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ion.cenalia.GOV\Desktop\PBA\PBA 2020-2022\PBA 2020-2022 FAZA 2\DOKUMENTI I PBA\Aneksi 1 Excel PBA 2020-2022\"/>
    </mc:Choice>
  </mc:AlternateContent>
  <bookViews>
    <workbookView xWindow="0" yWindow="0" windowWidth="24240" windowHeight="11760"/>
  </bookViews>
  <sheets>
    <sheet name="Formati 1 Misioni" sheetId="31" r:id="rId1"/>
    <sheet name="01110-PMA" sheetId="40" r:id="rId2"/>
    <sheet name="01120-MSHP" sheetId="33" r:id="rId3"/>
    <sheet name="01130-Ekzekutimi i Pagesave" sheetId="42" r:id="rId4"/>
    <sheet name="01140-Tatimet" sheetId="43" r:id="rId5"/>
    <sheet name="01150-Doganat" sheetId="39" r:id="rId6"/>
    <sheet name="01160-Lufta Kunder Transaksione" sheetId="45" r:id="rId7"/>
    <sheet name="04130-Mbeshtetje per Zhvillimin" sheetId="47" r:id="rId8"/>
    <sheet name="04160-Mbikeqyrja e Tregut" sheetId="36" r:id="rId9"/>
    <sheet name="10220-Sigurimi Shoqerore" sheetId="38" r:id="rId10"/>
    <sheet name="10550-Tregu i Punes" sheetId="35" r:id="rId11"/>
    <sheet name="04170-Inspektimi ne Pune" sheetId="44" r:id="rId12"/>
    <sheet name="09240-Arsimi Profesional" sheetId="41" r:id="rId13"/>
    <sheet name="06190-Strehimi" sheetId="37" r:id="rId14"/>
  </sheets>
  <definedNames>
    <definedName name="_xlnm._FilterDatabase" localSheetId="12" hidden="1">'09240-Arsimi Profesional'!$C$2:$C$1354</definedName>
    <definedName name="_xlnm.Print_Area" localSheetId="1">'01110-PMA'!$A$1:$E$710</definedName>
    <definedName name="_xlnm.Print_Area" localSheetId="3">'01130-Ekzekutimi i Pagesave'!$A$2:$E$131</definedName>
    <definedName name="_xlnm.Print_Area" localSheetId="4">'01140-Tatimet'!$A$1:$L$356</definedName>
    <definedName name="_xlnm.Print_Area" localSheetId="5">'01150-Doganat'!$A$1:$F$636</definedName>
    <definedName name="_xlnm.Print_Area" localSheetId="7">'04130-Mbeshtetje per Zhvillimin'!$A$1:$N$507</definedName>
    <definedName name="_xlnm.Print_Area" localSheetId="8">'04160-Mbikeqyrja e Tregut'!$A$1:$F$515</definedName>
    <definedName name="_xlnm.Print_Area" localSheetId="11">'04170-Inspektimi ne Pune'!$A$1:$N$285</definedName>
    <definedName name="_xlnm.Print_Area" localSheetId="13">'06190-Strehimi'!$A$1:$G$289</definedName>
    <definedName name="_xlnm.Print_Area" localSheetId="12">'09240-Arsimi Profesional'!$A$1:$G$1354</definedName>
    <definedName name="_xlnm.Print_Area" localSheetId="9">'10220-Sigurimi Shoqerore'!$A$1:$E$991</definedName>
    <definedName name="_xlnm.Print_Area" localSheetId="10">'10550-Tregu i Punes'!$A$1:$E$458</definedName>
    <definedName name="_xlnm.Print_Area" localSheetId="0">'Formati 1 Misioni'!$A$1:$G$19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3" i="47" l="1"/>
  <c r="F500" i="47"/>
  <c r="E500" i="47"/>
  <c r="D500" i="47"/>
  <c r="C500" i="47"/>
  <c r="F499" i="47"/>
  <c r="E499" i="47"/>
  <c r="D499" i="47"/>
  <c r="C499" i="47"/>
  <c r="F498" i="47"/>
  <c r="E498" i="47"/>
  <c r="D498" i="47"/>
  <c r="C498" i="47"/>
  <c r="F497" i="47"/>
  <c r="E497" i="47"/>
  <c r="D497" i="47"/>
  <c r="C497" i="47"/>
  <c r="C496" i="47"/>
  <c r="F495" i="47"/>
  <c r="E495" i="47"/>
  <c r="D495" i="47"/>
  <c r="C495" i="47"/>
  <c r="F494" i="47"/>
  <c r="E494" i="47"/>
  <c r="D494" i="47"/>
  <c r="C494" i="47"/>
  <c r="F493" i="47"/>
  <c r="E493" i="47"/>
  <c r="D493" i="47"/>
  <c r="C493" i="47"/>
  <c r="F492" i="47"/>
  <c r="E492" i="47"/>
  <c r="E491" i="47" s="1"/>
  <c r="D492" i="47"/>
  <c r="C492" i="47"/>
  <c r="F491" i="47"/>
  <c r="D491" i="47"/>
  <c r="C491" i="47"/>
  <c r="F490" i="47"/>
  <c r="E490" i="47"/>
  <c r="D490" i="47"/>
  <c r="C490" i="47"/>
  <c r="F489" i="47"/>
  <c r="E489" i="47"/>
  <c r="D489" i="47"/>
  <c r="C489" i="47"/>
  <c r="D488" i="47"/>
  <c r="C488" i="47"/>
  <c r="F487" i="47"/>
  <c r="E487" i="47"/>
  <c r="D487" i="47"/>
  <c r="C487" i="47"/>
  <c r="F486" i="47"/>
  <c r="E486" i="47"/>
  <c r="D486" i="47"/>
  <c r="C486" i="47"/>
  <c r="C485" i="47" s="1"/>
  <c r="F485" i="47"/>
  <c r="E485" i="47"/>
  <c r="D485" i="47"/>
  <c r="F484" i="47"/>
  <c r="E484" i="47"/>
  <c r="D484" i="47"/>
  <c r="C484" i="47"/>
  <c r="F483" i="47"/>
  <c r="E483" i="47"/>
  <c r="D483" i="47"/>
  <c r="C483" i="47"/>
  <c r="C482" i="47" s="1"/>
  <c r="F482" i="47"/>
  <c r="E482" i="47"/>
  <c r="D482" i="47"/>
  <c r="F481" i="47"/>
  <c r="E481" i="47"/>
  <c r="D481" i="47"/>
  <c r="C481" i="47"/>
  <c r="F480" i="47"/>
  <c r="E480" i="47"/>
  <c r="D480" i="47"/>
  <c r="C480" i="47"/>
  <c r="C479" i="47" s="1"/>
  <c r="F479" i="47"/>
  <c r="E479" i="47"/>
  <c r="D479" i="47"/>
  <c r="F478" i="47"/>
  <c r="E478" i="47"/>
  <c r="D478" i="47"/>
  <c r="C478" i="47"/>
  <c r="F477" i="47"/>
  <c r="E477" i="47"/>
  <c r="D477" i="47"/>
  <c r="C477" i="47"/>
  <c r="F476" i="47"/>
  <c r="E476" i="47"/>
  <c r="D476" i="47"/>
  <c r="C476" i="47"/>
  <c r="F475" i="47"/>
  <c r="E475" i="47"/>
  <c r="D475" i="47"/>
  <c r="C475" i="47"/>
  <c r="F474" i="47"/>
  <c r="E474" i="47"/>
  <c r="D474" i="47"/>
  <c r="C474" i="47"/>
  <c r="F473" i="47"/>
  <c r="E473" i="47"/>
  <c r="C473" i="47"/>
  <c r="F472" i="47"/>
  <c r="E472" i="47"/>
  <c r="D472" i="47"/>
  <c r="C472" i="47"/>
  <c r="F471" i="47"/>
  <c r="E471" i="47"/>
  <c r="D471" i="47"/>
  <c r="C471" i="47"/>
  <c r="F470" i="47"/>
  <c r="E470" i="47"/>
  <c r="D470" i="47"/>
  <c r="C470" i="47"/>
  <c r="C469" i="47"/>
  <c r="C501" i="47" s="1"/>
  <c r="C468" i="47"/>
  <c r="F461" i="47"/>
  <c r="E461" i="47"/>
  <c r="D461" i="47"/>
  <c r="C461" i="47"/>
  <c r="F456" i="47"/>
  <c r="F466" i="47" s="1"/>
  <c r="F448" i="47" s="1"/>
  <c r="E456" i="47"/>
  <c r="E466" i="47" s="1"/>
  <c r="E448" i="47" s="1"/>
  <c r="D456" i="47"/>
  <c r="D466" i="47" s="1"/>
  <c r="D448" i="47" s="1"/>
  <c r="C456" i="47"/>
  <c r="C466" i="47" s="1"/>
  <c r="C448" i="47" s="1"/>
  <c r="C449" i="47" s="1"/>
  <c r="F450" i="47"/>
  <c r="E450" i="47"/>
  <c r="D450" i="47"/>
  <c r="F435" i="47"/>
  <c r="E435" i="47"/>
  <c r="D435" i="47"/>
  <c r="C435" i="47"/>
  <c r="C372" i="47" s="1"/>
  <c r="D375" i="47" s="1"/>
  <c r="F430" i="47"/>
  <c r="F440" i="47" s="1"/>
  <c r="F422" i="47" s="1"/>
  <c r="E430" i="47"/>
  <c r="E440" i="47" s="1"/>
  <c r="E422" i="47" s="1"/>
  <c r="D430" i="47"/>
  <c r="D440" i="47" s="1"/>
  <c r="D422" i="47" s="1"/>
  <c r="C430" i="47"/>
  <c r="C440" i="47" s="1"/>
  <c r="C422" i="47" s="1"/>
  <c r="C423" i="47" s="1"/>
  <c r="F424" i="47"/>
  <c r="E424" i="47"/>
  <c r="D424" i="47"/>
  <c r="F410" i="47"/>
  <c r="E410" i="47"/>
  <c r="C410" i="47"/>
  <c r="F405" i="47"/>
  <c r="E405" i="47"/>
  <c r="E415" i="47" s="1"/>
  <c r="D405" i="47"/>
  <c r="C405" i="47"/>
  <c r="C415" i="47" s="1"/>
  <c r="F400" i="47"/>
  <c r="E400" i="47"/>
  <c r="D400" i="47"/>
  <c r="F399" i="47"/>
  <c r="E399" i="47"/>
  <c r="D399" i="47"/>
  <c r="F398" i="47"/>
  <c r="E398" i="47"/>
  <c r="D398" i="47"/>
  <c r="C398" i="47"/>
  <c r="F385" i="47"/>
  <c r="E385" i="47"/>
  <c r="E496" i="47" s="1"/>
  <c r="E469" i="47" s="1"/>
  <c r="C385" i="47"/>
  <c r="F380" i="47"/>
  <c r="F390" i="47" s="1"/>
  <c r="F372" i="47" s="1"/>
  <c r="E380" i="47"/>
  <c r="D380" i="47"/>
  <c r="C380" i="47"/>
  <c r="C390" i="47" s="1"/>
  <c r="F374" i="47"/>
  <c r="E374" i="47"/>
  <c r="D374" i="47"/>
  <c r="D373" i="47"/>
  <c r="E372" i="47"/>
  <c r="E375" i="47" s="1"/>
  <c r="F356" i="47"/>
  <c r="E356" i="47"/>
  <c r="D356" i="47"/>
  <c r="C356" i="47"/>
  <c r="F351" i="47"/>
  <c r="F361" i="47" s="1"/>
  <c r="F343" i="47" s="1"/>
  <c r="E351" i="47"/>
  <c r="E361" i="47" s="1"/>
  <c r="E343" i="47" s="1"/>
  <c r="D351" i="47"/>
  <c r="D361" i="47" s="1"/>
  <c r="D343" i="47" s="1"/>
  <c r="C351" i="47"/>
  <c r="C361" i="47" s="1"/>
  <c r="C343" i="47" s="1"/>
  <c r="C344" i="47" s="1"/>
  <c r="F345" i="47"/>
  <c r="E345" i="47"/>
  <c r="D345" i="47"/>
  <c r="F330" i="47"/>
  <c r="E330" i="47"/>
  <c r="D330" i="47"/>
  <c r="C330" i="47"/>
  <c r="C267" i="47" s="1"/>
  <c r="C268" i="47" s="1"/>
  <c r="F325" i="47"/>
  <c r="F335" i="47" s="1"/>
  <c r="F317" i="47" s="1"/>
  <c r="E325" i="47"/>
  <c r="E335" i="47" s="1"/>
  <c r="E317" i="47" s="1"/>
  <c r="D325" i="47"/>
  <c r="D335" i="47" s="1"/>
  <c r="D317" i="47" s="1"/>
  <c r="C325" i="47"/>
  <c r="C335" i="47" s="1"/>
  <c r="C317" i="47" s="1"/>
  <c r="C318" i="47" s="1"/>
  <c r="F319" i="47"/>
  <c r="E319" i="47"/>
  <c r="D319" i="47"/>
  <c r="F305" i="47"/>
  <c r="E305" i="47"/>
  <c r="C305" i="47"/>
  <c r="F300" i="47"/>
  <c r="E300" i="47"/>
  <c r="E310" i="47" s="1"/>
  <c r="D300" i="47"/>
  <c r="D310" i="47" s="1"/>
  <c r="C300" i="47"/>
  <c r="C310" i="47" s="1"/>
  <c r="F295" i="47"/>
  <c r="E295" i="47"/>
  <c r="D295" i="47"/>
  <c r="F294" i="47"/>
  <c r="E294" i="47"/>
  <c r="D294" i="47"/>
  <c r="F293" i="47"/>
  <c r="F296" i="47" s="1"/>
  <c r="E293" i="47"/>
  <c r="D293" i="47"/>
  <c r="C293" i="47"/>
  <c r="F280" i="47"/>
  <c r="E280" i="47"/>
  <c r="C280" i="47"/>
  <c r="F275" i="47"/>
  <c r="F285" i="47" s="1"/>
  <c r="F267" i="47" s="1"/>
  <c r="E275" i="47"/>
  <c r="E285" i="47" s="1"/>
  <c r="D275" i="47"/>
  <c r="D285" i="47" s="1"/>
  <c r="C275" i="47"/>
  <c r="C285" i="47" s="1"/>
  <c r="F269" i="47"/>
  <c r="E269" i="47"/>
  <c r="D269" i="47"/>
  <c r="D268" i="47"/>
  <c r="E267" i="47"/>
  <c r="E270" i="47" s="1"/>
  <c r="F255" i="47"/>
  <c r="E255" i="47"/>
  <c r="D255" i="47"/>
  <c r="D226" i="47" s="1"/>
  <c r="D229" i="47" s="1"/>
  <c r="C255" i="47"/>
  <c r="F228" i="47"/>
  <c r="E228" i="47"/>
  <c r="D228" i="47"/>
  <c r="F226" i="47"/>
  <c r="C226" i="47"/>
  <c r="C227" i="47" s="1"/>
  <c r="F218" i="47"/>
  <c r="F219" i="47" s="1"/>
  <c r="E218" i="47"/>
  <c r="E219" i="47" s="1"/>
  <c r="D218" i="47"/>
  <c r="D219" i="47" s="1"/>
  <c r="C218" i="47"/>
  <c r="C219" i="47" s="1"/>
  <c r="F192" i="47"/>
  <c r="E192" i="47"/>
  <c r="D192" i="47"/>
  <c r="F191" i="47"/>
  <c r="E191" i="47"/>
  <c r="D191" i="47"/>
  <c r="F190" i="47"/>
  <c r="E190" i="47"/>
  <c r="E193" i="47" s="1"/>
  <c r="D190" i="47"/>
  <c r="D193" i="47" s="1"/>
  <c r="C176" i="47"/>
  <c r="C177" i="47" s="1"/>
  <c r="E173" i="47"/>
  <c r="E176" i="47" s="1"/>
  <c r="E177" i="47" s="1"/>
  <c r="F170" i="47"/>
  <c r="E170" i="47"/>
  <c r="D170" i="47"/>
  <c r="D176" i="47" s="1"/>
  <c r="D177" i="47" s="1"/>
  <c r="C170" i="47"/>
  <c r="F151" i="47"/>
  <c r="E151" i="47"/>
  <c r="D151" i="47"/>
  <c r="F150" i="47"/>
  <c r="E150" i="47"/>
  <c r="D150" i="47"/>
  <c r="F149" i="47"/>
  <c r="E149" i="47"/>
  <c r="D149" i="47"/>
  <c r="C139" i="47"/>
  <c r="C140" i="47" s="1"/>
  <c r="E136" i="47"/>
  <c r="F136" i="47" s="1"/>
  <c r="F133" i="47"/>
  <c r="E133" i="47"/>
  <c r="D133" i="47"/>
  <c r="D139" i="47" s="1"/>
  <c r="D140" i="47" s="1"/>
  <c r="C133" i="47"/>
  <c r="F113" i="47"/>
  <c r="E113" i="47"/>
  <c r="D113" i="47"/>
  <c r="F112" i="47"/>
  <c r="E112" i="47"/>
  <c r="D112" i="47"/>
  <c r="F111" i="47"/>
  <c r="E111" i="47"/>
  <c r="D111" i="47"/>
  <c r="D114" i="47" s="1"/>
  <c r="C102" i="47"/>
  <c r="C103" i="47" s="1"/>
  <c r="E99" i="47"/>
  <c r="F99" i="47" s="1"/>
  <c r="F102" i="47" s="1"/>
  <c r="F103" i="47" s="1"/>
  <c r="F96" i="47"/>
  <c r="E96" i="47"/>
  <c r="D96" i="47"/>
  <c r="D102" i="47" s="1"/>
  <c r="D103" i="47" s="1"/>
  <c r="C96" i="47"/>
  <c r="F76" i="47"/>
  <c r="E76" i="47"/>
  <c r="D76" i="47"/>
  <c r="F75" i="47"/>
  <c r="E75" i="47"/>
  <c r="D75" i="47"/>
  <c r="F74" i="47"/>
  <c r="F77" i="47" s="1"/>
  <c r="E74" i="47"/>
  <c r="D74" i="47"/>
  <c r="D77" i="47" s="1"/>
  <c r="E62" i="47"/>
  <c r="E488" i="47" s="1"/>
  <c r="F59" i="47"/>
  <c r="E59" i="47"/>
  <c r="D59" i="47"/>
  <c r="D65" i="47" s="1"/>
  <c r="D66" i="47" s="1"/>
  <c r="C59" i="47"/>
  <c r="C65" i="47" s="1"/>
  <c r="C66" i="47" s="1"/>
  <c r="F39" i="47"/>
  <c r="E39" i="47"/>
  <c r="D39" i="47"/>
  <c r="F38" i="47"/>
  <c r="E38" i="47"/>
  <c r="D38" i="47"/>
  <c r="F37" i="47"/>
  <c r="E37" i="47"/>
  <c r="D37" i="47"/>
  <c r="E40" i="47" s="1"/>
  <c r="C37" i="47"/>
  <c r="H26" i="47"/>
  <c r="G25" i="47"/>
  <c r="K23" i="47" s="1"/>
  <c r="I23" i="47" l="1"/>
  <c r="F193" i="47"/>
  <c r="E256" i="47"/>
  <c r="D296" i="47"/>
  <c r="F310" i="47"/>
  <c r="D401" i="47"/>
  <c r="F415" i="47"/>
  <c r="D256" i="47"/>
  <c r="I22" i="47"/>
  <c r="F40" i="47"/>
  <c r="F139" i="47"/>
  <c r="F140" i="47" s="1"/>
  <c r="E226" i="47"/>
  <c r="E229" i="47" s="1"/>
  <c r="F256" i="47"/>
  <c r="E296" i="47"/>
  <c r="E401" i="47"/>
  <c r="K22" i="47"/>
  <c r="K25" i="47" s="1"/>
  <c r="J23" i="47"/>
  <c r="J22" i="47"/>
  <c r="F114" i="47"/>
  <c r="F229" i="47"/>
  <c r="C256" i="47"/>
  <c r="D496" i="47"/>
  <c r="D469" i="47" s="1"/>
  <c r="E390" i="47"/>
  <c r="F496" i="47"/>
  <c r="F469" i="47" s="1"/>
  <c r="F401" i="47"/>
  <c r="E77" i="47"/>
  <c r="E102" i="47"/>
  <c r="E103" i="47" s="1"/>
  <c r="E114" i="47"/>
  <c r="D271" i="47"/>
  <c r="D320" i="47"/>
  <c r="D318" i="47"/>
  <c r="D321" i="47" s="1"/>
  <c r="H23" i="47"/>
  <c r="D40" i="47"/>
  <c r="F62" i="47"/>
  <c r="F270" i="47"/>
  <c r="F268" i="47"/>
  <c r="E320" i="47"/>
  <c r="E318" i="47"/>
  <c r="E321" i="47" s="1"/>
  <c r="D468" i="47"/>
  <c r="D501" i="47" s="1"/>
  <c r="D346" i="47"/>
  <c r="D344" i="47"/>
  <c r="D347" i="47" s="1"/>
  <c r="F468" i="47"/>
  <c r="F501" i="47" s="1"/>
  <c r="F346" i="47"/>
  <c r="F344" i="47"/>
  <c r="F375" i="47"/>
  <c r="F373" i="47"/>
  <c r="F376" i="47" s="1"/>
  <c r="E425" i="47"/>
  <c r="E423" i="47"/>
  <c r="D451" i="47"/>
  <c r="D449" i="47"/>
  <c r="D452" i="47" s="1"/>
  <c r="F451" i="47"/>
  <c r="F449" i="47"/>
  <c r="E65" i="47"/>
  <c r="E66" i="47" s="1"/>
  <c r="F320" i="47"/>
  <c r="F318" i="47"/>
  <c r="E468" i="47"/>
  <c r="E501" i="47" s="1"/>
  <c r="E346" i="47"/>
  <c r="E344" i="47"/>
  <c r="E347" i="47" s="1"/>
  <c r="D425" i="47"/>
  <c r="D423" i="47"/>
  <c r="D426" i="47" s="1"/>
  <c r="F425" i="47"/>
  <c r="F423" i="47"/>
  <c r="F426" i="47" s="1"/>
  <c r="E451" i="47"/>
  <c r="E449" i="47"/>
  <c r="E139" i="47"/>
  <c r="E140" i="47" s="1"/>
  <c r="F173" i="47"/>
  <c r="F176" i="47" s="1"/>
  <c r="F177" i="47" s="1"/>
  <c r="D227" i="47"/>
  <c r="D230" i="47" s="1"/>
  <c r="F227" i="47"/>
  <c r="D270" i="47"/>
  <c r="C373" i="47"/>
  <c r="D376" i="47" s="1"/>
  <c r="E373" i="47"/>
  <c r="E376" i="47" s="1"/>
  <c r="E227" i="47"/>
  <c r="E230" i="47" s="1"/>
  <c r="E268" i="47"/>
  <c r="E271" i="47" s="1"/>
  <c r="E452" i="47" l="1"/>
  <c r="F347" i="47"/>
  <c r="F271" i="47"/>
  <c r="H25" i="47"/>
  <c r="J25" i="47"/>
  <c r="H22" i="47"/>
  <c r="I25" i="47"/>
  <c r="F321" i="47"/>
  <c r="F488" i="47"/>
  <c r="F65" i="47"/>
  <c r="F66" i="47" s="1"/>
  <c r="F452" i="47"/>
  <c r="E426" i="47"/>
  <c r="F230" i="47"/>
  <c r="C119" i="42" l="1"/>
  <c r="C129" i="42"/>
  <c r="D129" i="42"/>
  <c r="E129" i="42"/>
  <c r="B129" i="42"/>
  <c r="C276" i="35"/>
  <c r="D276" i="35"/>
  <c r="E276" i="35"/>
  <c r="B282" i="35"/>
  <c r="C282" i="35"/>
  <c r="D282" i="35"/>
  <c r="E282" i="35"/>
  <c r="B287" i="35"/>
  <c r="C287" i="35"/>
  <c r="C292" i="35" s="1"/>
  <c r="C274" i="35" s="1"/>
  <c r="D287" i="35"/>
  <c r="E287" i="35"/>
  <c r="B292" i="35"/>
  <c r="B274" i="35" s="1"/>
  <c r="B275" i="35" s="1"/>
  <c r="D292" i="35"/>
  <c r="D274" i="35" s="1"/>
  <c r="D275" i="35" s="1"/>
  <c r="E292" i="35"/>
  <c r="E274" i="35" s="1"/>
  <c r="E275" i="35" l="1"/>
  <c r="E278" i="35" s="1"/>
  <c r="E277" i="35"/>
  <c r="C275" i="35"/>
  <c r="C278" i="35" s="1"/>
  <c r="C277" i="35"/>
  <c r="D277" i="35"/>
  <c r="F315" i="45"/>
  <c r="E315" i="45"/>
  <c r="D315" i="45"/>
  <c r="C315" i="45"/>
  <c r="F314" i="45"/>
  <c r="E314" i="45"/>
  <c r="D314" i="45"/>
  <c r="C314" i="45"/>
  <c r="F313" i="45"/>
  <c r="E313" i="45"/>
  <c r="D313" i="45"/>
  <c r="C313" i="45"/>
  <c r="F312" i="45"/>
  <c r="E312" i="45"/>
  <c r="E311" i="45" s="1"/>
  <c r="D312" i="45"/>
  <c r="C312" i="45"/>
  <c r="F311" i="45"/>
  <c r="D311" i="45"/>
  <c r="C311" i="45"/>
  <c r="F310" i="45"/>
  <c r="E310" i="45"/>
  <c r="D310" i="45"/>
  <c r="C310" i="45"/>
  <c r="F309" i="45"/>
  <c r="E309" i="45"/>
  <c r="D309" i="45"/>
  <c r="C309" i="45"/>
  <c r="F308" i="45"/>
  <c r="E308" i="45"/>
  <c r="D308" i="45"/>
  <c r="C308" i="45"/>
  <c r="F307" i="45"/>
  <c r="E307" i="45"/>
  <c r="E306" i="45" s="1"/>
  <c r="D307" i="45"/>
  <c r="C307" i="45"/>
  <c r="F306" i="45"/>
  <c r="D306" i="45"/>
  <c r="C306" i="45"/>
  <c r="F305" i="45"/>
  <c r="E305" i="45"/>
  <c r="D305" i="45"/>
  <c r="C305" i="45"/>
  <c r="D304" i="45"/>
  <c r="D303" i="45" s="1"/>
  <c r="C304" i="45"/>
  <c r="C303" i="45" s="1"/>
  <c r="F302" i="45"/>
  <c r="E302" i="45"/>
  <c r="D302" i="45"/>
  <c r="C302" i="45"/>
  <c r="F301" i="45"/>
  <c r="E301" i="45"/>
  <c r="D301" i="45"/>
  <c r="C301" i="45"/>
  <c r="F300" i="45"/>
  <c r="E300" i="45"/>
  <c r="D300" i="45"/>
  <c r="C300" i="45"/>
  <c r="F299" i="45"/>
  <c r="E299" i="45"/>
  <c r="D299" i="45"/>
  <c r="C299" i="45"/>
  <c r="F298" i="45"/>
  <c r="E298" i="45"/>
  <c r="D298" i="45"/>
  <c r="C298" i="45"/>
  <c r="F297" i="45"/>
  <c r="E297" i="45"/>
  <c r="D297" i="45"/>
  <c r="C297" i="45"/>
  <c r="F296" i="45"/>
  <c r="E296" i="45"/>
  <c r="D296" i="45"/>
  <c r="C296" i="45"/>
  <c r="F295" i="45"/>
  <c r="E295" i="45"/>
  <c r="D295" i="45"/>
  <c r="C295" i="45"/>
  <c r="F294" i="45"/>
  <c r="E294" i="45"/>
  <c r="D294" i="45"/>
  <c r="C294" i="45"/>
  <c r="F293" i="45"/>
  <c r="E293" i="45"/>
  <c r="D293" i="45"/>
  <c r="C293" i="45"/>
  <c r="F292" i="45"/>
  <c r="E292" i="45"/>
  <c r="E291" i="45" s="1"/>
  <c r="D292" i="45"/>
  <c r="C292" i="45"/>
  <c r="F291" i="45"/>
  <c r="D291" i="45"/>
  <c r="C291" i="45"/>
  <c r="F290" i="45"/>
  <c r="E290" i="45"/>
  <c r="D290" i="45"/>
  <c r="C290" i="45"/>
  <c r="F289" i="45"/>
  <c r="E289" i="45"/>
  <c r="E288" i="45" s="1"/>
  <c r="D289" i="45"/>
  <c r="C289" i="45"/>
  <c r="F288" i="45"/>
  <c r="D288" i="45"/>
  <c r="C288" i="45"/>
  <c r="F287" i="45"/>
  <c r="E287" i="45"/>
  <c r="D287" i="45"/>
  <c r="C287" i="45"/>
  <c r="F286" i="45"/>
  <c r="E286" i="45"/>
  <c r="E285" i="45" s="1"/>
  <c r="D286" i="45"/>
  <c r="C286" i="45"/>
  <c r="F285" i="45"/>
  <c r="D285" i="45"/>
  <c r="C285" i="45"/>
  <c r="F276" i="45"/>
  <c r="E276" i="45"/>
  <c r="D276" i="45"/>
  <c r="C276" i="45"/>
  <c r="F271" i="45"/>
  <c r="F281" i="45" s="1"/>
  <c r="F263" i="45" s="1"/>
  <c r="E271" i="45"/>
  <c r="E281" i="45" s="1"/>
  <c r="E263" i="45" s="1"/>
  <c r="D271" i="45"/>
  <c r="D281" i="45" s="1"/>
  <c r="D263" i="45" s="1"/>
  <c r="C271" i="45"/>
  <c r="C281" i="45" s="1"/>
  <c r="C263" i="45" s="1"/>
  <c r="C264" i="45" s="1"/>
  <c r="F265" i="45"/>
  <c r="E265" i="45"/>
  <c r="D265" i="45"/>
  <c r="F249" i="45"/>
  <c r="E249" i="45"/>
  <c r="D249" i="45"/>
  <c r="C249" i="45"/>
  <c r="F244" i="45"/>
  <c r="F254" i="45" s="1"/>
  <c r="E244" i="45"/>
  <c r="E254" i="45" s="1"/>
  <c r="D244" i="45"/>
  <c r="D254" i="45" s="1"/>
  <c r="C244" i="45"/>
  <c r="C254" i="45" s="1"/>
  <c r="F238" i="45"/>
  <c r="E238" i="45"/>
  <c r="D238" i="45"/>
  <c r="F223" i="45"/>
  <c r="E223" i="45"/>
  <c r="D223" i="45"/>
  <c r="C223" i="45"/>
  <c r="F218" i="45"/>
  <c r="F228" i="45" s="1"/>
  <c r="F210" i="45" s="1"/>
  <c r="E218" i="45"/>
  <c r="E228" i="45" s="1"/>
  <c r="E210" i="45" s="1"/>
  <c r="D218" i="45"/>
  <c r="D228" i="45" s="1"/>
  <c r="D210" i="45" s="1"/>
  <c r="C218" i="45"/>
  <c r="C228" i="45" s="1"/>
  <c r="C210" i="45" s="1"/>
  <c r="C211" i="45" s="1"/>
  <c r="F212" i="45"/>
  <c r="E212" i="45"/>
  <c r="D212" i="45"/>
  <c r="F202" i="45"/>
  <c r="E202" i="45"/>
  <c r="D202" i="45"/>
  <c r="C202" i="45"/>
  <c r="F197" i="45"/>
  <c r="E197" i="45"/>
  <c r="D197" i="45"/>
  <c r="C197" i="45"/>
  <c r="F192" i="45"/>
  <c r="E192" i="45"/>
  <c r="D192" i="45"/>
  <c r="C192" i="45"/>
  <c r="F186" i="45"/>
  <c r="E186" i="45"/>
  <c r="D186" i="45"/>
  <c r="F184" i="45"/>
  <c r="F187" i="45" s="1"/>
  <c r="E184" i="45"/>
  <c r="E185" i="45" s="1"/>
  <c r="D184" i="45"/>
  <c r="D187" i="45" s="1"/>
  <c r="C184" i="45"/>
  <c r="F158" i="45"/>
  <c r="F173" i="45" s="1"/>
  <c r="E158" i="45"/>
  <c r="E173" i="45" s="1"/>
  <c r="D158" i="45"/>
  <c r="D173" i="45" s="1"/>
  <c r="C158" i="45"/>
  <c r="C173" i="45" s="1"/>
  <c r="F146" i="45"/>
  <c r="E146" i="45"/>
  <c r="D146" i="45"/>
  <c r="E144" i="45"/>
  <c r="C144" i="45"/>
  <c r="C145" i="45" s="1"/>
  <c r="E134" i="45"/>
  <c r="F134" i="45" s="1"/>
  <c r="F133" i="45" s="1"/>
  <c r="E133" i="45"/>
  <c r="D133" i="45"/>
  <c r="C133" i="45"/>
  <c r="F121" i="45"/>
  <c r="E121" i="45"/>
  <c r="D121" i="45"/>
  <c r="C121" i="45"/>
  <c r="F118" i="45"/>
  <c r="E118" i="45"/>
  <c r="D118" i="45"/>
  <c r="C118" i="45"/>
  <c r="F115" i="45"/>
  <c r="E115" i="45"/>
  <c r="D115" i="45"/>
  <c r="C115" i="45"/>
  <c r="F109" i="45"/>
  <c r="E109" i="45"/>
  <c r="D109" i="45"/>
  <c r="F96" i="45"/>
  <c r="E96" i="45"/>
  <c r="E99" i="45" s="1"/>
  <c r="D96" i="45"/>
  <c r="D99" i="45" s="1"/>
  <c r="D70" i="45" s="1"/>
  <c r="C96" i="45"/>
  <c r="F84" i="45"/>
  <c r="E84" i="45"/>
  <c r="D84" i="45"/>
  <c r="C84" i="45"/>
  <c r="F72" i="45"/>
  <c r="E72" i="45"/>
  <c r="D72" i="45"/>
  <c r="E60" i="45"/>
  <c r="E59" i="45"/>
  <c r="D59" i="45"/>
  <c r="C59" i="45"/>
  <c r="F56" i="45"/>
  <c r="E56" i="45"/>
  <c r="D56" i="45"/>
  <c r="C56" i="45"/>
  <c r="F47" i="45"/>
  <c r="E47" i="45"/>
  <c r="D47" i="45"/>
  <c r="C47" i="45"/>
  <c r="F44" i="45"/>
  <c r="E44" i="45"/>
  <c r="D44" i="45"/>
  <c r="C44" i="45"/>
  <c r="F41" i="45"/>
  <c r="E41" i="45"/>
  <c r="D41" i="45"/>
  <c r="C41" i="45"/>
  <c r="F35" i="45"/>
  <c r="E35" i="45"/>
  <c r="D35" i="45"/>
  <c r="F99" i="45" l="1"/>
  <c r="D136" i="45"/>
  <c r="D107" i="45" s="1"/>
  <c r="C62" i="45"/>
  <c r="C99" i="45"/>
  <c r="C70" i="45" s="1"/>
  <c r="C71" i="45" s="1"/>
  <c r="E136" i="45"/>
  <c r="E62" i="45"/>
  <c r="C136" i="45"/>
  <c r="C107" i="45" s="1"/>
  <c r="D62" i="45"/>
  <c r="D33" i="45" s="1"/>
  <c r="F136" i="45"/>
  <c r="F107" i="45" s="1"/>
  <c r="F108" i="45" s="1"/>
  <c r="D278" i="35"/>
  <c r="C33" i="45"/>
  <c r="C34" i="45" s="1"/>
  <c r="E63" i="45"/>
  <c r="E33" i="45"/>
  <c r="E107" i="45"/>
  <c r="E137" i="45" s="1"/>
  <c r="F70" i="45"/>
  <c r="F100" i="45"/>
  <c r="D71" i="45"/>
  <c r="D108" i="45"/>
  <c r="D34" i="45"/>
  <c r="D100" i="45"/>
  <c r="D144" i="45"/>
  <c r="D174" i="45"/>
  <c r="F144" i="45"/>
  <c r="F174" i="45"/>
  <c r="E213" i="45"/>
  <c r="E211" i="45"/>
  <c r="E214" i="45" s="1"/>
  <c r="D236" i="45"/>
  <c r="F236" i="45"/>
  <c r="E266" i="45"/>
  <c r="E264" i="45"/>
  <c r="F60" i="45"/>
  <c r="E304" i="45"/>
  <c r="E303" i="45" s="1"/>
  <c r="E70" i="45"/>
  <c r="D137" i="45"/>
  <c r="F137" i="45"/>
  <c r="E147" i="45"/>
  <c r="E145" i="45"/>
  <c r="C174" i="45"/>
  <c r="E174" i="45"/>
  <c r="D213" i="45"/>
  <c r="D211" i="45"/>
  <c r="D214" i="45" s="1"/>
  <c r="F213" i="45"/>
  <c r="F211" i="45"/>
  <c r="C284" i="45"/>
  <c r="C236" i="45"/>
  <c r="E284" i="45"/>
  <c r="E236" i="45"/>
  <c r="D266" i="45"/>
  <c r="D264" i="45"/>
  <c r="D267" i="45" s="1"/>
  <c r="F266" i="45"/>
  <c r="F264" i="45"/>
  <c r="E187" i="45"/>
  <c r="D185" i="45"/>
  <c r="D188" i="45" s="1"/>
  <c r="F185" i="45"/>
  <c r="F188" i="45" s="1"/>
  <c r="F278" i="44"/>
  <c r="E278" i="44"/>
  <c r="D278" i="44"/>
  <c r="C278" i="44"/>
  <c r="F277" i="44"/>
  <c r="E277" i="44"/>
  <c r="D277" i="44"/>
  <c r="C277" i="44"/>
  <c r="F276" i="44"/>
  <c r="E276" i="44"/>
  <c r="D276" i="44"/>
  <c r="C276" i="44"/>
  <c r="F275" i="44"/>
  <c r="E275" i="44"/>
  <c r="D275" i="44"/>
  <c r="C275" i="44"/>
  <c r="F273" i="44"/>
  <c r="E273" i="44"/>
  <c r="D273" i="44"/>
  <c r="C273" i="44"/>
  <c r="F272" i="44"/>
  <c r="E272" i="44"/>
  <c r="D272" i="44"/>
  <c r="C272" i="44"/>
  <c r="F271" i="44"/>
  <c r="E271" i="44"/>
  <c r="D271" i="44"/>
  <c r="C271" i="44"/>
  <c r="F270" i="44"/>
  <c r="E270" i="44"/>
  <c r="D270" i="44"/>
  <c r="C270" i="44"/>
  <c r="C269" i="44" s="1"/>
  <c r="F269" i="44"/>
  <c r="E269" i="44"/>
  <c r="D269" i="44"/>
  <c r="F268" i="44"/>
  <c r="E268" i="44"/>
  <c r="D268" i="44"/>
  <c r="C268" i="44"/>
  <c r="F267" i="44"/>
  <c r="E267" i="44"/>
  <c r="D267" i="44"/>
  <c r="C267" i="44"/>
  <c r="C266" i="44" s="1"/>
  <c r="F266" i="44"/>
  <c r="E266" i="44"/>
  <c r="D266" i="44"/>
  <c r="F265" i="44"/>
  <c r="E265" i="44"/>
  <c r="D265" i="44"/>
  <c r="C265" i="44"/>
  <c r="F264" i="44"/>
  <c r="E264" i="44"/>
  <c r="D264" i="44"/>
  <c r="C264" i="44"/>
  <c r="F263" i="44"/>
  <c r="E263" i="44"/>
  <c r="D263" i="44"/>
  <c r="C263" i="44"/>
  <c r="F262" i="44"/>
  <c r="E262" i="44"/>
  <c r="D262" i="44"/>
  <c r="C262" i="44"/>
  <c r="F261" i="44"/>
  <c r="E261" i="44"/>
  <c r="D261" i="44"/>
  <c r="C261" i="44"/>
  <c r="F260" i="44"/>
  <c r="E260" i="44"/>
  <c r="D260" i="44"/>
  <c r="C260" i="44"/>
  <c r="F259" i="44"/>
  <c r="E259" i="44"/>
  <c r="D259" i="44"/>
  <c r="C259" i="44"/>
  <c r="F258" i="44"/>
  <c r="E258" i="44"/>
  <c r="D258" i="44"/>
  <c r="C258" i="44"/>
  <c r="F257" i="44"/>
  <c r="E257" i="44"/>
  <c r="D257" i="44"/>
  <c r="C257" i="44"/>
  <c r="F256" i="44"/>
  <c r="E256" i="44"/>
  <c r="D256" i="44"/>
  <c r="C256" i="44"/>
  <c r="F255" i="44"/>
  <c r="E255" i="44"/>
  <c r="D255" i="44"/>
  <c r="C255" i="44"/>
  <c r="F253" i="44"/>
  <c r="E253" i="44"/>
  <c r="D253" i="44"/>
  <c r="C253" i="44"/>
  <c r="F252" i="44"/>
  <c r="E252" i="44"/>
  <c r="D252" i="44"/>
  <c r="C252" i="44"/>
  <c r="F251" i="44"/>
  <c r="E251" i="44"/>
  <c r="D251" i="44"/>
  <c r="C251" i="44"/>
  <c r="F250" i="44"/>
  <c r="E250" i="44"/>
  <c r="D250" i="44"/>
  <c r="C250" i="44"/>
  <c r="F249" i="44"/>
  <c r="E249" i="44"/>
  <c r="D249" i="44"/>
  <c r="C249" i="44"/>
  <c r="F248" i="44"/>
  <c r="E248" i="44"/>
  <c r="D248" i="44"/>
  <c r="C248" i="44"/>
  <c r="E246" i="44"/>
  <c r="D246" i="44"/>
  <c r="C246" i="44"/>
  <c r="F239" i="44"/>
  <c r="E239" i="44"/>
  <c r="D239" i="44"/>
  <c r="C239" i="44"/>
  <c r="F234" i="44"/>
  <c r="F244" i="44" s="1"/>
  <c r="F226" i="44" s="1"/>
  <c r="E234" i="44"/>
  <c r="E244" i="44" s="1"/>
  <c r="E226" i="44" s="1"/>
  <c r="D234" i="44"/>
  <c r="D244" i="44" s="1"/>
  <c r="D226" i="44" s="1"/>
  <c r="C234" i="44"/>
  <c r="C244" i="44" s="1"/>
  <c r="C226" i="44" s="1"/>
  <c r="C227" i="44" s="1"/>
  <c r="F228" i="44"/>
  <c r="E228" i="44"/>
  <c r="D228" i="44"/>
  <c r="F213" i="44"/>
  <c r="E213" i="44"/>
  <c r="D213" i="44"/>
  <c r="C213" i="44"/>
  <c r="F208" i="44"/>
  <c r="F218" i="44" s="1"/>
  <c r="F200" i="44" s="1"/>
  <c r="E208" i="44"/>
  <c r="E218" i="44" s="1"/>
  <c r="E200" i="44" s="1"/>
  <c r="D208" i="44"/>
  <c r="D218" i="44" s="1"/>
  <c r="D200" i="44" s="1"/>
  <c r="C208" i="44"/>
  <c r="C218" i="44" s="1"/>
  <c r="C200" i="44" s="1"/>
  <c r="C201" i="44" s="1"/>
  <c r="F202" i="44"/>
  <c r="E202" i="44"/>
  <c r="D202" i="44"/>
  <c r="F188" i="44"/>
  <c r="E188" i="44"/>
  <c r="C188" i="44"/>
  <c r="F183" i="44"/>
  <c r="F193" i="44" s="1"/>
  <c r="F175" i="44" s="1"/>
  <c r="E183" i="44"/>
  <c r="D183" i="44"/>
  <c r="C183" i="44"/>
  <c r="C193" i="44" s="1"/>
  <c r="E178" i="44"/>
  <c r="D178" i="44"/>
  <c r="F177" i="44"/>
  <c r="E177" i="44"/>
  <c r="D177" i="44"/>
  <c r="E176" i="44"/>
  <c r="D176" i="44"/>
  <c r="C176" i="44"/>
  <c r="F159" i="44"/>
  <c r="E159" i="44"/>
  <c r="D159" i="44"/>
  <c r="C159" i="44"/>
  <c r="F154" i="44"/>
  <c r="F164" i="44" s="1"/>
  <c r="F146" i="44" s="1"/>
  <c r="E154" i="44"/>
  <c r="E164" i="44" s="1"/>
  <c r="E146" i="44" s="1"/>
  <c r="D154" i="44"/>
  <c r="D164" i="44" s="1"/>
  <c r="D146" i="44" s="1"/>
  <c r="C154" i="44"/>
  <c r="C164" i="44" s="1"/>
  <c r="C146" i="44" s="1"/>
  <c r="C147" i="44" s="1"/>
  <c r="F148" i="44"/>
  <c r="E148" i="44"/>
  <c r="D148" i="44"/>
  <c r="F133" i="44"/>
  <c r="E133" i="44"/>
  <c r="D133" i="44"/>
  <c r="C133" i="44"/>
  <c r="F128" i="44"/>
  <c r="F138" i="44" s="1"/>
  <c r="F120" i="44" s="1"/>
  <c r="E128" i="44"/>
  <c r="E138" i="44" s="1"/>
  <c r="E120" i="44" s="1"/>
  <c r="D128" i="44"/>
  <c r="D138" i="44" s="1"/>
  <c r="D120" i="44" s="1"/>
  <c r="C128" i="44"/>
  <c r="C138" i="44" s="1"/>
  <c r="C120" i="44" s="1"/>
  <c r="C121" i="44" s="1"/>
  <c r="F122" i="44"/>
  <c r="E122" i="44"/>
  <c r="D122" i="44"/>
  <c r="E108" i="44"/>
  <c r="C108" i="44"/>
  <c r="F103" i="44"/>
  <c r="F113" i="44" s="1"/>
  <c r="E103" i="44"/>
  <c r="D103" i="44"/>
  <c r="D113" i="44" s="1"/>
  <c r="C103" i="44"/>
  <c r="C113" i="44" s="1"/>
  <c r="F98" i="44"/>
  <c r="E98" i="44"/>
  <c r="D98" i="44"/>
  <c r="F97" i="44"/>
  <c r="E97" i="44"/>
  <c r="D97" i="44"/>
  <c r="F96" i="44"/>
  <c r="E96" i="44"/>
  <c r="D96" i="44"/>
  <c r="C96" i="44"/>
  <c r="D99" i="44" s="1"/>
  <c r="C88" i="44"/>
  <c r="F83" i="44"/>
  <c r="E83" i="44"/>
  <c r="C83" i="44"/>
  <c r="F78" i="44"/>
  <c r="F88" i="44" s="1"/>
  <c r="E78" i="44"/>
  <c r="D78" i="44"/>
  <c r="D88" i="44" s="1"/>
  <c r="C78" i="44"/>
  <c r="F73" i="44"/>
  <c r="E73" i="44"/>
  <c r="D73" i="44"/>
  <c r="F72" i="44"/>
  <c r="E72" i="44"/>
  <c r="D72" i="44"/>
  <c r="F71" i="44"/>
  <c r="E71" i="44"/>
  <c r="F74" i="44" s="1"/>
  <c r="D71" i="44"/>
  <c r="C71" i="44"/>
  <c r="E55" i="44"/>
  <c r="F52" i="44"/>
  <c r="E52" i="44"/>
  <c r="D52" i="44"/>
  <c r="D58" i="44" s="1"/>
  <c r="C52" i="44"/>
  <c r="C58" i="44" s="1"/>
  <c r="F32" i="44"/>
  <c r="E32" i="44"/>
  <c r="D32" i="44"/>
  <c r="F31" i="44"/>
  <c r="E31" i="44"/>
  <c r="D31" i="44"/>
  <c r="F30" i="44"/>
  <c r="F33" i="44" s="1"/>
  <c r="E30" i="44"/>
  <c r="D30" i="44"/>
  <c r="C30" i="44"/>
  <c r="K20" i="44"/>
  <c r="J20" i="44"/>
  <c r="I20" i="44"/>
  <c r="K19" i="44"/>
  <c r="J19" i="44"/>
  <c r="I19" i="44"/>
  <c r="C108" i="45" l="1"/>
  <c r="D110" i="45"/>
  <c r="C137" i="45"/>
  <c r="H20" i="44"/>
  <c r="D33" i="44"/>
  <c r="E113" i="44"/>
  <c r="E179" i="44"/>
  <c r="E193" i="44"/>
  <c r="D111" i="45"/>
  <c r="H19" i="44"/>
  <c r="E58" i="44"/>
  <c r="E88" i="44"/>
  <c r="D63" i="45"/>
  <c r="D74" i="45"/>
  <c r="D74" i="44"/>
  <c r="F99" i="44"/>
  <c r="D179" i="44"/>
  <c r="E267" i="45"/>
  <c r="D284" i="45"/>
  <c r="C100" i="45"/>
  <c r="D73" i="45"/>
  <c r="F304" i="45"/>
  <c r="F303" i="45" s="1"/>
  <c r="F59" i="45"/>
  <c r="F62" i="45" s="1"/>
  <c r="E73" i="45"/>
  <c r="E71" i="45"/>
  <c r="E74" i="45" s="1"/>
  <c r="F239" i="45"/>
  <c r="F237" i="45"/>
  <c r="D283" i="45"/>
  <c r="D239" i="45"/>
  <c r="D237" i="45"/>
  <c r="F267" i="45"/>
  <c r="E283" i="45"/>
  <c r="E316" i="45" s="1"/>
  <c r="E239" i="45"/>
  <c r="E237" i="45"/>
  <c r="E240" i="45" s="1"/>
  <c r="C283" i="45"/>
  <c r="C316" i="45" s="1"/>
  <c r="C237" i="45"/>
  <c r="F214" i="45"/>
  <c r="E188" i="45"/>
  <c r="F147" i="45"/>
  <c r="F145" i="45"/>
  <c r="F148" i="45" s="1"/>
  <c r="D147" i="45"/>
  <c r="D145" i="45"/>
  <c r="D148" i="45" s="1"/>
  <c r="E100" i="45"/>
  <c r="D37" i="45"/>
  <c r="F73" i="45"/>
  <c r="F71" i="45"/>
  <c r="E110" i="45"/>
  <c r="E108" i="45"/>
  <c r="F110" i="45"/>
  <c r="E36" i="45"/>
  <c r="E34" i="45"/>
  <c r="E37" i="45" s="1"/>
  <c r="C63" i="45"/>
  <c r="D36" i="45"/>
  <c r="D247" i="44"/>
  <c r="D59" i="44"/>
  <c r="D123" i="44"/>
  <c r="D121" i="44"/>
  <c r="D124" i="44" s="1"/>
  <c r="F123" i="44"/>
  <c r="F121" i="44"/>
  <c r="E149" i="44"/>
  <c r="E147" i="44"/>
  <c r="D203" i="44"/>
  <c r="D201" i="44"/>
  <c r="D204" i="44" s="1"/>
  <c r="F203" i="44"/>
  <c r="F201" i="44"/>
  <c r="E229" i="44"/>
  <c r="E227" i="44"/>
  <c r="C59" i="44"/>
  <c r="C247" i="44"/>
  <c r="C279" i="44" s="1"/>
  <c r="E59" i="44"/>
  <c r="E247" i="44"/>
  <c r="D274" i="44"/>
  <c r="E123" i="44"/>
  <c r="E121" i="44"/>
  <c r="E124" i="44" s="1"/>
  <c r="D149" i="44"/>
  <c r="D147" i="44"/>
  <c r="D150" i="44" s="1"/>
  <c r="F149" i="44"/>
  <c r="F147" i="44"/>
  <c r="F150" i="44" s="1"/>
  <c r="F246" i="44"/>
  <c r="F178" i="44"/>
  <c r="F176" i="44"/>
  <c r="F179" i="44" s="1"/>
  <c r="E203" i="44"/>
  <c r="E201" i="44"/>
  <c r="E204" i="44" s="1"/>
  <c r="D229" i="44"/>
  <c r="D227" i="44"/>
  <c r="D230" i="44" s="1"/>
  <c r="F229" i="44"/>
  <c r="F227" i="44"/>
  <c r="F230" i="44" s="1"/>
  <c r="E33" i="44"/>
  <c r="F55" i="44"/>
  <c r="F58" i="44" s="1"/>
  <c r="E74" i="44"/>
  <c r="E99" i="44"/>
  <c r="D32" i="43"/>
  <c r="E32" i="43"/>
  <c r="F32" i="43"/>
  <c r="F35" i="43" s="1"/>
  <c r="G32" i="43"/>
  <c r="E33" i="43"/>
  <c r="F33" i="43"/>
  <c r="G33" i="43"/>
  <c r="E34" i="43"/>
  <c r="F34" i="43"/>
  <c r="G34" i="43"/>
  <c r="E35" i="43"/>
  <c r="G35" i="43"/>
  <c r="F56" i="43"/>
  <c r="G56" i="43" s="1"/>
  <c r="D59" i="43"/>
  <c r="E59" i="43"/>
  <c r="F59" i="43"/>
  <c r="D60" i="43"/>
  <c r="F60" i="43"/>
  <c r="D68" i="43"/>
  <c r="E68" i="43"/>
  <c r="E71" i="43" s="1"/>
  <c r="F68" i="43"/>
  <c r="G68" i="43"/>
  <c r="E69" i="43"/>
  <c r="F69" i="43"/>
  <c r="G69" i="43"/>
  <c r="E70" i="43"/>
  <c r="F70" i="43"/>
  <c r="G70" i="43"/>
  <c r="D96" i="43"/>
  <c r="E96" i="43"/>
  <c r="F96" i="43"/>
  <c r="F97" i="43" s="1"/>
  <c r="G96" i="43"/>
  <c r="D97" i="43"/>
  <c r="E97" i="43"/>
  <c r="G97" i="43"/>
  <c r="D105" i="43"/>
  <c r="E105" i="43"/>
  <c r="F105" i="43"/>
  <c r="F108" i="43" s="1"/>
  <c r="G105" i="43"/>
  <c r="E106" i="43"/>
  <c r="F106" i="43"/>
  <c r="G106" i="43"/>
  <c r="E107" i="43"/>
  <c r="F107" i="43"/>
  <c r="G107" i="43"/>
  <c r="E108" i="43"/>
  <c r="D133" i="43"/>
  <c r="E133" i="43"/>
  <c r="F133" i="43"/>
  <c r="F134" i="43" s="1"/>
  <c r="G133" i="43"/>
  <c r="D134" i="43"/>
  <c r="E134" i="43"/>
  <c r="G134" i="43"/>
  <c r="D152" i="43"/>
  <c r="E152" i="43"/>
  <c r="E162" i="43" s="1"/>
  <c r="F152" i="43"/>
  <c r="F162" i="43" s="1"/>
  <c r="G152" i="43"/>
  <c r="D157" i="43"/>
  <c r="G157" i="43"/>
  <c r="D162" i="43"/>
  <c r="G162" i="43"/>
  <c r="E175" i="43"/>
  <c r="F175" i="43"/>
  <c r="G175" i="43"/>
  <c r="E176" i="43"/>
  <c r="F176" i="43"/>
  <c r="G176" i="43"/>
  <c r="E177" i="43"/>
  <c r="F177" i="43"/>
  <c r="G177" i="43"/>
  <c r="D181" i="43"/>
  <c r="E181" i="43"/>
  <c r="F181" i="43"/>
  <c r="F191" i="43" s="1"/>
  <c r="G181" i="43"/>
  <c r="G191" i="43" s="1"/>
  <c r="D186" i="43"/>
  <c r="F186" i="43"/>
  <c r="G186" i="43"/>
  <c r="E191" i="43"/>
  <c r="D203" i="43"/>
  <c r="E203" i="43"/>
  <c r="E206" i="43" s="1"/>
  <c r="F203" i="43"/>
  <c r="G203" i="43"/>
  <c r="E204" i="43"/>
  <c r="F204" i="43"/>
  <c r="G204" i="43"/>
  <c r="E205" i="43"/>
  <c r="F205" i="43"/>
  <c r="G205" i="43"/>
  <c r="F206" i="43"/>
  <c r="D210" i="43"/>
  <c r="E210" i="43"/>
  <c r="F210" i="43"/>
  <c r="F220" i="43" s="1"/>
  <c r="G210" i="43"/>
  <c r="D215" i="43"/>
  <c r="D220" i="43" s="1"/>
  <c r="F215" i="43"/>
  <c r="G215" i="43"/>
  <c r="G220" i="43" s="1"/>
  <c r="E220" i="43"/>
  <c r="D232" i="43"/>
  <c r="E232" i="43"/>
  <c r="E235" i="43" s="1"/>
  <c r="F232" i="43"/>
  <c r="G232" i="43"/>
  <c r="E233" i="43"/>
  <c r="F233" i="43"/>
  <c r="G233" i="43"/>
  <c r="E234" i="43"/>
  <c r="F234" i="43"/>
  <c r="G234" i="43"/>
  <c r="F235" i="43"/>
  <c r="D239" i="43"/>
  <c r="D249" i="43" s="1"/>
  <c r="E239" i="43"/>
  <c r="F239" i="43"/>
  <c r="F249" i="43" s="1"/>
  <c r="G239" i="43"/>
  <c r="G249" i="43" s="1"/>
  <c r="G244" i="43"/>
  <c r="E249" i="43"/>
  <c r="E262" i="43"/>
  <c r="F262" i="43"/>
  <c r="G262" i="43"/>
  <c r="E263" i="43"/>
  <c r="F263" i="43"/>
  <c r="G263" i="43"/>
  <c r="E264" i="43"/>
  <c r="F264" i="43"/>
  <c r="G264" i="43"/>
  <c r="D268" i="43"/>
  <c r="E268" i="43"/>
  <c r="F268" i="43"/>
  <c r="G268" i="43"/>
  <c r="D273" i="43"/>
  <c r="E273" i="43"/>
  <c r="F273" i="43"/>
  <c r="G273" i="43"/>
  <c r="G278" i="43" s="1"/>
  <c r="D278" i="43"/>
  <c r="E278" i="43"/>
  <c r="F278" i="43"/>
  <c r="D290" i="43"/>
  <c r="E290" i="43"/>
  <c r="F290" i="43"/>
  <c r="F293" i="43" s="1"/>
  <c r="G290" i="43"/>
  <c r="G293" i="43" s="1"/>
  <c r="E291" i="43"/>
  <c r="F291" i="43"/>
  <c r="G291" i="43"/>
  <c r="E292" i="43"/>
  <c r="F292" i="43"/>
  <c r="G292" i="43"/>
  <c r="E293" i="43"/>
  <c r="D302" i="43"/>
  <c r="E302" i="43"/>
  <c r="F302" i="43"/>
  <c r="G302" i="43"/>
  <c r="G307" i="43" s="1"/>
  <c r="D307" i="43"/>
  <c r="E307" i="43"/>
  <c r="F307" i="43"/>
  <c r="D309" i="43"/>
  <c r="E309" i="43"/>
  <c r="F309" i="43"/>
  <c r="G309" i="43"/>
  <c r="D312" i="43"/>
  <c r="E312" i="43"/>
  <c r="E311" i="43" s="1"/>
  <c r="F312" i="43"/>
  <c r="G312" i="43"/>
  <c r="D313" i="43"/>
  <c r="E313" i="43"/>
  <c r="F313" i="43"/>
  <c r="G313" i="43"/>
  <c r="D315" i="43"/>
  <c r="E315" i="43"/>
  <c r="E314" i="43" s="1"/>
  <c r="F315" i="43"/>
  <c r="G315" i="43"/>
  <c r="D316" i="43"/>
  <c r="E316" i="43"/>
  <c r="F316" i="43"/>
  <c r="G316" i="43"/>
  <c r="D318" i="43"/>
  <c r="E318" i="43"/>
  <c r="E317" i="43" s="1"/>
  <c r="F318" i="43"/>
  <c r="G318" i="43"/>
  <c r="D319" i="43"/>
  <c r="E319" i="43"/>
  <c r="F319" i="43"/>
  <c r="G319" i="43"/>
  <c r="D321" i="43"/>
  <c r="E321" i="43"/>
  <c r="F321" i="43"/>
  <c r="G321" i="43"/>
  <c r="D322" i="43"/>
  <c r="E322" i="43"/>
  <c r="F322" i="43"/>
  <c r="G322" i="43"/>
  <c r="D324" i="43"/>
  <c r="E324" i="43"/>
  <c r="E323" i="43" s="1"/>
  <c r="F324" i="43"/>
  <c r="G324" i="43"/>
  <c r="D325" i="43"/>
  <c r="E325" i="43"/>
  <c r="F325" i="43"/>
  <c r="G325" i="43"/>
  <c r="D327" i="43"/>
  <c r="E327" i="43"/>
  <c r="F327" i="43"/>
  <c r="G327" i="43"/>
  <c r="D328" i="43"/>
  <c r="E328" i="43"/>
  <c r="F328" i="43"/>
  <c r="G328" i="43"/>
  <c r="D329" i="43"/>
  <c r="E329" i="43"/>
  <c r="F329" i="43"/>
  <c r="D330" i="43"/>
  <c r="E330" i="43"/>
  <c r="F330" i="43"/>
  <c r="G330" i="43"/>
  <c r="D331" i="43"/>
  <c r="E331" i="43"/>
  <c r="F331" i="43"/>
  <c r="G331" i="43"/>
  <c r="D333" i="43"/>
  <c r="E333" i="43"/>
  <c r="F333" i="43"/>
  <c r="G333" i="43"/>
  <c r="D334" i="43"/>
  <c r="E334" i="43"/>
  <c r="F334" i="43"/>
  <c r="G334" i="43"/>
  <c r="D335" i="43"/>
  <c r="E335" i="43"/>
  <c r="F335" i="43"/>
  <c r="G335" i="43"/>
  <c r="D336" i="43"/>
  <c r="E336" i="43"/>
  <c r="F336" i="43"/>
  <c r="G336" i="43"/>
  <c r="D338" i="43"/>
  <c r="E338" i="43"/>
  <c r="F338" i="43"/>
  <c r="G338" i="43"/>
  <c r="D339" i="43"/>
  <c r="E339" i="43"/>
  <c r="F339" i="43"/>
  <c r="G339" i="43"/>
  <c r="D340" i="43"/>
  <c r="E340" i="43"/>
  <c r="F340" i="43"/>
  <c r="G340" i="43"/>
  <c r="D341" i="43"/>
  <c r="E341" i="43"/>
  <c r="F341" i="43"/>
  <c r="G341" i="43"/>
  <c r="G59" i="43" l="1"/>
  <c r="G60" i="43" s="1"/>
  <c r="G329" i="43"/>
  <c r="G310" i="43"/>
  <c r="G342" i="43" s="1"/>
  <c r="E310" i="43"/>
  <c r="E342" i="43" s="1"/>
  <c r="E332" i="43"/>
  <c r="E60" i="43"/>
  <c r="D337" i="43"/>
  <c r="D332" i="43"/>
  <c r="D326" i="43"/>
  <c r="D323" i="43"/>
  <c r="D320" i="43"/>
  <c r="D317" i="43"/>
  <c r="D314" i="43"/>
  <c r="D311" i="43"/>
  <c r="F310" i="43"/>
  <c r="F342" i="43" s="1"/>
  <c r="E320" i="43"/>
  <c r="G337" i="43"/>
  <c r="G332" i="43"/>
  <c r="G326" i="43"/>
  <c r="G323" i="43"/>
  <c r="G320" i="43"/>
  <c r="G317" i="43"/>
  <c r="G314" i="43"/>
  <c r="G311" i="43"/>
  <c r="G71" i="43"/>
  <c r="E337" i="43"/>
  <c r="E326" i="43"/>
  <c r="F337" i="43"/>
  <c r="F332" i="43"/>
  <c r="F326" i="43"/>
  <c r="F323" i="43"/>
  <c r="F320" i="43"/>
  <c r="F317" i="43"/>
  <c r="F314" i="43"/>
  <c r="F311" i="43"/>
  <c r="D310" i="43"/>
  <c r="D342" i="43" s="1"/>
  <c r="G235" i="43"/>
  <c r="G206" i="43"/>
  <c r="D191" i="43"/>
  <c r="G108" i="43"/>
  <c r="F71" i="43"/>
  <c r="D316" i="45"/>
  <c r="D240" i="45"/>
  <c r="E111" i="45"/>
  <c r="F111" i="45"/>
  <c r="F74" i="45"/>
  <c r="F240" i="45"/>
  <c r="F33" i="45"/>
  <c r="F284" i="45"/>
  <c r="E148" i="45"/>
  <c r="F247" i="44"/>
  <c r="F59" i="44"/>
  <c r="E230" i="44"/>
  <c r="F204" i="44"/>
  <c r="E150" i="44"/>
  <c r="F124" i="44"/>
  <c r="E353" i="40"/>
  <c r="F34" i="45" l="1"/>
  <c r="F37" i="45" s="1"/>
  <c r="F36" i="45"/>
  <c r="F283" i="45"/>
  <c r="F316" i="45" s="1"/>
  <c r="F63" i="45"/>
  <c r="B27" i="42"/>
  <c r="C27" i="42"/>
  <c r="D27" i="42"/>
  <c r="D30" i="42" s="1"/>
  <c r="E27" i="42"/>
  <c r="B43" i="42"/>
  <c r="B28" i="42" s="1"/>
  <c r="C43" i="42"/>
  <c r="C28" i="42" s="1"/>
  <c r="D43" i="42"/>
  <c r="D28" i="42" s="1"/>
  <c r="E43" i="42"/>
  <c r="E28" i="42" s="1"/>
  <c r="E114" i="42" s="1"/>
  <c r="C53" i="42"/>
  <c r="D53" i="42"/>
  <c r="E53" i="42"/>
  <c r="B66" i="42"/>
  <c r="B51" i="42" s="1"/>
  <c r="C66" i="42"/>
  <c r="C51" i="42" s="1"/>
  <c r="D66" i="42"/>
  <c r="D51" i="42" s="1"/>
  <c r="E66" i="42"/>
  <c r="E51" i="42" s="1"/>
  <c r="C76" i="42"/>
  <c r="D76" i="42"/>
  <c r="E76" i="42"/>
  <c r="B89" i="42"/>
  <c r="B74" i="42" s="1"/>
  <c r="C89" i="42"/>
  <c r="C74" i="42" s="1"/>
  <c r="D89" i="42"/>
  <c r="D74" i="42" s="1"/>
  <c r="E89" i="42"/>
  <c r="E74" i="42" s="1"/>
  <c r="C102" i="42"/>
  <c r="D102" i="42"/>
  <c r="E102" i="42"/>
  <c r="B109" i="42"/>
  <c r="B100" i="42" s="1"/>
  <c r="B101" i="42" s="1"/>
  <c r="C109" i="42"/>
  <c r="C100" i="42" s="1"/>
  <c r="D109" i="42"/>
  <c r="D100" i="42" s="1"/>
  <c r="D101" i="42" s="1"/>
  <c r="E109" i="42"/>
  <c r="E100" i="42" s="1"/>
  <c r="B117" i="42"/>
  <c r="C117" i="42"/>
  <c r="C118" i="42" s="1"/>
  <c r="D117" i="42"/>
  <c r="D118" i="42" s="1"/>
  <c r="E117" i="42"/>
  <c r="B119" i="42"/>
  <c r="D119" i="42"/>
  <c r="E119" i="42"/>
  <c r="B121" i="42"/>
  <c r="C121" i="42"/>
  <c r="D121" i="42"/>
  <c r="E121" i="42"/>
  <c r="E122" i="42" s="1"/>
  <c r="B123" i="42"/>
  <c r="C123" i="42"/>
  <c r="D123" i="42"/>
  <c r="E123" i="42"/>
  <c r="E124" i="42" s="1"/>
  <c r="B125" i="42"/>
  <c r="C125" i="42"/>
  <c r="C126" i="42" s="1"/>
  <c r="D125" i="42"/>
  <c r="E125" i="42"/>
  <c r="E126" i="42" s="1"/>
  <c r="C128" i="42"/>
  <c r="D128" i="42"/>
  <c r="E128" i="42"/>
  <c r="D130" i="42"/>
  <c r="E120" i="42" l="1"/>
  <c r="D114" i="42"/>
  <c r="B115" i="42"/>
  <c r="C114" i="42"/>
  <c r="B114" i="42"/>
  <c r="C130" i="42"/>
  <c r="D124" i="42"/>
  <c r="D122" i="42"/>
  <c r="C120" i="42"/>
  <c r="E30" i="42"/>
  <c r="C30" i="42"/>
  <c r="C90" i="42"/>
  <c r="C75" i="42"/>
  <c r="E44" i="42"/>
  <c r="E29" i="42"/>
  <c r="E90" i="42"/>
  <c r="E75" i="42"/>
  <c r="D67" i="42"/>
  <c r="D52" i="42"/>
  <c r="D55" i="42" s="1"/>
  <c r="C44" i="42"/>
  <c r="C29" i="42"/>
  <c r="B67" i="42"/>
  <c r="B52" i="42"/>
  <c r="C124" i="42"/>
  <c r="C122" i="42"/>
  <c r="E130" i="42"/>
  <c r="D120" i="42"/>
  <c r="E115" i="42"/>
  <c r="B75" i="42"/>
  <c r="B90" i="42"/>
  <c r="E52" i="42"/>
  <c r="E67" i="42"/>
  <c r="E54" i="42"/>
  <c r="D31" i="42"/>
  <c r="D29" i="42"/>
  <c r="D44" i="42"/>
  <c r="D75" i="42"/>
  <c r="D78" i="42" s="1"/>
  <c r="D90" i="42"/>
  <c r="D77" i="42"/>
  <c r="E77" i="42"/>
  <c r="C54" i="42"/>
  <c r="C52" i="42"/>
  <c r="C67" i="42"/>
  <c r="B29" i="42"/>
  <c r="C32" i="42" s="1"/>
  <c r="B44" i="42"/>
  <c r="B131" i="42"/>
  <c r="C31" i="42"/>
  <c r="C101" i="42"/>
  <c r="C104" i="42" s="1"/>
  <c r="C103" i="42"/>
  <c r="D103" i="42"/>
  <c r="E103" i="42"/>
  <c r="E101" i="42"/>
  <c r="E104" i="42" s="1"/>
  <c r="D115" i="42"/>
  <c r="E118" i="42"/>
  <c r="C115" i="42"/>
  <c r="C77" i="42"/>
  <c r="D54" i="42"/>
  <c r="E31" i="42"/>
  <c r="D126" i="42"/>
  <c r="G1346" i="41"/>
  <c r="F1346" i="41"/>
  <c r="E1346" i="41"/>
  <c r="D1346" i="41"/>
  <c r="G1345" i="41"/>
  <c r="G1344" i="41" s="1"/>
  <c r="F1345" i="41"/>
  <c r="F1344" i="41" s="1"/>
  <c r="E1345" i="41"/>
  <c r="D1345" i="41"/>
  <c r="D1344" i="41" s="1"/>
  <c r="E1344" i="41"/>
  <c r="G1342" i="41"/>
  <c r="F1342" i="41"/>
  <c r="E1342" i="41"/>
  <c r="D1342" i="41"/>
  <c r="G1340" i="41"/>
  <c r="F1340" i="41"/>
  <c r="E1340" i="41"/>
  <c r="D1340" i="41"/>
  <c r="G1338" i="41"/>
  <c r="F1338" i="41"/>
  <c r="G1339" i="41" s="1"/>
  <c r="E1338" i="41"/>
  <c r="D1338" i="41"/>
  <c r="G1336" i="41"/>
  <c r="F1336" i="41"/>
  <c r="E1336" i="41"/>
  <c r="D1336" i="41"/>
  <c r="G1334" i="41"/>
  <c r="F1334" i="41"/>
  <c r="E1334" i="41"/>
  <c r="D1334" i="41"/>
  <c r="G1332" i="41"/>
  <c r="F1332" i="41"/>
  <c r="E1332" i="41"/>
  <c r="D1332" i="41"/>
  <c r="G1330" i="41"/>
  <c r="F1330" i="41"/>
  <c r="E1330" i="41"/>
  <c r="D1330" i="41"/>
  <c r="G1328" i="41"/>
  <c r="F1328" i="41"/>
  <c r="E1328" i="41"/>
  <c r="D1328" i="41"/>
  <c r="G1318" i="41"/>
  <c r="F1318" i="41"/>
  <c r="E1318" i="41"/>
  <c r="D1318" i="41"/>
  <c r="G1313" i="41"/>
  <c r="G1323" i="41" s="1"/>
  <c r="G1324" i="41" s="1"/>
  <c r="F1313" i="41"/>
  <c r="F1323" i="41" s="1"/>
  <c r="F1324" i="41" s="1"/>
  <c r="E1313" i="41"/>
  <c r="E1323" i="41" s="1"/>
  <c r="E1324" i="41" s="1"/>
  <c r="D1313" i="41"/>
  <c r="D1323" i="41" s="1"/>
  <c r="D1324" i="41" s="1"/>
  <c r="G1309" i="41"/>
  <c r="G1308" i="41"/>
  <c r="F1308" i="41"/>
  <c r="E1308" i="41"/>
  <c r="G1307" i="41"/>
  <c r="F1307" i="41"/>
  <c r="E1307" i="41"/>
  <c r="E1306" i="41"/>
  <c r="F1309" i="41" s="1"/>
  <c r="D1306" i="41"/>
  <c r="G1291" i="41"/>
  <c r="F1291" i="41"/>
  <c r="E1291" i="41"/>
  <c r="D1291" i="41"/>
  <c r="G1286" i="41"/>
  <c r="G1296" i="41" s="1"/>
  <c r="G1297" i="41" s="1"/>
  <c r="F1286" i="41"/>
  <c r="F1296" i="41" s="1"/>
  <c r="F1297" i="41" s="1"/>
  <c r="E1286" i="41"/>
  <c r="E1296" i="41" s="1"/>
  <c r="E1297" i="41" s="1"/>
  <c r="D1286" i="41"/>
  <c r="D1296" i="41" s="1"/>
  <c r="D1297" i="41" s="1"/>
  <c r="G1282" i="41"/>
  <c r="F1282" i="41"/>
  <c r="G1281" i="41"/>
  <c r="F1281" i="41"/>
  <c r="E1281" i="41"/>
  <c r="G1280" i="41"/>
  <c r="F1280" i="41"/>
  <c r="E1280" i="41"/>
  <c r="D1279" i="41"/>
  <c r="E1282" i="41" s="1"/>
  <c r="E1270" i="41"/>
  <c r="E1271" i="41" s="1"/>
  <c r="G1265" i="41"/>
  <c r="F1265" i="41"/>
  <c r="D1265" i="41"/>
  <c r="G1260" i="41"/>
  <c r="F1260" i="41"/>
  <c r="E1260" i="41"/>
  <c r="D1260" i="41"/>
  <c r="D1270" i="41" s="1"/>
  <c r="D1271" i="41" s="1"/>
  <c r="G1256" i="41"/>
  <c r="F1256" i="41"/>
  <c r="G1255" i="41"/>
  <c r="F1255" i="41"/>
  <c r="E1255" i="41"/>
  <c r="G1254" i="41"/>
  <c r="F1254" i="41"/>
  <c r="E1254" i="41"/>
  <c r="D1253" i="41"/>
  <c r="E1256" i="41" s="1"/>
  <c r="G1237" i="41"/>
  <c r="F1237" i="41"/>
  <c r="E1237" i="41"/>
  <c r="D1237" i="41"/>
  <c r="G1232" i="41"/>
  <c r="G1242" i="41" s="1"/>
  <c r="F1232" i="41"/>
  <c r="F1242" i="41" s="1"/>
  <c r="E1232" i="41"/>
  <c r="E1242" i="41" s="1"/>
  <c r="E1243" i="41" s="1"/>
  <c r="D1232" i="41"/>
  <c r="D1242" i="41" s="1"/>
  <c r="D1243" i="41" s="1"/>
  <c r="G1228" i="41"/>
  <c r="F1228" i="41"/>
  <c r="E1227" i="41"/>
  <c r="G1226" i="41"/>
  <c r="F1226" i="41"/>
  <c r="E1226" i="41"/>
  <c r="D1225" i="41"/>
  <c r="E1228" i="41" s="1"/>
  <c r="D1210" i="41"/>
  <c r="G1205" i="41"/>
  <c r="G1215" i="41" s="1"/>
  <c r="G1216" i="41" s="1"/>
  <c r="F1205" i="41"/>
  <c r="F1215" i="41" s="1"/>
  <c r="F1216" i="41" s="1"/>
  <c r="E1205" i="41"/>
  <c r="E1215" i="41" s="1"/>
  <c r="E1216" i="41" s="1"/>
  <c r="D1205" i="41"/>
  <c r="D1215" i="41" s="1"/>
  <c r="D1216" i="41" s="1"/>
  <c r="G1200" i="41"/>
  <c r="F1200" i="41"/>
  <c r="E1200" i="41"/>
  <c r="G1199" i="41"/>
  <c r="F1199" i="41"/>
  <c r="E1199" i="41"/>
  <c r="G1198" i="41"/>
  <c r="F1198" i="41"/>
  <c r="E1198" i="41"/>
  <c r="D1198" i="41"/>
  <c r="E1183" i="41"/>
  <c r="D1183" i="41"/>
  <c r="G1178" i="41"/>
  <c r="G1188" i="41" s="1"/>
  <c r="G1189" i="41" s="1"/>
  <c r="F1178" i="41"/>
  <c r="F1188" i="41" s="1"/>
  <c r="F1189" i="41" s="1"/>
  <c r="E1178" i="41"/>
  <c r="E1188" i="41" s="1"/>
  <c r="E1189" i="41" s="1"/>
  <c r="D1178" i="41"/>
  <c r="G1173" i="41"/>
  <c r="F1173" i="41"/>
  <c r="E1173" i="41"/>
  <c r="G1172" i="41"/>
  <c r="F1172" i="41"/>
  <c r="E1172" i="41"/>
  <c r="G1171" i="41"/>
  <c r="F1171" i="41"/>
  <c r="E1171" i="41"/>
  <c r="D1171" i="41"/>
  <c r="G1156" i="41"/>
  <c r="F1156" i="41"/>
  <c r="E1156" i="41"/>
  <c r="D1156" i="41"/>
  <c r="G1151" i="41"/>
  <c r="G1161" i="41" s="1"/>
  <c r="G1162" i="41" s="1"/>
  <c r="F1151" i="41"/>
  <c r="F1161" i="41" s="1"/>
  <c r="F1162" i="41" s="1"/>
  <c r="E1151" i="41"/>
  <c r="E1161" i="41" s="1"/>
  <c r="E1162" i="41" s="1"/>
  <c r="D1151" i="41"/>
  <c r="D1161" i="41" s="1"/>
  <c r="D1162" i="41" s="1"/>
  <c r="G1147" i="41"/>
  <c r="G1146" i="41"/>
  <c r="F1146" i="41"/>
  <c r="E1146" i="41"/>
  <c r="G1145" i="41"/>
  <c r="F1145" i="41"/>
  <c r="E1145" i="41"/>
  <c r="E1144" i="41"/>
  <c r="F1147" i="41" s="1"/>
  <c r="D1144" i="41"/>
  <c r="G1129" i="41"/>
  <c r="F1129" i="41"/>
  <c r="E1129" i="41"/>
  <c r="D1129" i="41"/>
  <c r="G1124" i="41"/>
  <c r="G1134" i="41" s="1"/>
  <c r="G1135" i="41" s="1"/>
  <c r="F1124" i="41"/>
  <c r="F1134" i="41" s="1"/>
  <c r="F1135" i="41" s="1"/>
  <c r="E1124" i="41"/>
  <c r="E1134" i="41" s="1"/>
  <c r="E1135" i="41" s="1"/>
  <c r="D1124" i="41"/>
  <c r="D1134" i="41" s="1"/>
  <c r="D1135" i="41" s="1"/>
  <c r="G1120" i="41"/>
  <c r="G1119" i="41"/>
  <c r="F1119" i="41"/>
  <c r="E1119" i="41"/>
  <c r="G1118" i="41"/>
  <c r="F1118" i="41"/>
  <c r="E1118" i="41"/>
  <c r="E1117" i="41"/>
  <c r="D1117" i="41"/>
  <c r="G1097" i="41"/>
  <c r="G1107" i="41" s="1"/>
  <c r="G1108" i="41" s="1"/>
  <c r="F1097" i="41"/>
  <c r="F1107" i="41" s="1"/>
  <c r="F1108" i="41" s="1"/>
  <c r="E1097" i="41"/>
  <c r="E1107" i="41" s="1"/>
  <c r="E1108" i="41" s="1"/>
  <c r="D1097" i="41"/>
  <c r="D1107" i="41" s="1"/>
  <c r="D1108" i="41" s="1"/>
  <c r="G1092" i="41"/>
  <c r="F1092" i="41"/>
  <c r="E1092" i="41"/>
  <c r="G1091" i="41"/>
  <c r="F1091" i="41"/>
  <c r="E1091" i="41"/>
  <c r="G1090" i="41"/>
  <c r="F1090" i="41"/>
  <c r="E1090" i="41"/>
  <c r="D1090" i="41"/>
  <c r="G1071" i="41"/>
  <c r="G1081" i="41" s="1"/>
  <c r="G1082" i="41" s="1"/>
  <c r="F1071" i="41"/>
  <c r="F1081" i="41" s="1"/>
  <c r="F1082" i="41" s="1"/>
  <c r="E1071" i="41"/>
  <c r="E1081" i="41" s="1"/>
  <c r="E1082" i="41" s="1"/>
  <c r="D1071" i="41"/>
  <c r="D1081" i="41" s="1"/>
  <c r="D1082" i="41" s="1"/>
  <c r="G1066" i="41"/>
  <c r="F1066" i="41"/>
  <c r="E1066" i="41"/>
  <c r="G1065" i="41"/>
  <c r="F1065" i="41"/>
  <c r="E1065" i="41"/>
  <c r="G1064" i="41"/>
  <c r="G1067" i="41" s="1"/>
  <c r="F1064" i="41"/>
  <c r="E1064" i="41"/>
  <c r="D1064" i="41"/>
  <c r="G1045" i="41"/>
  <c r="G1055" i="41" s="1"/>
  <c r="G1056" i="41" s="1"/>
  <c r="F1045" i="41"/>
  <c r="F1055" i="41" s="1"/>
  <c r="F1056" i="41" s="1"/>
  <c r="E1045" i="41"/>
  <c r="E1055" i="41" s="1"/>
  <c r="E1056" i="41" s="1"/>
  <c r="D1045" i="41"/>
  <c r="D1055" i="41" s="1"/>
  <c r="D1056" i="41" s="1"/>
  <c r="G1040" i="41"/>
  <c r="F1040" i="41"/>
  <c r="E1040" i="41"/>
  <c r="G1039" i="41"/>
  <c r="F1039" i="41"/>
  <c r="E1039" i="41"/>
  <c r="G1038" i="41"/>
  <c r="F1038" i="41"/>
  <c r="E1038" i="41"/>
  <c r="D1038" i="41"/>
  <c r="F1024" i="41"/>
  <c r="G1019" i="41"/>
  <c r="G1029" i="41" s="1"/>
  <c r="G1030" i="41" s="1"/>
  <c r="F1019" i="41"/>
  <c r="E1019" i="41"/>
  <c r="E1029" i="41" s="1"/>
  <c r="E1030" i="41" s="1"/>
  <c r="D1019" i="41"/>
  <c r="D1029" i="41" s="1"/>
  <c r="D1030" i="41" s="1"/>
  <c r="G1014" i="41"/>
  <c r="F1014" i="41"/>
  <c r="E1014" i="41"/>
  <c r="G1013" i="41"/>
  <c r="F1013" i="41"/>
  <c r="E1013" i="41"/>
  <c r="G1012" i="41"/>
  <c r="F1012" i="41"/>
  <c r="E1012" i="41"/>
  <c r="D1012" i="41"/>
  <c r="E1003" i="41"/>
  <c r="E1004" i="41" s="1"/>
  <c r="D1003" i="41"/>
  <c r="D1004" i="41" s="1"/>
  <c r="G993" i="41"/>
  <c r="G1003" i="41" s="1"/>
  <c r="G1004" i="41" s="1"/>
  <c r="F993" i="41"/>
  <c r="F1003" i="41" s="1"/>
  <c r="F1004" i="41" s="1"/>
  <c r="G988" i="41"/>
  <c r="F988" i="41"/>
  <c r="E988" i="41"/>
  <c r="G987" i="41"/>
  <c r="F987" i="41"/>
  <c r="E987" i="41"/>
  <c r="G986" i="41"/>
  <c r="F986" i="41"/>
  <c r="E986" i="41"/>
  <c r="D986" i="41"/>
  <c r="G966" i="41"/>
  <c r="G976" i="41" s="1"/>
  <c r="G977" i="41" s="1"/>
  <c r="F966" i="41"/>
  <c r="F976" i="41" s="1"/>
  <c r="F977" i="41" s="1"/>
  <c r="E966" i="41"/>
  <c r="E976" i="41" s="1"/>
  <c r="E977" i="41" s="1"/>
  <c r="D966" i="41"/>
  <c r="D976" i="41" s="1"/>
  <c r="D977" i="41" s="1"/>
  <c r="G961" i="41"/>
  <c r="F961" i="41"/>
  <c r="E961" i="41"/>
  <c r="G960" i="41"/>
  <c r="F960" i="41"/>
  <c r="E960" i="41"/>
  <c r="G959" i="41"/>
  <c r="F959" i="41"/>
  <c r="E959" i="41"/>
  <c r="D959" i="41"/>
  <c r="G940" i="41"/>
  <c r="G950" i="41" s="1"/>
  <c r="G951" i="41" s="1"/>
  <c r="F940" i="41"/>
  <c r="F950" i="41" s="1"/>
  <c r="F951" i="41" s="1"/>
  <c r="E940" i="41"/>
  <c r="E950" i="41" s="1"/>
  <c r="E951" i="41" s="1"/>
  <c r="D940" i="41"/>
  <c r="D950" i="41" s="1"/>
  <c r="D951" i="41" s="1"/>
  <c r="G935" i="41"/>
  <c r="F935" i="41"/>
  <c r="E935" i="41"/>
  <c r="G934" i="41"/>
  <c r="F934" i="41"/>
  <c r="E934" i="41"/>
  <c r="G933" i="41"/>
  <c r="F933" i="41"/>
  <c r="E933" i="41"/>
  <c r="D933" i="41"/>
  <c r="F919" i="41"/>
  <c r="E919" i="41"/>
  <c r="D919" i="41"/>
  <c r="G914" i="41"/>
  <c r="G924" i="41" s="1"/>
  <c r="G925" i="41" s="1"/>
  <c r="F914" i="41"/>
  <c r="F924" i="41" s="1"/>
  <c r="F925" i="41" s="1"/>
  <c r="E914" i="41"/>
  <c r="E924" i="41" s="1"/>
  <c r="E925" i="41" s="1"/>
  <c r="D914" i="41"/>
  <c r="D924" i="41" s="1"/>
  <c r="D925" i="41" s="1"/>
  <c r="G909" i="41"/>
  <c r="F909" i="41"/>
  <c r="E909" i="41"/>
  <c r="G908" i="41"/>
  <c r="F908" i="41"/>
  <c r="E908" i="41"/>
  <c r="G907" i="41"/>
  <c r="F907" i="41"/>
  <c r="E907" i="41"/>
  <c r="D907" i="41"/>
  <c r="E898" i="41"/>
  <c r="E899" i="41" s="1"/>
  <c r="D898" i="41"/>
  <c r="D899" i="41" s="1"/>
  <c r="G888" i="41"/>
  <c r="G898" i="41" s="1"/>
  <c r="G899" i="41" s="1"/>
  <c r="F888" i="41"/>
  <c r="F898" i="41" s="1"/>
  <c r="F899" i="41" s="1"/>
  <c r="G883" i="41"/>
  <c r="F883" i="41"/>
  <c r="E883" i="41"/>
  <c r="G882" i="41"/>
  <c r="F882" i="41"/>
  <c r="E882" i="41"/>
  <c r="G881" i="41"/>
  <c r="F881" i="41"/>
  <c r="F884" i="41" s="1"/>
  <c r="E881" i="41"/>
  <c r="D881" i="41"/>
  <c r="E884" i="41" s="1"/>
  <c r="D867" i="41"/>
  <c r="G862" i="41"/>
  <c r="G872" i="41" s="1"/>
  <c r="G873" i="41" s="1"/>
  <c r="F862" i="41"/>
  <c r="F872" i="41" s="1"/>
  <c r="F873" i="41" s="1"/>
  <c r="E862" i="41"/>
  <c r="E872" i="41" s="1"/>
  <c r="E873" i="41" s="1"/>
  <c r="D862" i="41"/>
  <c r="D872" i="41" s="1"/>
  <c r="D873" i="41" s="1"/>
  <c r="G857" i="41"/>
  <c r="F857" i="41"/>
  <c r="E857" i="41"/>
  <c r="G856" i="41"/>
  <c r="F856" i="41"/>
  <c r="E856" i="41"/>
  <c r="G855" i="41"/>
  <c r="F855" i="41"/>
  <c r="F858" i="41" s="1"/>
  <c r="D855" i="41"/>
  <c r="E858" i="41" s="1"/>
  <c r="E841" i="41"/>
  <c r="G836" i="41"/>
  <c r="G846" i="41" s="1"/>
  <c r="G847" i="41" s="1"/>
  <c r="F836" i="41"/>
  <c r="F846" i="41" s="1"/>
  <c r="F847" i="41" s="1"/>
  <c r="E836" i="41"/>
  <c r="D836" i="41"/>
  <c r="D846" i="41" s="1"/>
  <c r="D847" i="41" s="1"/>
  <c r="G831" i="41"/>
  <c r="F831" i="41"/>
  <c r="E831" i="41"/>
  <c r="G830" i="41"/>
  <c r="F830" i="41"/>
  <c r="E830" i="41"/>
  <c r="G829" i="41"/>
  <c r="F829" i="41"/>
  <c r="F832" i="41" s="1"/>
  <c r="D829" i="41"/>
  <c r="E832" i="41" s="1"/>
  <c r="D815" i="41"/>
  <c r="G810" i="41"/>
  <c r="G820" i="41" s="1"/>
  <c r="G821" i="41" s="1"/>
  <c r="F810" i="41"/>
  <c r="F820" i="41" s="1"/>
  <c r="F821" i="41" s="1"/>
  <c r="E810" i="41"/>
  <c r="E820" i="41" s="1"/>
  <c r="E821" i="41" s="1"/>
  <c r="D810" i="41"/>
  <c r="D820" i="41" s="1"/>
  <c r="D821" i="41" s="1"/>
  <c r="G805" i="41"/>
  <c r="F805" i="41"/>
  <c r="E805" i="41"/>
  <c r="G804" i="41"/>
  <c r="F804" i="41"/>
  <c r="E804" i="41"/>
  <c r="G803" i="41"/>
  <c r="F803" i="41"/>
  <c r="E803" i="41"/>
  <c r="D803" i="41"/>
  <c r="E789" i="41"/>
  <c r="D789" i="41"/>
  <c r="G784" i="41"/>
  <c r="G794" i="41" s="1"/>
  <c r="G795" i="41" s="1"/>
  <c r="F784" i="41"/>
  <c r="F794" i="41" s="1"/>
  <c r="F795" i="41" s="1"/>
  <c r="E784" i="41"/>
  <c r="E794" i="41" s="1"/>
  <c r="E795" i="41" s="1"/>
  <c r="D784" i="41"/>
  <c r="D794" i="41" s="1"/>
  <c r="D795" i="41" s="1"/>
  <c r="G779" i="41"/>
  <c r="F779" i="41"/>
  <c r="E779" i="41"/>
  <c r="G778" i="41"/>
  <c r="F778" i="41"/>
  <c r="E778" i="41"/>
  <c r="G777" i="41"/>
  <c r="F777" i="41"/>
  <c r="E777" i="41"/>
  <c r="D777" i="41"/>
  <c r="D763" i="41"/>
  <c r="G758" i="41"/>
  <c r="G768" i="41" s="1"/>
  <c r="G769" i="41" s="1"/>
  <c r="F758" i="41"/>
  <c r="F768" i="41" s="1"/>
  <c r="F769" i="41" s="1"/>
  <c r="E758" i="41"/>
  <c r="E768" i="41" s="1"/>
  <c r="E769" i="41" s="1"/>
  <c r="D758" i="41"/>
  <c r="D768" i="41" s="1"/>
  <c r="D769" i="41" s="1"/>
  <c r="G753" i="41"/>
  <c r="F753" i="41"/>
  <c r="E753" i="41"/>
  <c r="G752" i="41"/>
  <c r="F752" i="41"/>
  <c r="E752" i="41"/>
  <c r="G751" i="41"/>
  <c r="F751" i="41"/>
  <c r="E751" i="41"/>
  <c r="D751" i="41"/>
  <c r="E737" i="41"/>
  <c r="D737" i="41"/>
  <c r="G732" i="41"/>
  <c r="G742" i="41" s="1"/>
  <c r="G743" i="41" s="1"/>
  <c r="F732" i="41"/>
  <c r="F742" i="41" s="1"/>
  <c r="F743" i="41" s="1"/>
  <c r="E732" i="41"/>
  <c r="E742" i="41" s="1"/>
  <c r="E743" i="41" s="1"/>
  <c r="D732" i="41"/>
  <c r="D742" i="41" s="1"/>
  <c r="D743" i="41" s="1"/>
  <c r="G727" i="41"/>
  <c r="F727" i="41"/>
  <c r="E727" i="41"/>
  <c r="G726" i="41"/>
  <c r="F726" i="41"/>
  <c r="E726" i="41"/>
  <c r="G725" i="41"/>
  <c r="F725" i="41"/>
  <c r="F728" i="41" s="1"/>
  <c r="E725" i="41"/>
  <c r="D725" i="41"/>
  <c r="E711" i="41"/>
  <c r="D711" i="41"/>
  <c r="G706" i="41"/>
  <c r="G716" i="41" s="1"/>
  <c r="G717" i="41" s="1"/>
  <c r="F706" i="41"/>
  <c r="F716" i="41" s="1"/>
  <c r="F717" i="41" s="1"/>
  <c r="E706" i="41"/>
  <c r="E716" i="41" s="1"/>
  <c r="E717" i="41" s="1"/>
  <c r="D706" i="41"/>
  <c r="D716" i="41" s="1"/>
  <c r="D717" i="41" s="1"/>
  <c r="G701" i="41"/>
  <c r="F701" i="41"/>
  <c r="E701" i="41"/>
  <c r="G700" i="41"/>
  <c r="F700" i="41"/>
  <c r="E700" i="41"/>
  <c r="G699" i="41"/>
  <c r="F699" i="41"/>
  <c r="E699" i="41"/>
  <c r="D699" i="41"/>
  <c r="E685" i="41"/>
  <c r="D685" i="41"/>
  <c r="G680" i="41"/>
  <c r="G690" i="41" s="1"/>
  <c r="G691" i="41" s="1"/>
  <c r="F680" i="41"/>
  <c r="F690" i="41" s="1"/>
  <c r="F691" i="41" s="1"/>
  <c r="E680" i="41"/>
  <c r="E690" i="41" s="1"/>
  <c r="E691" i="41" s="1"/>
  <c r="D680" i="41"/>
  <c r="D690" i="41" s="1"/>
  <c r="D691" i="41" s="1"/>
  <c r="G675" i="41"/>
  <c r="F675" i="41"/>
  <c r="E675" i="41"/>
  <c r="G674" i="41"/>
  <c r="F674" i="41"/>
  <c r="E674" i="41"/>
  <c r="G673" i="41"/>
  <c r="F673" i="41"/>
  <c r="F676" i="41" s="1"/>
  <c r="D673" i="41"/>
  <c r="E676" i="41" s="1"/>
  <c r="D659" i="41"/>
  <c r="D664" i="41" s="1"/>
  <c r="D665" i="41" s="1"/>
  <c r="G654" i="41"/>
  <c r="G664" i="41" s="1"/>
  <c r="G665" i="41" s="1"/>
  <c r="F654" i="41"/>
  <c r="F664" i="41" s="1"/>
  <c r="F665" i="41" s="1"/>
  <c r="E654" i="41"/>
  <c r="E664" i="41" s="1"/>
  <c r="E665" i="41" s="1"/>
  <c r="G649" i="41"/>
  <c r="F649" i="41"/>
  <c r="E649" i="41"/>
  <c r="G648" i="41"/>
  <c r="F648" i="41"/>
  <c r="E648" i="41"/>
  <c r="G647" i="41"/>
  <c r="F647" i="41"/>
  <c r="E647" i="41"/>
  <c r="D647" i="41"/>
  <c r="D633" i="41"/>
  <c r="G628" i="41"/>
  <c r="G638" i="41" s="1"/>
  <c r="G639" i="41" s="1"/>
  <c r="F628" i="41"/>
  <c r="F638" i="41" s="1"/>
  <c r="F639" i="41" s="1"/>
  <c r="E628" i="41"/>
  <c r="E638" i="41" s="1"/>
  <c r="E639" i="41" s="1"/>
  <c r="D628" i="41"/>
  <c r="D638" i="41" s="1"/>
  <c r="D639" i="41" s="1"/>
  <c r="G623" i="41"/>
  <c r="F623" i="41"/>
  <c r="E623" i="41"/>
  <c r="G622" i="41"/>
  <c r="F622" i="41"/>
  <c r="E622" i="41"/>
  <c r="G621" i="41"/>
  <c r="F621" i="41"/>
  <c r="F624" i="41" s="1"/>
  <c r="D621" i="41"/>
  <c r="E624" i="41" s="1"/>
  <c r="D607" i="41"/>
  <c r="G602" i="41"/>
  <c r="G612" i="41" s="1"/>
  <c r="G613" i="41" s="1"/>
  <c r="F602" i="41"/>
  <c r="F612" i="41" s="1"/>
  <c r="F613" i="41" s="1"/>
  <c r="E602" i="41"/>
  <c r="E612" i="41" s="1"/>
  <c r="E613" i="41" s="1"/>
  <c r="D602" i="41"/>
  <c r="G597" i="41"/>
  <c r="F597" i="41"/>
  <c r="E597" i="41"/>
  <c r="G596" i="41"/>
  <c r="F596" i="41"/>
  <c r="E596" i="41"/>
  <c r="G595" i="41"/>
  <c r="F595" i="41"/>
  <c r="F598" i="41" s="1"/>
  <c r="D595" i="41"/>
  <c r="E598" i="41" s="1"/>
  <c r="G576" i="41"/>
  <c r="G586" i="41" s="1"/>
  <c r="G587" i="41" s="1"/>
  <c r="F576" i="41"/>
  <c r="F586" i="41" s="1"/>
  <c r="F587" i="41" s="1"/>
  <c r="E576" i="41"/>
  <c r="E586" i="41" s="1"/>
  <c r="E587" i="41" s="1"/>
  <c r="D576" i="41"/>
  <c r="D586" i="41" s="1"/>
  <c r="D587" i="41" s="1"/>
  <c r="G571" i="41"/>
  <c r="F571" i="41"/>
  <c r="E571" i="41"/>
  <c r="G570" i="41"/>
  <c r="F570" i="41"/>
  <c r="E570" i="41"/>
  <c r="G569" i="41"/>
  <c r="F569" i="41"/>
  <c r="E569" i="41"/>
  <c r="D555" i="41"/>
  <c r="G550" i="41"/>
  <c r="G560" i="41" s="1"/>
  <c r="G561" i="41" s="1"/>
  <c r="F550" i="41"/>
  <c r="F560" i="41" s="1"/>
  <c r="F561" i="41" s="1"/>
  <c r="E550" i="41"/>
  <c r="E560" i="41" s="1"/>
  <c r="E561" i="41" s="1"/>
  <c r="D550" i="41"/>
  <c r="D560" i="41" s="1"/>
  <c r="D561" i="41" s="1"/>
  <c r="G545" i="41"/>
  <c r="F545" i="41"/>
  <c r="E545" i="41"/>
  <c r="G544" i="41"/>
  <c r="F544" i="41"/>
  <c r="E544" i="41"/>
  <c r="G543" i="41"/>
  <c r="F543" i="41"/>
  <c r="E543" i="41"/>
  <c r="D543" i="41"/>
  <c r="F529" i="41"/>
  <c r="E529" i="41"/>
  <c r="D529" i="41"/>
  <c r="G524" i="41"/>
  <c r="G534" i="41" s="1"/>
  <c r="G535" i="41" s="1"/>
  <c r="F524" i="41"/>
  <c r="F534" i="41" s="1"/>
  <c r="F535" i="41" s="1"/>
  <c r="E524" i="41"/>
  <c r="E534" i="41" s="1"/>
  <c r="E535" i="41" s="1"/>
  <c r="D524" i="41"/>
  <c r="D534" i="41" s="1"/>
  <c r="D535" i="41" s="1"/>
  <c r="G519" i="41"/>
  <c r="F519" i="41"/>
  <c r="E519" i="41"/>
  <c r="G518" i="41"/>
  <c r="F518" i="41"/>
  <c r="E518" i="41"/>
  <c r="G517" i="41"/>
  <c r="F517" i="41"/>
  <c r="E517" i="41"/>
  <c r="D517" i="41"/>
  <c r="F503" i="41"/>
  <c r="E503" i="41"/>
  <c r="D503" i="41"/>
  <c r="G498" i="41"/>
  <c r="G508" i="41" s="1"/>
  <c r="G509" i="41" s="1"/>
  <c r="F498" i="41"/>
  <c r="F508" i="41" s="1"/>
  <c r="F509" i="41" s="1"/>
  <c r="E498" i="41"/>
  <c r="E508" i="41" s="1"/>
  <c r="E509" i="41" s="1"/>
  <c r="D498" i="41"/>
  <c r="D508" i="41" s="1"/>
  <c r="D509" i="41" s="1"/>
  <c r="G493" i="41"/>
  <c r="F493" i="41"/>
  <c r="E493" i="41"/>
  <c r="G492" i="41"/>
  <c r="F492" i="41"/>
  <c r="E492" i="41"/>
  <c r="G491" i="41"/>
  <c r="F491" i="41"/>
  <c r="E491" i="41"/>
  <c r="E494" i="41" s="1"/>
  <c r="F477" i="41"/>
  <c r="E477" i="41"/>
  <c r="D477" i="41"/>
  <c r="G472" i="41"/>
  <c r="G482" i="41" s="1"/>
  <c r="G483" i="41" s="1"/>
  <c r="F472" i="41"/>
  <c r="F482" i="41" s="1"/>
  <c r="F483" i="41" s="1"/>
  <c r="E472" i="41"/>
  <c r="E482" i="41" s="1"/>
  <c r="E483" i="41" s="1"/>
  <c r="D472" i="41"/>
  <c r="D482" i="41" s="1"/>
  <c r="D483" i="41" s="1"/>
  <c r="G467" i="41"/>
  <c r="F467" i="41"/>
  <c r="E467" i="41"/>
  <c r="G466" i="41"/>
  <c r="F466" i="41"/>
  <c r="E466" i="41"/>
  <c r="G465" i="41"/>
  <c r="F465" i="41"/>
  <c r="E465" i="41"/>
  <c r="D465" i="41"/>
  <c r="D451" i="41"/>
  <c r="G446" i="41"/>
  <c r="G456" i="41" s="1"/>
  <c r="G457" i="41" s="1"/>
  <c r="F446" i="41"/>
  <c r="F456" i="41" s="1"/>
  <c r="F457" i="41" s="1"/>
  <c r="E446" i="41"/>
  <c r="E456" i="41" s="1"/>
  <c r="E457" i="41" s="1"/>
  <c r="D446" i="41"/>
  <c r="D456" i="41" s="1"/>
  <c r="D457" i="41" s="1"/>
  <c r="G441" i="41"/>
  <c r="F441" i="41"/>
  <c r="E441" i="41"/>
  <c r="G440" i="41"/>
  <c r="F440" i="41"/>
  <c r="E440" i="41"/>
  <c r="G439" i="41"/>
  <c r="F439" i="41"/>
  <c r="E439" i="41"/>
  <c r="D439" i="41"/>
  <c r="E425" i="41"/>
  <c r="D425" i="41"/>
  <c r="D430" i="41" s="1"/>
  <c r="D431" i="41" s="1"/>
  <c r="G420" i="41"/>
  <c r="G430" i="41" s="1"/>
  <c r="G431" i="41" s="1"/>
  <c r="F420" i="41"/>
  <c r="F430" i="41" s="1"/>
  <c r="F431" i="41" s="1"/>
  <c r="E420" i="41"/>
  <c r="E430" i="41" s="1"/>
  <c r="E431" i="41" s="1"/>
  <c r="D420" i="41"/>
  <c r="G415" i="41"/>
  <c r="F415" i="41"/>
  <c r="E415" i="41"/>
  <c r="G414" i="41"/>
  <c r="F414" i="41"/>
  <c r="E414" i="41"/>
  <c r="G413" i="41"/>
  <c r="F413" i="41"/>
  <c r="D413" i="41"/>
  <c r="E416" i="41" s="1"/>
  <c r="G394" i="41"/>
  <c r="G404" i="41" s="1"/>
  <c r="G405" i="41" s="1"/>
  <c r="F394" i="41"/>
  <c r="F404" i="41" s="1"/>
  <c r="F405" i="41" s="1"/>
  <c r="E394" i="41"/>
  <c r="E404" i="41" s="1"/>
  <c r="E405" i="41" s="1"/>
  <c r="D394" i="41"/>
  <c r="D404" i="41" s="1"/>
  <c r="D405" i="41" s="1"/>
  <c r="G389" i="41"/>
  <c r="F389" i="41"/>
  <c r="E389" i="41"/>
  <c r="G388" i="41"/>
  <c r="F388" i="41"/>
  <c r="E388" i="41"/>
  <c r="G387" i="41"/>
  <c r="F387" i="41"/>
  <c r="E387" i="41"/>
  <c r="D387" i="41"/>
  <c r="F373" i="41"/>
  <c r="E373" i="41"/>
  <c r="E360" i="41" s="1"/>
  <c r="D373" i="41"/>
  <c r="G368" i="41"/>
  <c r="G378" i="41" s="1"/>
  <c r="G379" i="41" s="1"/>
  <c r="F368" i="41"/>
  <c r="F378" i="41" s="1"/>
  <c r="F379" i="41" s="1"/>
  <c r="E368" i="41"/>
  <c r="D368" i="41"/>
  <c r="D378" i="41" s="1"/>
  <c r="D379" i="41" s="1"/>
  <c r="G363" i="41"/>
  <c r="G362" i="41"/>
  <c r="F362" i="41"/>
  <c r="E362" i="41"/>
  <c r="G361" i="41"/>
  <c r="F361" i="41"/>
  <c r="D352" i="41"/>
  <c r="D353" i="41" s="1"/>
  <c r="G342" i="41"/>
  <c r="G352" i="41" s="1"/>
  <c r="G353" i="41" s="1"/>
  <c r="F342" i="41"/>
  <c r="F352" i="41" s="1"/>
  <c r="F353" i="41" s="1"/>
  <c r="E342" i="41"/>
  <c r="E352" i="41" s="1"/>
  <c r="E353" i="41" s="1"/>
  <c r="G337" i="41"/>
  <c r="F337" i="41"/>
  <c r="E337" i="41"/>
  <c r="G336" i="41"/>
  <c r="F336" i="41"/>
  <c r="E336" i="41"/>
  <c r="G335" i="41"/>
  <c r="F335" i="41"/>
  <c r="E335" i="41"/>
  <c r="D335" i="41"/>
  <c r="G321" i="41"/>
  <c r="G316" i="41"/>
  <c r="F316" i="41"/>
  <c r="F326" i="41" s="1"/>
  <c r="F327" i="41" s="1"/>
  <c r="E316" i="41"/>
  <c r="E326" i="41" s="1"/>
  <c r="E327" i="41" s="1"/>
  <c r="D316" i="41"/>
  <c r="D326" i="41" s="1"/>
  <c r="D327" i="41" s="1"/>
  <c r="G311" i="41"/>
  <c r="F311" i="41"/>
  <c r="E311" i="41"/>
  <c r="G310" i="41"/>
  <c r="F310" i="41"/>
  <c r="E310" i="41"/>
  <c r="G309" i="41"/>
  <c r="F309" i="41"/>
  <c r="E309" i="41"/>
  <c r="D309" i="41"/>
  <c r="F299" i="41"/>
  <c r="E299" i="41"/>
  <c r="D299" i="41"/>
  <c r="D300" i="41" s="1"/>
  <c r="G289" i="41"/>
  <c r="G299" i="41" s="1"/>
  <c r="G300" i="41" s="1"/>
  <c r="G283" i="41"/>
  <c r="F283" i="41"/>
  <c r="E283" i="41"/>
  <c r="G282" i="41"/>
  <c r="D282" i="41"/>
  <c r="E281" i="41"/>
  <c r="E282" i="41" s="1"/>
  <c r="C273" i="41"/>
  <c r="G267" i="41"/>
  <c r="G272" i="41" s="1"/>
  <c r="G273" i="41" s="1"/>
  <c r="F267" i="41"/>
  <c r="F272" i="41" s="1"/>
  <c r="F273" i="41" s="1"/>
  <c r="E267" i="41"/>
  <c r="E272" i="41" s="1"/>
  <c r="D267" i="41"/>
  <c r="D272" i="41" s="1"/>
  <c r="G257" i="41"/>
  <c r="F257" i="41"/>
  <c r="G256" i="41"/>
  <c r="F256" i="41"/>
  <c r="E256" i="41"/>
  <c r="G255" i="41"/>
  <c r="F255" i="41"/>
  <c r="E255" i="41"/>
  <c r="G243" i="41"/>
  <c r="F243" i="41"/>
  <c r="E243" i="41"/>
  <c r="D243" i="41"/>
  <c r="G230" i="41"/>
  <c r="F230" i="41"/>
  <c r="E230" i="41"/>
  <c r="G228" i="41"/>
  <c r="G229" i="41" s="1"/>
  <c r="F228" i="41"/>
  <c r="F229" i="41" s="1"/>
  <c r="E228" i="41"/>
  <c r="E229" i="41" s="1"/>
  <c r="D228" i="41"/>
  <c r="G220" i="41"/>
  <c r="F220" i="41"/>
  <c r="E220" i="41"/>
  <c r="D220" i="41"/>
  <c r="G207" i="41"/>
  <c r="F207" i="41"/>
  <c r="E207" i="41"/>
  <c r="G205" i="41"/>
  <c r="G206" i="41" s="1"/>
  <c r="F205" i="41"/>
  <c r="E205" i="41"/>
  <c r="D205" i="41"/>
  <c r="D206" i="41" s="1"/>
  <c r="G197" i="41"/>
  <c r="F197" i="41"/>
  <c r="E197" i="41"/>
  <c r="E198" i="41" s="1"/>
  <c r="D197" i="41"/>
  <c r="G184" i="41"/>
  <c r="F184" i="41"/>
  <c r="E184" i="41"/>
  <c r="G182" i="41"/>
  <c r="F182" i="41"/>
  <c r="F183" i="41" s="1"/>
  <c r="F186" i="41" s="1"/>
  <c r="E182" i="41"/>
  <c r="E183" i="41" s="1"/>
  <c r="D182" i="41"/>
  <c r="D183" i="41" s="1"/>
  <c r="E186" i="41" s="1"/>
  <c r="G174" i="41"/>
  <c r="F174" i="41"/>
  <c r="E174" i="41"/>
  <c r="D174" i="41"/>
  <c r="D175" i="41" s="1"/>
  <c r="G161" i="41"/>
  <c r="F161" i="41"/>
  <c r="E161" i="41"/>
  <c r="G159" i="41"/>
  <c r="F159" i="41"/>
  <c r="F160" i="41" s="1"/>
  <c r="E159" i="41"/>
  <c r="D159" i="41"/>
  <c r="D160" i="41" s="1"/>
  <c r="G151" i="41"/>
  <c r="G152" i="41" s="1"/>
  <c r="F151" i="41"/>
  <c r="E151" i="41"/>
  <c r="D151" i="41"/>
  <c r="G136" i="41"/>
  <c r="F136" i="41"/>
  <c r="E136" i="41"/>
  <c r="G134" i="41"/>
  <c r="G135" i="41" s="1"/>
  <c r="F134" i="41"/>
  <c r="E134" i="41"/>
  <c r="D134" i="41"/>
  <c r="D135" i="41" s="1"/>
  <c r="D111" i="41"/>
  <c r="G104" i="41"/>
  <c r="F104" i="41"/>
  <c r="E104" i="41"/>
  <c r="G103" i="41"/>
  <c r="F103" i="41"/>
  <c r="E103" i="41"/>
  <c r="G102" i="41"/>
  <c r="F102" i="41"/>
  <c r="E102" i="41"/>
  <c r="D102" i="41"/>
  <c r="G90" i="41"/>
  <c r="G91" i="41" s="1"/>
  <c r="F90" i="41"/>
  <c r="F91" i="41" s="1"/>
  <c r="E90" i="41"/>
  <c r="E91" i="41" s="1"/>
  <c r="D90" i="41"/>
  <c r="D91" i="41" s="1"/>
  <c r="G78" i="41"/>
  <c r="F78" i="41"/>
  <c r="E78" i="41"/>
  <c r="G77" i="41"/>
  <c r="F77" i="41"/>
  <c r="E77" i="41"/>
  <c r="G76" i="41"/>
  <c r="F76" i="41"/>
  <c r="E76" i="41"/>
  <c r="D76" i="41"/>
  <c r="G67" i="41"/>
  <c r="G68" i="41" s="1"/>
  <c r="F67" i="41"/>
  <c r="F68" i="41" s="1"/>
  <c r="E67" i="41"/>
  <c r="E68" i="41" s="1"/>
  <c r="D67" i="41"/>
  <c r="D68" i="41" s="1"/>
  <c r="G54" i="41"/>
  <c r="F54" i="41"/>
  <c r="E54" i="41"/>
  <c r="G52" i="41"/>
  <c r="G53" i="41" s="1"/>
  <c r="F52" i="41"/>
  <c r="F53" i="41" s="1"/>
  <c r="E52" i="41"/>
  <c r="D52" i="41"/>
  <c r="G44" i="41"/>
  <c r="F44" i="41"/>
  <c r="E44" i="41"/>
  <c r="D44" i="41"/>
  <c r="G31" i="41"/>
  <c r="F31" i="41"/>
  <c r="E31" i="41"/>
  <c r="G29" i="41"/>
  <c r="F29" i="41"/>
  <c r="E29" i="41"/>
  <c r="E30" i="41" s="1"/>
  <c r="D29" i="41"/>
  <c r="D30" i="41" s="1"/>
  <c r="G910" i="41" l="1"/>
  <c r="F936" i="41"/>
  <c r="E989" i="41"/>
  <c r="G1041" i="41"/>
  <c r="F1333" i="41"/>
  <c r="F1335" i="41"/>
  <c r="F1337" i="41"/>
  <c r="D1188" i="41"/>
  <c r="D1189" i="41" s="1"/>
  <c r="G364" i="41"/>
  <c r="F442" i="41"/>
  <c r="G832" i="41"/>
  <c r="D221" i="41"/>
  <c r="E231" i="41"/>
  <c r="E78" i="42"/>
  <c r="E116" i="42"/>
  <c r="E131" i="42"/>
  <c r="D32" i="42"/>
  <c r="C78" i="42"/>
  <c r="F79" i="41"/>
  <c r="E137" i="41"/>
  <c r="F152" i="41"/>
  <c r="E175" i="41"/>
  <c r="G232" i="41"/>
  <c r="F231" i="41"/>
  <c r="E312" i="41"/>
  <c r="G326" i="41"/>
  <c r="G327" i="41" s="1"/>
  <c r="E338" i="41"/>
  <c r="G572" i="41"/>
  <c r="E728" i="41"/>
  <c r="G754" i="41"/>
  <c r="E962" i="41"/>
  <c r="F1174" i="41"/>
  <c r="E1201" i="41"/>
  <c r="F1201" i="41"/>
  <c r="G1341" i="41"/>
  <c r="F45" i="41"/>
  <c r="E105" i="41"/>
  <c r="G338" i="41"/>
  <c r="E390" i="41"/>
  <c r="G442" i="41"/>
  <c r="G624" i="41"/>
  <c r="E780" i="41"/>
  <c r="G858" i="41"/>
  <c r="F962" i="41"/>
  <c r="F989" i="41"/>
  <c r="F1067" i="41"/>
  <c r="E1120" i="41"/>
  <c r="G1331" i="41"/>
  <c r="G1350" i="41"/>
  <c r="G32" i="41"/>
  <c r="G56" i="41"/>
  <c r="C55" i="42"/>
  <c r="E55" i="42"/>
  <c r="E79" i="41"/>
  <c r="F244" i="41"/>
  <c r="G312" i="41"/>
  <c r="G416" i="41"/>
  <c r="E650" i="41"/>
  <c r="G702" i="41"/>
  <c r="F754" i="41"/>
  <c r="G806" i="41"/>
  <c r="F910" i="41"/>
  <c r="G936" i="41"/>
  <c r="F1041" i="41"/>
  <c r="E1174" i="41"/>
  <c r="G1201" i="41"/>
  <c r="E1333" i="41"/>
  <c r="E1337" i="41"/>
  <c r="E1339" i="41"/>
  <c r="D131" i="42"/>
  <c r="D116" i="42"/>
  <c r="E32" i="42"/>
  <c r="C116" i="42"/>
  <c r="C131" i="42"/>
  <c r="D104" i="42"/>
  <c r="D1326" i="41"/>
  <c r="F55" i="41"/>
  <c r="G79" i="41"/>
  <c r="G244" i="41"/>
  <c r="G676" i="41"/>
  <c r="E1015" i="41"/>
  <c r="E378" i="41"/>
  <c r="E379" i="41" s="1"/>
  <c r="G45" i="41"/>
  <c r="F135" i="41"/>
  <c r="G138" i="41" s="1"/>
  <c r="F137" i="41"/>
  <c r="D198" i="41"/>
  <c r="G208" i="41"/>
  <c r="G221" i="41"/>
  <c r="E546" i="41"/>
  <c r="E806" i="41"/>
  <c r="D45" i="41"/>
  <c r="E152" i="41"/>
  <c r="E160" i="41"/>
  <c r="E162" i="41"/>
  <c r="E520" i="41"/>
  <c r="E1093" i="41"/>
  <c r="F163" i="41"/>
  <c r="F175" i="41"/>
  <c r="F185" i="41"/>
  <c r="F198" i="41"/>
  <c r="E208" i="41"/>
  <c r="E221" i="41"/>
  <c r="E442" i="41"/>
  <c r="G468" i="41"/>
  <c r="G598" i="41"/>
  <c r="F650" i="41"/>
  <c r="G650" i="41"/>
  <c r="E702" i="41"/>
  <c r="E754" i="41"/>
  <c r="G780" i="41"/>
  <c r="G962" i="41"/>
  <c r="G989" i="41"/>
  <c r="F1029" i="41"/>
  <c r="F1030" i="41" s="1"/>
  <c r="E1067" i="41"/>
  <c r="G1174" i="41"/>
  <c r="F1270" i="41"/>
  <c r="F1271" i="41" s="1"/>
  <c r="G1335" i="41"/>
  <c r="G1337" i="41"/>
  <c r="F1339" i="41"/>
  <c r="E1341" i="41"/>
  <c r="E1350" i="41"/>
  <c r="E45" i="41"/>
  <c r="E55" i="41"/>
  <c r="D152" i="41"/>
  <c r="G162" i="41"/>
  <c r="G185" i="41"/>
  <c r="G198" i="41"/>
  <c r="F208" i="41"/>
  <c r="F221" i="41"/>
  <c r="E244" i="41"/>
  <c r="E285" i="41"/>
  <c r="E300" i="41"/>
  <c r="F312" i="41"/>
  <c r="G390" i="41"/>
  <c r="G494" i="41"/>
  <c r="G520" i="41"/>
  <c r="G546" i="41"/>
  <c r="F572" i="41"/>
  <c r="F702" i="41"/>
  <c r="F806" i="41"/>
  <c r="E910" i="41"/>
  <c r="E936" i="41"/>
  <c r="F1015" i="41"/>
  <c r="F1093" i="41"/>
  <c r="G1270" i="41"/>
  <c r="G1271" i="41" s="1"/>
  <c r="E1331" i="41"/>
  <c r="E1335" i="41"/>
  <c r="F1341" i="41"/>
  <c r="G1343" i="41"/>
  <c r="F468" i="41"/>
  <c r="G105" i="41"/>
  <c r="F105" i="41"/>
  <c r="D254" i="41"/>
  <c r="G160" i="41"/>
  <c r="G163" i="41" s="1"/>
  <c r="E1325" i="41"/>
  <c r="E32" i="41"/>
  <c r="E163" i="41"/>
  <c r="G175" i="41"/>
  <c r="E206" i="41"/>
  <c r="E209" i="41" s="1"/>
  <c r="F232" i="41"/>
  <c r="D244" i="41"/>
  <c r="D229" i="41"/>
  <c r="E232" i="41" s="1"/>
  <c r="G258" i="41"/>
  <c r="F258" i="41"/>
  <c r="E33" i="41"/>
  <c r="D53" i="41"/>
  <c r="E361" i="41"/>
  <c r="E364" i="41" s="1"/>
  <c r="F363" i="41"/>
  <c r="E363" i="41"/>
  <c r="F1224" i="41"/>
  <c r="F1227" i="41" s="1"/>
  <c r="F1243" i="41"/>
  <c r="D612" i="41"/>
  <c r="D613" i="41" s="1"/>
  <c r="E1343" i="41"/>
  <c r="F30" i="41"/>
  <c r="F33" i="41" s="1"/>
  <c r="E53" i="41"/>
  <c r="G55" i="41"/>
  <c r="E135" i="41"/>
  <c r="E138" i="41" s="1"/>
  <c r="G137" i="41"/>
  <c r="F162" i="41"/>
  <c r="G183" i="41"/>
  <c r="G186" i="41" s="1"/>
  <c r="E185" i="41"/>
  <c r="F206" i="41"/>
  <c r="G231" i="41"/>
  <c r="F281" i="41"/>
  <c r="F300" i="41" s="1"/>
  <c r="E284" i="41"/>
  <c r="F338" i="41"/>
  <c r="F390" i="41"/>
  <c r="F416" i="41"/>
  <c r="E468" i="41"/>
  <c r="F494" i="41"/>
  <c r="F520" i="41"/>
  <c r="F546" i="41"/>
  <c r="E572" i="41"/>
  <c r="G884" i="41"/>
  <c r="G1015" i="41"/>
  <c r="E1041" i="41"/>
  <c r="G1093" i="41"/>
  <c r="G1224" i="41"/>
  <c r="G1227" i="41" s="1"/>
  <c r="F1350" i="41"/>
  <c r="E1329" i="41"/>
  <c r="E1326" i="41"/>
  <c r="F1331" i="41"/>
  <c r="F1326" i="41"/>
  <c r="G1333" i="41"/>
  <c r="G1326" i="41"/>
  <c r="G30" i="41"/>
  <c r="F32" i="41"/>
  <c r="G728" i="41"/>
  <c r="F780" i="41"/>
  <c r="E846" i="41"/>
  <c r="E847" i="41" s="1"/>
  <c r="F1120" i="41"/>
  <c r="F1329" i="41"/>
  <c r="E1309" i="41"/>
  <c r="G1329" i="41"/>
  <c r="F1343" i="41"/>
  <c r="E1147" i="41"/>
  <c r="F209" i="41" l="1"/>
  <c r="G1325" i="41"/>
  <c r="G1243" i="41"/>
  <c r="F1325" i="41"/>
  <c r="F1351" i="41" s="1"/>
  <c r="G33" i="41"/>
  <c r="G284" i="41"/>
  <c r="F282" i="41"/>
  <c r="F284" i="41"/>
  <c r="D255" i="41"/>
  <c r="E258" i="41" s="1"/>
  <c r="E257" i="41"/>
  <c r="F1327" i="41"/>
  <c r="F364" i="41"/>
  <c r="E56" i="41"/>
  <c r="D1325" i="41"/>
  <c r="D273" i="41"/>
  <c r="G209" i="41"/>
  <c r="E1351" i="41"/>
  <c r="E1327" i="41"/>
  <c r="G1327" i="41"/>
  <c r="G1351" i="41"/>
  <c r="F138" i="41"/>
  <c r="F56" i="41"/>
  <c r="D1351" i="41" l="1"/>
  <c r="G285" i="41"/>
  <c r="F285" i="41"/>
  <c r="E709" i="40" l="1"/>
  <c r="D709" i="40"/>
  <c r="C709" i="40"/>
  <c r="B709" i="40"/>
  <c r="E708" i="40"/>
  <c r="D708" i="40"/>
  <c r="C708" i="40"/>
  <c r="B708" i="40"/>
  <c r="E707" i="40"/>
  <c r="B707" i="40"/>
  <c r="D706" i="40"/>
  <c r="E704" i="40"/>
  <c r="D704" i="40"/>
  <c r="C704" i="40"/>
  <c r="B704" i="40"/>
  <c r="E703" i="40"/>
  <c r="D703" i="40"/>
  <c r="C703" i="40"/>
  <c r="B703" i="40"/>
  <c r="E702" i="40"/>
  <c r="D702" i="40"/>
  <c r="C702" i="40"/>
  <c r="B702" i="40"/>
  <c r="E701" i="40"/>
  <c r="E700" i="40" s="1"/>
  <c r="D701" i="40"/>
  <c r="E699" i="40"/>
  <c r="D699" i="40"/>
  <c r="C699" i="40"/>
  <c r="B699" i="40"/>
  <c r="E698" i="40"/>
  <c r="D698" i="40"/>
  <c r="C698" i="40"/>
  <c r="B698" i="40"/>
  <c r="B697" i="40" s="1"/>
  <c r="E696" i="40"/>
  <c r="D696" i="40"/>
  <c r="C696" i="40"/>
  <c r="B696" i="40"/>
  <c r="E693" i="40"/>
  <c r="D693" i="40"/>
  <c r="C693" i="40"/>
  <c r="B693" i="40"/>
  <c r="E692" i="40"/>
  <c r="D692" i="40"/>
  <c r="C692" i="40"/>
  <c r="C691" i="40" s="1"/>
  <c r="B692" i="40"/>
  <c r="B691" i="40" s="1"/>
  <c r="E691" i="40"/>
  <c r="D691" i="40"/>
  <c r="E690" i="40"/>
  <c r="D690" i="40"/>
  <c r="C690" i="40"/>
  <c r="B690" i="40"/>
  <c r="E689" i="40"/>
  <c r="D689" i="40"/>
  <c r="C689" i="40"/>
  <c r="B689" i="40"/>
  <c r="E688" i="40"/>
  <c r="D688" i="40"/>
  <c r="C688" i="40"/>
  <c r="B688" i="40"/>
  <c r="E687" i="40"/>
  <c r="D687" i="40"/>
  <c r="C687" i="40"/>
  <c r="B687" i="40"/>
  <c r="C686" i="40"/>
  <c r="E684" i="40"/>
  <c r="D684" i="40"/>
  <c r="C684" i="40"/>
  <c r="B684" i="40"/>
  <c r="E681" i="40"/>
  <c r="D681" i="40"/>
  <c r="C681" i="40"/>
  <c r="B681" i="40"/>
  <c r="E670" i="40"/>
  <c r="D670" i="40"/>
  <c r="E665" i="40"/>
  <c r="D665" i="40"/>
  <c r="C665" i="40"/>
  <c r="C675" i="40" s="1"/>
  <c r="B665" i="40"/>
  <c r="B675" i="40" s="1"/>
  <c r="C660" i="40"/>
  <c r="E659" i="40"/>
  <c r="D659" i="40"/>
  <c r="C659" i="40"/>
  <c r="C658" i="40"/>
  <c r="B658" i="40"/>
  <c r="E645" i="40"/>
  <c r="C645" i="40"/>
  <c r="C647" i="40" s="1"/>
  <c r="C707" i="40" s="1"/>
  <c r="B645" i="40"/>
  <c r="E640" i="40"/>
  <c r="D640" i="40"/>
  <c r="C640" i="40"/>
  <c r="C650" i="40" s="1"/>
  <c r="B640" i="40"/>
  <c r="B650" i="40" s="1"/>
  <c r="C635" i="40"/>
  <c r="E634" i="40"/>
  <c r="D634" i="40"/>
  <c r="C634" i="40"/>
  <c r="C633" i="40"/>
  <c r="C636" i="40" s="1"/>
  <c r="D632" i="40"/>
  <c r="D645" i="40" s="1"/>
  <c r="D650" i="40" s="1"/>
  <c r="E620" i="40"/>
  <c r="D620" i="40"/>
  <c r="C620" i="40"/>
  <c r="E615" i="40"/>
  <c r="D615" i="40"/>
  <c r="C615" i="40"/>
  <c r="B615" i="40"/>
  <c r="B625" i="40" s="1"/>
  <c r="C610" i="40"/>
  <c r="E609" i="40"/>
  <c r="D609" i="40"/>
  <c r="C609" i="40"/>
  <c r="C608" i="40"/>
  <c r="B608" i="40"/>
  <c r="E595" i="40"/>
  <c r="D595" i="40"/>
  <c r="E590" i="40"/>
  <c r="D590" i="40"/>
  <c r="C590" i="40"/>
  <c r="C600" i="40" s="1"/>
  <c r="B590" i="40"/>
  <c r="B600" i="40" s="1"/>
  <c r="C585" i="40"/>
  <c r="E584" i="40"/>
  <c r="D584" i="40"/>
  <c r="C584" i="40"/>
  <c r="C583" i="40"/>
  <c r="B583" i="40"/>
  <c r="E569" i="40"/>
  <c r="D569" i="40"/>
  <c r="B569" i="40"/>
  <c r="E564" i="40"/>
  <c r="D564" i="40"/>
  <c r="C564" i="40"/>
  <c r="C574" i="40" s="1"/>
  <c r="B564" i="40"/>
  <c r="B574" i="40" s="1"/>
  <c r="C559" i="40"/>
  <c r="E558" i="40"/>
  <c r="D558" i="40"/>
  <c r="C558" i="40"/>
  <c r="C557" i="40"/>
  <c r="B557" i="40"/>
  <c r="E549" i="40"/>
  <c r="E544" i="40"/>
  <c r="D544" i="40"/>
  <c r="C544" i="40"/>
  <c r="B544" i="40"/>
  <c r="E539" i="40"/>
  <c r="D539" i="40"/>
  <c r="C539" i="40"/>
  <c r="B539" i="40"/>
  <c r="E534" i="40"/>
  <c r="E533" i="40"/>
  <c r="D533" i="40"/>
  <c r="C533" i="40"/>
  <c r="E532" i="40"/>
  <c r="D532" i="40"/>
  <c r="C532" i="40"/>
  <c r="E516" i="40"/>
  <c r="E521" i="40" s="1"/>
  <c r="D516" i="40"/>
  <c r="D521" i="40" s="1"/>
  <c r="C516" i="40"/>
  <c r="B516" i="40"/>
  <c r="B511" i="40"/>
  <c r="B521" i="40" s="1"/>
  <c r="E506" i="40"/>
  <c r="D506" i="40"/>
  <c r="C506" i="40"/>
  <c r="E505" i="40"/>
  <c r="D505" i="40"/>
  <c r="C505" i="40"/>
  <c r="E504" i="40"/>
  <c r="D504" i="40"/>
  <c r="D507" i="40" s="1"/>
  <c r="B504" i="40"/>
  <c r="C507" i="40" s="1"/>
  <c r="B498" i="40"/>
  <c r="E491" i="40"/>
  <c r="E496" i="40" s="1"/>
  <c r="D491" i="40"/>
  <c r="B491" i="40"/>
  <c r="B496" i="40" s="1"/>
  <c r="D486" i="40"/>
  <c r="C486" i="40"/>
  <c r="C496" i="40" s="1"/>
  <c r="E481" i="40"/>
  <c r="D481" i="40"/>
  <c r="C481" i="40"/>
  <c r="E480" i="40"/>
  <c r="D480" i="40"/>
  <c r="C480" i="40"/>
  <c r="E479" i="40"/>
  <c r="D479" i="40"/>
  <c r="C479" i="40"/>
  <c r="B473" i="40"/>
  <c r="E466" i="40"/>
  <c r="E471" i="40" s="1"/>
  <c r="D466" i="40"/>
  <c r="D471" i="40" s="1"/>
  <c r="B466" i="40"/>
  <c r="B471" i="40" s="1"/>
  <c r="C461" i="40"/>
  <c r="C471" i="40" s="1"/>
  <c r="E456" i="40"/>
  <c r="D456" i="40"/>
  <c r="C456" i="40"/>
  <c r="E455" i="40"/>
  <c r="D455" i="40"/>
  <c r="C455" i="40"/>
  <c r="E454" i="40"/>
  <c r="D454" i="40"/>
  <c r="C454" i="40"/>
  <c r="C457" i="40" s="1"/>
  <c r="B448" i="40"/>
  <c r="E441" i="40"/>
  <c r="E446" i="40" s="1"/>
  <c r="D441" i="40"/>
  <c r="D446" i="40" s="1"/>
  <c r="C441" i="40"/>
  <c r="C446" i="40" s="1"/>
  <c r="B441" i="40"/>
  <c r="B446" i="40" s="1"/>
  <c r="E431" i="40"/>
  <c r="D431" i="40"/>
  <c r="C431" i="40"/>
  <c r="E430" i="40"/>
  <c r="D430" i="40"/>
  <c r="C430" i="40"/>
  <c r="E429" i="40"/>
  <c r="D429" i="40"/>
  <c r="C429" i="40"/>
  <c r="C432" i="40" s="1"/>
  <c r="E416" i="40"/>
  <c r="E421" i="40" s="1"/>
  <c r="D416" i="40"/>
  <c r="D421" i="40" s="1"/>
  <c r="C416" i="40"/>
  <c r="C421" i="40" s="1"/>
  <c r="B416" i="40"/>
  <c r="B421" i="40" s="1"/>
  <c r="E406" i="40"/>
  <c r="D406" i="40"/>
  <c r="C406" i="40"/>
  <c r="E405" i="40"/>
  <c r="D405" i="40"/>
  <c r="C405" i="40"/>
  <c r="E404" i="40"/>
  <c r="D404" i="40"/>
  <c r="C404" i="40"/>
  <c r="C407" i="40" s="1"/>
  <c r="B398" i="40"/>
  <c r="E391" i="40"/>
  <c r="E396" i="40" s="1"/>
  <c r="D391" i="40"/>
  <c r="D396" i="40" s="1"/>
  <c r="C391" i="40"/>
  <c r="B391" i="40"/>
  <c r="B396" i="40" s="1"/>
  <c r="B387" i="40"/>
  <c r="B701" i="40" s="1"/>
  <c r="C386" i="40"/>
  <c r="E381" i="40"/>
  <c r="D381" i="40"/>
  <c r="C381" i="40"/>
  <c r="E380" i="40"/>
  <c r="D380" i="40"/>
  <c r="C380" i="40"/>
  <c r="E379" i="40"/>
  <c r="D379" i="40"/>
  <c r="C379" i="40"/>
  <c r="B379" i="40"/>
  <c r="C366" i="40"/>
  <c r="E365" i="40"/>
  <c r="E370" i="40" s="1"/>
  <c r="D365" i="40"/>
  <c r="D370" i="40" s="1"/>
  <c r="B365" i="40"/>
  <c r="B370" i="40" s="1"/>
  <c r="C355" i="40"/>
  <c r="E354" i="40"/>
  <c r="D354" i="40"/>
  <c r="C354" i="40"/>
  <c r="D353" i="40"/>
  <c r="B353" i="40"/>
  <c r="C352" i="40"/>
  <c r="C353" i="40" s="1"/>
  <c r="E340" i="40"/>
  <c r="E339" i="40" s="1"/>
  <c r="D339" i="40"/>
  <c r="C339" i="40"/>
  <c r="B339" i="40"/>
  <c r="E334" i="40"/>
  <c r="D334" i="40"/>
  <c r="D344" i="40" s="1"/>
  <c r="C334" i="40"/>
  <c r="C344" i="40" s="1"/>
  <c r="B334" i="40"/>
  <c r="B344" i="40" s="1"/>
  <c r="D329" i="40"/>
  <c r="C329" i="40"/>
  <c r="E328" i="40"/>
  <c r="D328" i="40"/>
  <c r="C328" i="40"/>
  <c r="D327" i="40"/>
  <c r="C327" i="40"/>
  <c r="B315" i="40"/>
  <c r="B706" i="40" s="1"/>
  <c r="E314" i="40"/>
  <c r="D314" i="40"/>
  <c r="E309" i="40"/>
  <c r="D309" i="40"/>
  <c r="C309" i="40"/>
  <c r="C319" i="40" s="1"/>
  <c r="B309" i="40"/>
  <c r="B319" i="40" s="1"/>
  <c r="D304" i="40"/>
  <c r="C304" i="40"/>
  <c r="E303" i="40"/>
  <c r="D303" i="40"/>
  <c r="C303" i="40"/>
  <c r="D302" i="40"/>
  <c r="C302" i="40"/>
  <c r="B302" i="40"/>
  <c r="E289" i="40"/>
  <c r="D289" i="40"/>
  <c r="E284" i="40"/>
  <c r="D284" i="40"/>
  <c r="D294" i="40" s="1"/>
  <c r="C284" i="40"/>
  <c r="C294" i="40" s="1"/>
  <c r="E279" i="40"/>
  <c r="D279" i="40"/>
  <c r="C279" i="40"/>
  <c r="E278" i="40"/>
  <c r="D278" i="40"/>
  <c r="C278" i="40"/>
  <c r="E277" i="40"/>
  <c r="D277" i="40"/>
  <c r="C277" i="40"/>
  <c r="C280" i="40" s="1"/>
  <c r="B269" i="40"/>
  <c r="D264" i="40"/>
  <c r="E259" i="40"/>
  <c r="E269" i="40" s="1"/>
  <c r="D259" i="40"/>
  <c r="C259" i="40"/>
  <c r="C269" i="40" s="1"/>
  <c r="E254" i="40"/>
  <c r="D254" i="40"/>
  <c r="C254" i="40"/>
  <c r="E253" i="40"/>
  <c r="D253" i="40"/>
  <c r="C253" i="40"/>
  <c r="E252" i="40"/>
  <c r="D252" i="40"/>
  <c r="C252" i="40"/>
  <c r="C255" i="40" s="1"/>
  <c r="C244" i="40"/>
  <c r="C235" i="40"/>
  <c r="C701" i="40" s="1"/>
  <c r="B234" i="40"/>
  <c r="B244" i="40" s="1"/>
  <c r="E229" i="40"/>
  <c r="D229" i="40"/>
  <c r="C229" i="40"/>
  <c r="E228" i="40"/>
  <c r="D228" i="40"/>
  <c r="C228" i="40"/>
  <c r="E227" i="40"/>
  <c r="D227" i="40"/>
  <c r="C227" i="40"/>
  <c r="B227" i="40"/>
  <c r="E214" i="40"/>
  <c r="E219" i="40" s="1"/>
  <c r="D214" i="40"/>
  <c r="D219" i="40" s="1"/>
  <c r="C214" i="40"/>
  <c r="C219" i="40" s="1"/>
  <c r="B214" i="40"/>
  <c r="B219" i="40" s="1"/>
  <c r="E204" i="40"/>
  <c r="D204" i="40"/>
  <c r="C204" i="40"/>
  <c r="E203" i="40"/>
  <c r="D203" i="40"/>
  <c r="C203" i="40"/>
  <c r="E202" i="40"/>
  <c r="D202" i="40"/>
  <c r="C202" i="40"/>
  <c r="C205" i="40" s="1"/>
  <c r="B202" i="40"/>
  <c r="E189" i="40"/>
  <c r="E194" i="40" s="1"/>
  <c r="E176" i="40" s="1"/>
  <c r="D189" i="40"/>
  <c r="D194" i="40" s="1"/>
  <c r="D176" i="40" s="1"/>
  <c r="C189" i="40"/>
  <c r="C194" i="40" s="1"/>
  <c r="C176" i="40" s="1"/>
  <c r="B189" i="40"/>
  <c r="B194" i="40" s="1"/>
  <c r="E178" i="40"/>
  <c r="D178" i="40"/>
  <c r="C178" i="40"/>
  <c r="B177" i="40"/>
  <c r="B171" i="40"/>
  <c r="E158" i="40"/>
  <c r="E168" i="40" s="1"/>
  <c r="E150" i="40" s="1"/>
  <c r="E153" i="40" s="1"/>
  <c r="D158" i="40"/>
  <c r="D168" i="40" s="1"/>
  <c r="C158" i="40"/>
  <c r="B158" i="40"/>
  <c r="B168" i="40" s="1"/>
  <c r="D153" i="40"/>
  <c r="C153" i="40"/>
  <c r="E152" i="40"/>
  <c r="D152" i="40"/>
  <c r="C152" i="40"/>
  <c r="D151" i="40"/>
  <c r="D154" i="40" s="1"/>
  <c r="C151" i="40"/>
  <c r="B151" i="40"/>
  <c r="E123" i="40"/>
  <c r="D123" i="40"/>
  <c r="C123" i="40"/>
  <c r="B123" i="40"/>
  <c r="B138" i="40" s="1"/>
  <c r="B139" i="40" s="1"/>
  <c r="E120" i="40"/>
  <c r="D120" i="40"/>
  <c r="C120" i="40"/>
  <c r="E117" i="40"/>
  <c r="D117" i="40"/>
  <c r="C117" i="40"/>
  <c r="E111" i="40"/>
  <c r="D111" i="40"/>
  <c r="C111" i="40"/>
  <c r="B110" i="40"/>
  <c r="E87" i="40"/>
  <c r="E686" i="40" s="1"/>
  <c r="D86" i="40"/>
  <c r="C86" i="40"/>
  <c r="B86" i="40"/>
  <c r="E83" i="40"/>
  <c r="D83" i="40"/>
  <c r="C83" i="40"/>
  <c r="B83" i="40"/>
  <c r="C81" i="40"/>
  <c r="B80" i="40"/>
  <c r="E74" i="40"/>
  <c r="D74" i="40"/>
  <c r="C74" i="40"/>
  <c r="E61" i="40"/>
  <c r="D61" i="40"/>
  <c r="E697" i="40" s="1"/>
  <c r="C61" i="40"/>
  <c r="D697" i="40" s="1"/>
  <c r="B61" i="40"/>
  <c r="B59" i="40"/>
  <c r="B58" i="40" s="1"/>
  <c r="D50" i="40"/>
  <c r="D49" i="40" s="1"/>
  <c r="B50" i="40"/>
  <c r="B686" i="40" s="1"/>
  <c r="B685" i="40" s="1"/>
  <c r="E49" i="40"/>
  <c r="C49" i="40"/>
  <c r="B47" i="40"/>
  <c r="B683" i="40" s="1"/>
  <c r="B682" i="40" s="1"/>
  <c r="B44" i="40"/>
  <c r="B680" i="40" s="1"/>
  <c r="E37" i="40"/>
  <c r="D37" i="40"/>
  <c r="C37" i="40"/>
  <c r="E685" i="40" l="1"/>
  <c r="D496" i="40"/>
  <c r="B679" i="40"/>
  <c r="E535" i="40"/>
  <c r="C356" i="40"/>
  <c r="C549" i="40"/>
  <c r="C560" i="40"/>
  <c r="E574" i="40"/>
  <c r="E556" i="40" s="1"/>
  <c r="E557" i="40" s="1"/>
  <c r="E138" i="40"/>
  <c r="D255" i="40"/>
  <c r="C305" i="40"/>
  <c r="E319" i="40"/>
  <c r="E301" i="40" s="1"/>
  <c r="C396" i="40"/>
  <c r="D549" i="40"/>
  <c r="C611" i="40"/>
  <c r="E625" i="40"/>
  <c r="E607" i="40" s="1"/>
  <c r="D269" i="40"/>
  <c r="D205" i="40"/>
  <c r="C382" i="40"/>
  <c r="E650" i="40"/>
  <c r="E632" i="40" s="1"/>
  <c r="C154" i="40"/>
  <c r="D280" i="40"/>
  <c r="E482" i="40"/>
  <c r="C586" i="40"/>
  <c r="D356" i="40"/>
  <c r="E633" i="40"/>
  <c r="E635" i="40"/>
  <c r="C47" i="40"/>
  <c r="D47" i="40" s="1"/>
  <c r="E230" i="40"/>
  <c r="E280" i="40"/>
  <c r="D305" i="40"/>
  <c r="E344" i="40"/>
  <c r="E326" i="40" s="1"/>
  <c r="E327" i="40" s="1"/>
  <c r="E330" i="40" s="1"/>
  <c r="B700" i="40"/>
  <c r="D407" i="40"/>
  <c r="B549" i="40"/>
  <c r="B531" i="40" s="1"/>
  <c r="D574" i="40"/>
  <c r="D556" i="40" s="1"/>
  <c r="D557" i="40" s="1"/>
  <c r="C625" i="40"/>
  <c r="D625" i="40"/>
  <c r="D607" i="40" s="1"/>
  <c r="E706" i="40"/>
  <c r="E705" i="40" s="1"/>
  <c r="C44" i="40"/>
  <c r="B43" i="40"/>
  <c r="B46" i="40"/>
  <c r="B49" i="40"/>
  <c r="E255" i="40"/>
  <c r="D319" i="40"/>
  <c r="B705" i="40"/>
  <c r="D600" i="40"/>
  <c r="D582" i="40" s="1"/>
  <c r="D633" i="40"/>
  <c r="D636" i="40" s="1"/>
  <c r="C661" i="40"/>
  <c r="E675" i="40"/>
  <c r="E657" i="40" s="1"/>
  <c r="E658" i="40" s="1"/>
  <c r="C685" i="40"/>
  <c r="D138" i="40"/>
  <c r="D109" i="40" s="1"/>
  <c r="D139" i="40" s="1"/>
  <c r="C230" i="40"/>
  <c r="E294" i="40"/>
  <c r="D330" i="40"/>
  <c r="D382" i="40"/>
  <c r="D432" i="40"/>
  <c r="E600" i="40"/>
  <c r="E582" i="40" s="1"/>
  <c r="D635" i="40"/>
  <c r="D675" i="40"/>
  <c r="D657" i="40" s="1"/>
  <c r="D660" i="40" s="1"/>
  <c r="D179" i="40"/>
  <c r="D177" i="40"/>
  <c r="E177" i="40"/>
  <c r="E180" i="40" s="1"/>
  <c r="E179" i="40"/>
  <c r="E304" i="40"/>
  <c r="E302" i="40"/>
  <c r="E305" i="40" s="1"/>
  <c r="E329" i="40"/>
  <c r="C534" i="40"/>
  <c r="D534" i="40"/>
  <c r="B532" i="40"/>
  <c r="C535" i="40" s="1"/>
  <c r="D610" i="40"/>
  <c r="D608" i="40"/>
  <c r="D611" i="40" s="1"/>
  <c r="E109" i="40"/>
  <c r="E139" i="40" s="1"/>
  <c r="C179" i="40"/>
  <c r="C177" i="40"/>
  <c r="C180" i="40" s="1"/>
  <c r="D658" i="40"/>
  <c r="C697" i="40"/>
  <c r="D44" i="40"/>
  <c r="B695" i="40"/>
  <c r="C59" i="40"/>
  <c r="D81" i="40"/>
  <c r="C80" i="40"/>
  <c r="C101" i="40" s="1"/>
  <c r="E356" i="40"/>
  <c r="E86" i="40"/>
  <c r="E205" i="40"/>
  <c r="C330" i="40"/>
  <c r="D355" i="40"/>
  <c r="E407" i="40"/>
  <c r="E457" i="40"/>
  <c r="D457" i="40"/>
  <c r="D482" i="40"/>
  <c r="C482" i="40"/>
  <c r="E507" i="40"/>
  <c r="D686" i="40"/>
  <c r="D685" i="40" s="1"/>
  <c r="D700" i="40"/>
  <c r="E151" i="40"/>
  <c r="E154" i="40" s="1"/>
  <c r="C706" i="40"/>
  <c r="C705" i="40" s="1"/>
  <c r="C365" i="40"/>
  <c r="C370" i="40" s="1"/>
  <c r="E610" i="40"/>
  <c r="E608" i="40"/>
  <c r="B101" i="40"/>
  <c r="C700" i="40"/>
  <c r="E355" i="40"/>
  <c r="D535" i="40"/>
  <c r="C138" i="40"/>
  <c r="D230" i="40"/>
  <c r="E382" i="40"/>
  <c r="E432" i="40"/>
  <c r="E583" i="40"/>
  <c r="F635" i="39"/>
  <c r="E635" i="39"/>
  <c r="C635" i="39"/>
  <c r="F634" i="39"/>
  <c r="E634" i="39"/>
  <c r="C634" i="39"/>
  <c r="F633" i="39"/>
  <c r="E633" i="39"/>
  <c r="D633" i="39"/>
  <c r="C633" i="39"/>
  <c r="F632" i="39"/>
  <c r="E632" i="39"/>
  <c r="D632" i="39"/>
  <c r="C632" i="39"/>
  <c r="F630" i="39"/>
  <c r="E630" i="39"/>
  <c r="D630" i="39"/>
  <c r="C630" i="39"/>
  <c r="F629" i="39"/>
  <c r="E629" i="39"/>
  <c r="D629" i="39"/>
  <c r="C629" i="39"/>
  <c r="F628" i="39"/>
  <c r="E628" i="39"/>
  <c r="D628" i="39"/>
  <c r="C628" i="39"/>
  <c r="F627" i="39"/>
  <c r="F626" i="39" s="1"/>
  <c r="E627" i="39"/>
  <c r="E626" i="39" s="1"/>
  <c r="D627" i="39"/>
  <c r="D626" i="39" s="1"/>
  <c r="C627" i="39"/>
  <c r="F625" i="39"/>
  <c r="E625" i="39"/>
  <c r="D625" i="39"/>
  <c r="C625" i="39"/>
  <c r="F624" i="39"/>
  <c r="E624" i="39"/>
  <c r="D624" i="39"/>
  <c r="C624" i="39"/>
  <c r="D623" i="39"/>
  <c r="C623" i="39"/>
  <c r="F622" i="39"/>
  <c r="E622" i="39"/>
  <c r="D622" i="39"/>
  <c r="C622" i="39"/>
  <c r="F621" i="39"/>
  <c r="E621" i="39"/>
  <c r="C621" i="39"/>
  <c r="F619" i="39"/>
  <c r="E619" i="39"/>
  <c r="D619" i="39"/>
  <c r="C619" i="39"/>
  <c r="F618" i="39"/>
  <c r="E618" i="39"/>
  <c r="D618" i="39"/>
  <c r="C618" i="39"/>
  <c r="F617" i="39"/>
  <c r="E617" i="39"/>
  <c r="D617" i="39"/>
  <c r="C617" i="39"/>
  <c r="F616" i="39"/>
  <c r="E616" i="39"/>
  <c r="D616" i="39"/>
  <c r="C616" i="39"/>
  <c r="F615" i="39"/>
  <c r="E615" i="39"/>
  <c r="D615" i="39"/>
  <c r="C615" i="39"/>
  <c r="F614" i="39"/>
  <c r="E614" i="39"/>
  <c r="D614" i="39"/>
  <c r="C614" i="39"/>
  <c r="F613" i="39"/>
  <c r="E613" i="39"/>
  <c r="D613" i="39"/>
  <c r="C613" i="39"/>
  <c r="C610" i="39"/>
  <c r="F609" i="39"/>
  <c r="E609" i="39"/>
  <c r="E608" i="39" s="1"/>
  <c r="D609" i="39"/>
  <c r="C609" i="39"/>
  <c r="F608" i="39"/>
  <c r="D608" i="39"/>
  <c r="C607" i="39"/>
  <c r="F606" i="39"/>
  <c r="E606" i="39"/>
  <c r="D606" i="39"/>
  <c r="C606" i="39"/>
  <c r="F596" i="39"/>
  <c r="E596" i="39"/>
  <c r="D596" i="39"/>
  <c r="C596" i="39"/>
  <c r="F591" i="39"/>
  <c r="F601" i="39" s="1"/>
  <c r="E591" i="39"/>
  <c r="E601" i="39" s="1"/>
  <c r="D591" i="39"/>
  <c r="D601" i="39" s="1"/>
  <c r="C591" i="39"/>
  <c r="C601" i="39" s="1"/>
  <c r="E587" i="39"/>
  <c r="E586" i="39"/>
  <c r="D586" i="39"/>
  <c r="E585" i="39"/>
  <c r="D585" i="39"/>
  <c r="E584" i="39"/>
  <c r="C584" i="39"/>
  <c r="D587" i="39" s="1"/>
  <c r="E583" i="39"/>
  <c r="F569" i="39"/>
  <c r="E569" i="39"/>
  <c r="D569" i="39"/>
  <c r="C569" i="39"/>
  <c r="F564" i="39"/>
  <c r="F574" i="39" s="1"/>
  <c r="E564" i="39"/>
  <c r="E574" i="39" s="1"/>
  <c r="E575" i="39" s="1"/>
  <c r="D564" i="39"/>
  <c r="D574" i="39" s="1"/>
  <c r="D575" i="39" s="1"/>
  <c r="C564" i="39"/>
  <c r="C574" i="39" s="1"/>
  <c r="C575" i="39" s="1"/>
  <c r="F560" i="39"/>
  <c r="E560" i="39"/>
  <c r="D560" i="39"/>
  <c r="F559" i="39"/>
  <c r="E559" i="39"/>
  <c r="F558" i="39"/>
  <c r="E558" i="39"/>
  <c r="C557" i="39"/>
  <c r="F556" i="39"/>
  <c r="F542" i="39"/>
  <c r="E542" i="39"/>
  <c r="D542" i="39"/>
  <c r="C542" i="39"/>
  <c r="F537" i="39"/>
  <c r="F547" i="39" s="1"/>
  <c r="E537" i="39"/>
  <c r="E547" i="39" s="1"/>
  <c r="D537" i="39"/>
  <c r="D547" i="39" s="1"/>
  <c r="C537" i="39"/>
  <c r="C547" i="39" s="1"/>
  <c r="C548" i="39" s="1"/>
  <c r="F531" i="39"/>
  <c r="E529" i="39"/>
  <c r="E530" i="39" s="1"/>
  <c r="F515" i="39"/>
  <c r="E515" i="39"/>
  <c r="D515" i="39"/>
  <c r="C515" i="39"/>
  <c r="F510" i="39"/>
  <c r="F520" i="39" s="1"/>
  <c r="E510" i="39"/>
  <c r="E520" i="39" s="1"/>
  <c r="D510" i="39"/>
  <c r="D520" i="39" s="1"/>
  <c r="D502" i="39" s="1"/>
  <c r="D503" i="39" s="1"/>
  <c r="C510" i="39"/>
  <c r="C520" i="39" s="1"/>
  <c r="C521" i="39" s="1"/>
  <c r="F504" i="39"/>
  <c r="D504" i="39"/>
  <c r="D492" i="39"/>
  <c r="D635" i="39" s="1"/>
  <c r="D491" i="39"/>
  <c r="D634" i="39" s="1"/>
  <c r="F488" i="39"/>
  <c r="E488" i="39"/>
  <c r="D488" i="39"/>
  <c r="C488" i="39"/>
  <c r="F483" i="39"/>
  <c r="F493" i="39" s="1"/>
  <c r="E483" i="39"/>
  <c r="E493" i="39" s="1"/>
  <c r="D483" i="39"/>
  <c r="D493" i="39" s="1"/>
  <c r="C483" i="39"/>
  <c r="C493" i="39" s="1"/>
  <c r="C494" i="39" s="1"/>
  <c r="D477" i="39"/>
  <c r="F461" i="39"/>
  <c r="E461" i="39"/>
  <c r="D461" i="39"/>
  <c r="C461" i="39"/>
  <c r="F456" i="39"/>
  <c r="F466" i="39" s="1"/>
  <c r="E456" i="39"/>
  <c r="E466" i="39" s="1"/>
  <c r="E467" i="39" s="1"/>
  <c r="D456" i="39"/>
  <c r="C456" i="39"/>
  <c r="C466" i="39" s="1"/>
  <c r="C467" i="39" s="1"/>
  <c r="F452" i="39"/>
  <c r="C449" i="39"/>
  <c r="F432" i="39"/>
  <c r="E432" i="39"/>
  <c r="D432" i="39"/>
  <c r="C432" i="39"/>
  <c r="F427" i="39"/>
  <c r="F437" i="39" s="1"/>
  <c r="E427" i="39"/>
  <c r="E437" i="39" s="1"/>
  <c r="E419" i="39" s="1"/>
  <c r="D427" i="39"/>
  <c r="D437" i="39" s="1"/>
  <c r="C427" i="39"/>
  <c r="C437" i="39" s="1"/>
  <c r="C438" i="39" s="1"/>
  <c r="F423" i="39"/>
  <c r="E423" i="39"/>
  <c r="D423" i="39"/>
  <c r="F422" i="39"/>
  <c r="E422" i="39"/>
  <c r="D422" i="39"/>
  <c r="F421" i="39"/>
  <c r="E421" i="39"/>
  <c r="D421" i="39"/>
  <c r="C420" i="39"/>
  <c r="F419" i="39"/>
  <c r="E396" i="39"/>
  <c r="E395" i="39" s="1"/>
  <c r="E410" i="39" s="1"/>
  <c r="E411" i="39" s="1"/>
  <c r="D396" i="39"/>
  <c r="D395" i="39" s="1"/>
  <c r="D410" i="39" s="1"/>
  <c r="D411" i="39" s="1"/>
  <c r="F395" i="39"/>
  <c r="F410" i="39" s="1"/>
  <c r="F411" i="39" s="1"/>
  <c r="C395" i="39"/>
  <c r="C410" i="39" s="1"/>
  <c r="C411" i="39" s="1"/>
  <c r="F384" i="39"/>
  <c r="E384" i="39"/>
  <c r="D384" i="39"/>
  <c r="F383" i="39"/>
  <c r="E383" i="39"/>
  <c r="D383" i="39"/>
  <c r="F382" i="39"/>
  <c r="E382" i="39"/>
  <c r="D382" i="39"/>
  <c r="C382" i="39"/>
  <c r="E370" i="39"/>
  <c r="F370" i="39" s="1"/>
  <c r="F367" i="39"/>
  <c r="E367" i="39"/>
  <c r="D367" i="39"/>
  <c r="C367" i="39"/>
  <c r="F358" i="39"/>
  <c r="E358" i="39"/>
  <c r="D358" i="39"/>
  <c r="C358" i="39"/>
  <c r="F355" i="39"/>
  <c r="E355" i="39"/>
  <c r="D355" i="39"/>
  <c r="C355" i="39"/>
  <c r="F352" i="39"/>
  <c r="E352" i="39"/>
  <c r="D352" i="39"/>
  <c r="C352" i="39"/>
  <c r="F346" i="39"/>
  <c r="E346" i="39"/>
  <c r="F344" i="39"/>
  <c r="F345" i="39" s="1"/>
  <c r="F348" i="39" s="1"/>
  <c r="E344" i="39"/>
  <c r="E345" i="39" s="1"/>
  <c r="D344" i="39"/>
  <c r="D347" i="39" s="1"/>
  <c r="C343" i="39"/>
  <c r="C345" i="39" s="1"/>
  <c r="E333" i="39"/>
  <c r="F333" i="39" s="1"/>
  <c r="F330" i="39"/>
  <c r="E330" i="39"/>
  <c r="D330" i="39"/>
  <c r="C330" i="39"/>
  <c r="F321" i="39"/>
  <c r="E321" i="39"/>
  <c r="D321" i="39"/>
  <c r="C321" i="39"/>
  <c r="F318" i="39"/>
  <c r="E318" i="39"/>
  <c r="D318" i="39"/>
  <c r="C318" i="39"/>
  <c r="F315" i="39"/>
  <c r="E315" i="39"/>
  <c r="D315" i="39"/>
  <c r="C315" i="39"/>
  <c r="F309" i="39"/>
  <c r="E309" i="39"/>
  <c r="D309" i="39"/>
  <c r="F307" i="39"/>
  <c r="F310" i="39" s="1"/>
  <c r="E307" i="39"/>
  <c r="E308" i="39" s="1"/>
  <c r="D307" i="39"/>
  <c r="D308" i="39" s="1"/>
  <c r="F285" i="39"/>
  <c r="E285" i="39"/>
  <c r="D285" i="39"/>
  <c r="C285" i="39"/>
  <c r="C290" i="39" s="1"/>
  <c r="C291" i="39" s="1"/>
  <c r="F280" i="39"/>
  <c r="F290" i="39" s="1"/>
  <c r="E280" i="39"/>
  <c r="E290" i="39" s="1"/>
  <c r="D280" i="39"/>
  <c r="D290" i="39" s="1"/>
  <c r="F275" i="39"/>
  <c r="E275" i="39"/>
  <c r="D275" i="39"/>
  <c r="F274" i="39"/>
  <c r="E274" i="39"/>
  <c r="D274" i="39"/>
  <c r="F258" i="39"/>
  <c r="E258" i="39"/>
  <c r="D258" i="39"/>
  <c r="C258" i="39"/>
  <c r="F253" i="39"/>
  <c r="F263" i="39" s="1"/>
  <c r="E253" i="39"/>
  <c r="E263" i="39" s="1"/>
  <c r="E245" i="39" s="1"/>
  <c r="D253" i="39"/>
  <c r="D263" i="39" s="1"/>
  <c r="C253" i="39"/>
  <c r="C263" i="39" s="1"/>
  <c r="C264" i="39" s="1"/>
  <c r="F247" i="39"/>
  <c r="E247" i="39"/>
  <c r="D247" i="39"/>
  <c r="C246" i="39"/>
  <c r="F231" i="39"/>
  <c r="E231" i="39"/>
  <c r="D231" i="39"/>
  <c r="C231" i="39"/>
  <c r="F226" i="39"/>
  <c r="F236" i="39" s="1"/>
  <c r="F237" i="39" s="1"/>
  <c r="E226" i="39"/>
  <c r="E236" i="39" s="1"/>
  <c r="E237" i="39" s="1"/>
  <c r="D226" i="39"/>
  <c r="D236" i="39" s="1"/>
  <c r="D237" i="39" s="1"/>
  <c r="C226" i="39"/>
  <c r="C236" i="39" s="1"/>
  <c r="C237" i="39" s="1"/>
  <c r="F221" i="39"/>
  <c r="E221" i="39"/>
  <c r="D221" i="39"/>
  <c r="F220" i="39"/>
  <c r="E220" i="39"/>
  <c r="D220" i="39"/>
  <c r="F219" i="39"/>
  <c r="E219" i="39"/>
  <c r="E222" i="39" s="1"/>
  <c r="D219" i="39"/>
  <c r="C219" i="39"/>
  <c r="F204" i="39"/>
  <c r="E204" i="39"/>
  <c r="D204" i="39"/>
  <c r="C204" i="39"/>
  <c r="F199" i="39"/>
  <c r="F209" i="39" s="1"/>
  <c r="F210" i="39" s="1"/>
  <c r="E199" i="39"/>
  <c r="E209" i="39" s="1"/>
  <c r="E210" i="39" s="1"/>
  <c r="D199" i="39"/>
  <c r="D209" i="39" s="1"/>
  <c r="D210" i="39" s="1"/>
  <c r="C199" i="39"/>
  <c r="C209" i="39" s="1"/>
  <c r="C210" i="39" s="1"/>
  <c r="F194" i="39"/>
  <c r="E194" i="39"/>
  <c r="D194" i="39"/>
  <c r="F193" i="39"/>
  <c r="E193" i="39"/>
  <c r="D193" i="39"/>
  <c r="F192" i="39"/>
  <c r="E192" i="39"/>
  <c r="D192" i="39"/>
  <c r="C192" i="39"/>
  <c r="F175" i="39"/>
  <c r="E175" i="39"/>
  <c r="D175" i="39"/>
  <c r="C175" i="39"/>
  <c r="F170" i="39"/>
  <c r="F180" i="39" s="1"/>
  <c r="F181" i="39" s="1"/>
  <c r="E170" i="39"/>
  <c r="E180" i="39" s="1"/>
  <c r="E181" i="39" s="1"/>
  <c r="D170" i="39"/>
  <c r="D180" i="39" s="1"/>
  <c r="D181" i="39" s="1"/>
  <c r="C170" i="39"/>
  <c r="C180" i="39" s="1"/>
  <c r="C181" i="39" s="1"/>
  <c r="F165" i="39"/>
  <c r="E165" i="39"/>
  <c r="D165" i="39"/>
  <c r="F164" i="39"/>
  <c r="E164" i="39"/>
  <c r="D164" i="39"/>
  <c r="F163" i="39"/>
  <c r="E163" i="39"/>
  <c r="D163" i="39"/>
  <c r="C163" i="39"/>
  <c r="F149" i="39"/>
  <c r="E149" i="39"/>
  <c r="D149" i="39"/>
  <c r="C149" i="39"/>
  <c r="F144" i="39"/>
  <c r="F154" i="39" s="1"/>
  <c r="F155" i="39" s="1"/>
  <c r="E144" i="39"/>
  <c r="E154" i="39" s="1"/>
  <c r="E155" i="39" s="1"/>
  <c r="D144" i="39"/>
  <c r="D154" i="39" s="1"/>
  <c r="D155" i="39" s="1"/>
  <c r="C144" i="39"/>
  <c r="C154" i="39" s="1"/>
  <c r="C155" i="39" s="1"/>
  <c r="F139" i="39"/>
  <c r="E139" i="39"/>
  <c r="D139" i="39"/>
  <c r="F138" i="39"/>
  <c r="E138" i="39"/>
  <c r="F137" i="39"/>
  <c r="E137" i="39"/>
  <c r="D137" i="39"/>
  <c r="C135" i="39"/>
  <c r="D138" i="39" s="1"/>
  <c r="F123" i="39"/>
  <c r="E123" i="39"/>
  <c r="D123" i="39"/>
  <c r="C123" i="39"/>
  <c r="F118" i="39"/>
  <c r="E118" i="39"/>
  <c r="E128" i="39" s="1"/>
  <c r="D118" i="39"/>
  <c r="D128" i="39" s="1"/>
  <c r="C118" i="39"/>
  <c r="F112" i="39"/>
  <c r="E112" i="39"/>
  <c r="D112" i="39"/>
  <c r="C111" i="39"/>
  <c r="F84" i="39"/>
  <c r="F99" i="39" s="1"/>
  <c r="F100" i="39" s="1"/>
  <c r="E84" i="39"/>
  <c r="E99" i="39" s="1"/>
  <c r="E100" i="39" s="1"/>
  <c r="D84" i="39"/>
  <c r="D99" i="39" s="1"/>
  <c r="D100" i="39" s="1"/>
  <c r="C84" i="39"/>
  <c r="C99" i="39" s="1"/>
  <c r="F71" i="39"/>
  <c r="E71" i="39"/>
  <c r="D71" i="39"/>
  <c r="E59" i="39"/>
  <c r="D57" i="39"/>
  <c r="D621" i="39" s="1"/>
  <c r="F56" i="39"/>
  <c r="E56" i="39"/>
  <c r="E620" i="39" s="1"/>
  <c r="C56" i="39"/>
  <c r="F48" i="39"/>
  <c r="F612" i="39" s="1"/>
  <c r="E48" i="39"/>
  <c r="E612" i="39" s="1"/>
  <c r="D48" i="39"/>
  <c r="D47" i="39" s="1"/>
  <c r="C48" i="39"/>
  <c r="C612" i="39" s="1"/>
  <c r="E47" i="39"/>
  <c r="C47" i="39"/>
  <c r="F44" i="39"/>
  <c r="E44" i="39"/>
  <c r="D44" i="39"/>
  <c r="C44" i="39"/>
  <c r="F41" i="39"/>
  <c r="E41" i="39"/>
  <c r="E605" i="39" s="1"/>
  <c r="D41" i="39"/>
  <c r="C41" i="39"/>
  <c r="D35" i="39"/>
  <c r="E32" i="39"/>
  <c r="F32" i="39" s="1"/>
  <c r="F35" i="39" s="1"/>
  <c r="C336" i="39" l="1"/>
  <c r="C307" i="39" s="1"/>
  <c r="D605" i="39"/>
  <c r="D373" i="39"/>
  <c r="D374" i="39" s="1"/>
  <c r="E385" i="39"/>
  <c r="E140" i="39"/>
  <c r="E311" i="39"/>
  <c r="B678" i="40"/>
  <c r="F475" i="39"/>
  <c r="F494" i="39" s="1"/>
  <c r="D560" i="40"/>
  <c r="E560" i="40"/>
  <c r="F47" i="39"/>
  <c r="F128" i="39"/>
  <c r="D559" i="40"/>
  <c r="C620" i="39"/>
  <c r="F166" i="39"/>
  <c r="D195" i="39"/>
  <c r="F222" i="39"/>
  <c r="C605" i="39"/>
  <c r="C608" i="39"/>
  <c r="C611" i="39"/>
  <c r="E195" i="39"/>
  <c r="D647" i="40"/>
  <c r="D707" i="40" s="1"/>
  <c r="E660" i="40"/>
  <c r="E559" i="40"/>
  <c r="B64" i="40"/>
  <c r="C680" i="40"/>
  <c r="C679" i="40" s="1"/>
  <c r="C43" i="40"/>
  <c r="C683" i="40"/>
  <c r="C682" i="40" s="1"/>
  <c r="C46" i="40"/>
  <c r="D583" i="40"/>
  <c r="D586" i="40" s="1"/>
  <c r="D585" i="40"/>
  <c r="E585" i="40"/>
  <c r="E636" i="40"/>
  <c r="B35" i="40"/>
  <c r="E611" i="40"/>
  <c r="E112" i="40"/>
  <c r="E110" i="40"/>
  <c r="D180" i="40"/>
  <c r="C695" i="40"/>
  <c r="C694" i="40" s="1"/>
  <c r="D59" i="40"/>
  <c r="C58" i="40"/>
  <c r="D661" i="40"/>
  <c r="E661" i="40"/>
  <c r="D705" i="40"/>
  <c r="C72" i="40"/>
  <c r="D46" i="40"/>
  <c r="D683" i="40"/>
  <c r="D682" i="40" s="1"/>
  <c r="E47" i="40"/>
  <c r="C109" i="40"/>
  <c r="D112" i="40" s="1"/>
  <c r="B72" i="40"/>
  <c r="D80" i="40"/>
  <c r="D101" i="40" s="1"/>
  <c r="E81" i="40"/>
  <c r="E80" i="40" s="1"/>
  <c r="E101" i="40" s="1"/>
  <c r="D43" i="40"/>
  <c r="D680" i="40"/>
  <c r="D679" i="40" s="1"/>
  <c r="E44" i="40"/>
  <c r="D110" i="40"/>
  <c r="C308" i="39"/>
  <c r="D310" i="39"/>
  <c r="D466" i="39"/>
  <c r="D467" i="39" s="1"/>
  <c r="D56" i="39"/>
  <c r="D620" i="39" s="1"/>
  <c r="F631" i="39"/>
  <c r="D166" i="39"/>
  <c r="F336" i="39"/>
  <c r="F337" i="39" s="1"/>
  <c r="F385" i="39"/>
  <c r="E611" i="39"/>
  <c r="C62" i="39"/>
  <c r="C33" i="39" s="1"/>
  <c r="C34" i="39" s="1"/>
  <c r="C626" i="39"/>
  <c r="C604" i="39" s="1"/>
  <c r="C631" i="39"/>
  <c r="D222" i="39"/>
  <c r="D336" i="39"/>
  <c r="D337" i="39" s="1"/>
  <c r="E347" i="39"/>
  <c r="F195" i="39"/>
  <c r="C373" i="39"/>
  <c r="C374" i="39" s="1"/>
  <c r="E623" i="39"/>
  <c r="F605" i="39"/>
  <c r="F611" i="39"/>
  <c r="F620" i="39"/>
  <c r="D631" i="39"/>
  <c r="D346" i="39"/>
  <c r="D385" i="39"/>
  <c r="F110" i="39"/>
  <c r="F129" i="39" s="1"/>
  <c r="F272" i="39"/>
  <c r="F291" i="39" s="1"/>
  <c r="F273" i="39" s="1"/>
  <c r="C63" i="39"/>
  <c r="E166" i="39"/>
  <c r="F245" i="39"/>
  <c r="F264" i="39" s="1"/>
  <c r="E246" i="39"/>
  <c r="F373" i="39"/>
  <c r="F374" i="39" s="1"/>
  <c r="D419" i="39"/>
  <c r="D438" i="39" s="1"/>
  <c r="D420" i="39" s="1"/>
  <c r="E438" i="39"/>
  <c r="E420" i="39" s="1"/>
  <c r="D521" i="39"/>
  <c r="D602" i="39"/>
  <c r="F448" i="39"/>
  <c r="F467" i="39" s="1"/>
  <c r="F449" i="39" s="1"/>
  <c r="C602" i="39"/>
  <c r="D612" i="39"/>
  <c r="D110" i="39"/>
  <c r="F140" i="39"/>
  <c r="D245" i="39"/>
  <c r="D264" i="39" s="1"/>
  <c r="E264" i="39"/>
  <c r="D272" i="39"/>
  <c r="D273" i="39" s="1"/>
  <c r="F308" i="39"/>
  <c r="F311" i="39" s="1"/>
  <c r="C337" i="39"/>
  <c r="D475" i="39"/>
  <c r="D494" i="39" s="1"/>
  <c r="D476" i="39" s="1"/>
  <c r="E502" i="39"/>
  <c r="E503" i="39" s="1"/>
  <c r="D529" i="39"/>
  <c r="D548" i="39" s="1"/>
  <c r="D530" i="39" s="1"/>
  <c r="E602" i="39"/>
  <c r="F529" i="39"/>
  <c r="C70" i="39"/>
  <c r="C71" i="39" s="1"/>
  <c r="D611" i="39"/>
  <c r="D604" i="39" s="1"/>
  <c r="E110" i="39"/>
  <c r="E631" i="39"/>
  <c r="E604" i="39" s="1"/>
  <c r="E272" i="39"/>
  <c r="E291" i="39" s="1"/>
  <c r="E273" i="39" s="1"/>
  <c r="D311" i="39"/>
  <c r="F438" i="39"/>
  <c r="F420" i="39" s="1"/>
  <c r="E475" i="39"/>
  <c r="E494" i="39" s="1"/>
  <c r="F502" i="39"/>
  <c r="E548" i="39"/>
  <c r="F575" i="39"/>
  <c r="F557" i="39" s="1"/>
  <c r="F602" i="39"/>
  <c r="E35" i="39"/>
  <c r="D62" i="39"/>
  <c r="C128" i="39"/>
  <c r="C129" i="39" s="1"/>
  <c r="E310" i="39"/>
  <c r="D345" i="39"/>
  <c r="D348" i="39" s="1"/>
  <c r="F347" i="39"/>
  <c r="E373" i="39"/>
  <c r="E374" i="39" s="1"/>
  <c r="E62" i="39"/>
  <c r="C137" i="39"/>
  <c r="D140" i="39" s="1"/>
  <c r="E336" i="39"/>
  <c r="E337" i="39" s="1"/>
  <c r="F59" i="39"/>
  <c r="C678" i="40" l="1"/>
  <c r="F604" i="39"/>
  <c r="E521" i="39"/>
  <c r="B677" i="40"/>
  <c r="E586" i="40"/>
  <c r="B73" i="40"/>
  <c r="E72" i="40"/>
  <c r="B102" i="40"/>
  <c r="C73" i="40"/>
  <c r="C75" i="40"/>
  <c r="C110" i="40"/>
  <c r="C113" i="40" s="1"/>
  <c r="C112" i="40"/>
  <c r="E683" i="40"/>
  <c r="E682" i="40" s="1"/>
  <c r="E46" i="40"/>
  <c r="C102" i="40"/>
  <c r="C64" i="40"/>
  <c r="E113" i="40"/>
  <c r="C38" i="40"/>
  <c r="B36" i="40"/>
  <c r="C36" i="40"/>
  <c r="E680" i="40"/>
  <c r="E679" i="40" s="1"/>
  <c r="E43" i="40"/>
  <c r="D72" i="40"/>
  <c r="C139" i="40"/>
  <c r="E59" i="40"/>
  <c r="D58" i="40"/>
  <c r="D695" i="40"/>
  <c r="D694" i="40" s="1"/>
  <c r="D678" i="40" s="1"/>
  <c r="C65" i="40"/>
  <c r="E348" i="39"/>
  <c r="F62" i="39"/>
  <c r="F623" i="39"/>
  <c r="E111" i="39"/>
  <c r="E113" i="39"/>
  <c r="D113" i="39"/>
  <c r="D111" i="39"/>
  <c r="D114" i="39" s="1"/>
  <c r="F532" i="39"/>
  <c r="F530" i="39"/>
  <c r="F533" i="39" s="1"/>
  <c r="D129" i="39"/>
  <c r="E248" i="39"/>
  <c r="F548" i="39"/>
  <c r="C603" i="39"/>
  <c r="C636" i="39" s="1"/>
  <c r="F503" i="39"/>
  <c r="F506" i="39" s="1"/>
  <c r="F505" i="39"/>
  <c r="D33" i="39"/>
  <c r="D63" i="39" s="1"/>
  <c r="E129" i="39"/>
  <c r="E603" i="39"/>
  <c r="E636" i="39" s="1"/>
  <c r="D246" i="39"/>
  <c r="D249" i="39" s="1"/>
  <c r="D248" i="39"/>
  <c r="D603" i="39"/>
  <c r="E63" i="39"/>
  <c r="E33" i="39"/>
  <c r="F521" i="39"/>
  <c r="D291" i="39"/>
  <c r="C100" i="39"/>
  <c r="F248" i="39"/>
  <c r="F246" i="39"/>
  <c r="F249" i="39" s="1"/>
  <c r="F111" i="39"/>
  <c r="F114" i="39" s="1"/>
  <c r="F113" i="39"/>
  <c r="E114" i="39" l="1"/>
  <c r="C76" i="40"/>
  <c r="C39" i="40"/>
  <c r="D73" i="40"/>
  <c r="D76" i="40" s="1"/>
  <c r="D75" i="40"/>
  <c r="E58" i="40"/>
  <c r="E695" i="40"/>
  <c r="E694" i="40" s="1"/>
  <c r="E678" i="40" s="1"/>
  <c r="E75" i="40"/>
  <c r="E73" i="40"/>
  <c r="E102" i="40"/>
  <c r="D64" i="40"/>
  <c r="D102" i="40"/>
  <c r="C35" i="40"/>
  <c r="D65" i="40" s="1"/>
  <c r="D113" i="40"/>
  <c r="D36" i="39"/>
  <c r="D34" i="39"/>
  <c r="D37" i="39" s="1"/>
  <c r="E249" i="39"/>
  <c r="E34" i="39"/>
  <c r="E36" i="39"/>
  <c r="F33" i="39"/>
  <c r="F603" i="39"/>
  <c r="F636" i="39" s="1"/>
  <c r="E37" i="39" l="1"/>
  <c r="E76" i="40"/>
  <c r="E64" i="40"/>
  <c r="E35" i="40" s="1"/>
  <c r="D35" i="40"/>
  <c r="E65" i="40" s="1"/>
  <c r="C677" i="40"/>
  <c r="C710" i="40" s="1"/>
  <c r="D36" i="40"/>
  <c r="D39" i="40" s="1"/>
  <c r="D38" i="40"/>
  <c r="F34" i="39"/>
  <c r="F37" i="39" s="1"/>
  <c r="F36" i="39"/>
  <c r="F63" i="39"/>
  <c r="E677" i="40" l="1"/>
  <c r="E710" i="40" s="1"/>
  <c r="D677" i="40"/>
  <c r="D710" i="40" s="1"/>
  <c r="E38" i="40"/>
  <c r="E36" i="40"/>
  <c r="E39" i="40" s="1"/>
  <c r="E986" i="38"/>
  <c r="D986" i="38"/>
  <c r="C986" i="38"/>
  <c r="B986" i="38"/>
  <c r="E981" i="38"/>
  <c r="D981" i="38"/>
  <c r="C981" i="38"/>
  <c r="B981" i="38"/>
  <c r="E980" i="38"/>
  <c r="D980" i="38"/>
  <c r="C980" i="38"/>
  <c r="B980" i="38"/>
  <c r="E977" i="38"/>
  <c r="D977" i="38"/>
  <c r="C977" i="38"/>
  <c r="B977" i="38"/>
  <c r="E976" i="38"/>
  <c r="D976" i="38"/>
  <c r="C976" i="38"/>
  <c r="B976" i="38"/>
  <c r="E975" i="38"/>
  <c r="D975" i="38"/>
  <c r="C975" i="38"/>
  <c r="B975" i="38"/>
  <c r="E974" i="38"/>
  <c r="D974" i="38"/>
  <c r="C974" i="38"/>
  <c r="B974" i="38"/>
  <c r="E971" i="38"/>
  <c r="D971" i="38"/>
  <c r="C971" i="38"/>
  <c r="B971" i="38"/>
  <c r="E968" i="38"/>
  <c r="D968" i="38"/>
  <c r="C968" i="38"/>
  <c r="B968" i="38"/>
  <c r="E965" i="38"/>
  <c r="D965" i="38"/>
  <c r="C965" i="38"/>
  <c r="B965" i="38"/>
  <c r="E962" i="38"/>
  <c r="D962" i="38"/>
  <c r="C962" i="38"/>
  <c r="B962" i="38"/>
  <c r="E952" i="38"/>
  <c r="D952" i="38"/>
  <c r="C952" i="38"/>
  <c r="B952" i="38"/>
  <c r="E949" i="38"/>
  <c r="D949" i="38"/>
  <c r="C949" i="38"/>
  <c r="B949" i="38"/>
  <c r="E946" i="38"/>
  <c r="D946" i="38"/>
  <c r="C946" i="38"/>
  <c r="B946" i="38"/>
  <c r="E943" i="38"/>
  <c r="D943" i="38"/>
  <c r="C943" i="38"/>
  <c r="B943" i="38"/>
  <c r="E928" i="38"/>
  <c r="D928" i="38"/>
  <c r="C928" i="38"/>
  <c r="E927" i="38"/>
  <c r="D927" i="38"/>
  <c r="B927" i="38"/>
  <c r="E915" i="38"/>
  <c r="D915" i="38"/>
  <c r="C915" i="38"/>
  <c r="B915" i="38"/>
  <c r="E912" i="38"/>
  <c r="D912" i="38"/>
  <c r="C912" i="38"/>
  <c r="B912" i="38"/>
  <c r="E909" i="38"/>
  <c r="D909" i="38"/>
  <c r="C909" i="38"/>
  <c r="B909" i="38"/>
  <c r="E906" i="38"/>
  <c r="D906" i="38"/>
  <c r="C906" i="38"/>
  <c r="B906" i="38"/>
  <c r="E903" i="38"/>
  <c r="D903" i="38"/>
  <c r="C903" i="38"/>
  <c r="B903" i="38"/>
  <c r="E900" i="38"/>
  <c r="D900" i="38"/>
  <c r="C900" i="38"/>
  <c r="B900" i="38"/>
  <c r="E897" i="38"/>
  <c r="D897" i="38"/>
  <c r="C897" i="38"/>
  <c r="B897" i="38"/>
  <c r="E892" i="38"/>
  <c r="E891" i="38"/>
  <c r="E878" i="38"/>
  <c r="D878" i="38"/>
  <c r="C878" i="38"/>
  <c r="B878" i="38"/>
  <c r="E875" i="38"/>
  <c r="D875" i="38"/>
  <c r="C875" i="38"/>
  <c r="B875" i="38"/>
  <c r="E872" i="38"/>
  <c r="D872" i="38"/>
  <c r="C872" i="38"/>
  <c r="B872" i="38"/>
  <c r="E869" i="38"/>
  <c r="D869" i="38"/>
  <c r="C869" i="38"/>
  <c r="B869" i="38"/>
  <c r="E866" i="38"/>
  <c r="D866" i="38"/>
  <c r="C866" i="38"/>
  <c r="B866" i="38"/>
  <c r="E863" i="38"/>
  <c r="D863" i="38"/>
  <c r="C863" i="38"/>
  <c r="B863" i="38"/>
  <c r="E860" i="38"/>
  <c r="D860" i="38"/>
  <c r="C860" i="38"/>
  <c r="B860" i="38"/>
  <c r="C854" i="38"/>
  <c r="E841" i="38"/>
  <c r="D841" i="38"/>
  <c r="C841" i="38"/>
  <c r="B841" i="38"/>
  <c r="E838" i="38"/>
  <c r="D838" i="38"/>
  <c r="C838" i="38"/>
  <c r="B838" i="38"/>
  <c r="E835" i="38"/>
  <c r="D835" i="38"/>
  <c r="C835" i="38"/>
  <c r="B835" i="38"/>
  <c r="E832" i="38"/>
  <c r="D832" i="38"/>
  <c r="C832" i="38"/>
  <c r="B832" i="38"/>
  <c r="E829" i="38"/>
  <c r="D829" i="38"/>
  <c r="C829" i="38"/>
  <c r="B829" i="38"/>
  <c r="E826" i="38"/>
  <c r="D826" i="38"/>
  <c r="C826" i="38"/>
  <c r="B826" i="38"/>
  <c r="E823" i="38"/>
  <c r="D823" i="38"/>
  <c r="C823" i="38"/>
  <c r="B823" i="38"/>
  <c r="D817" i="38"/>
  <c r="C817" i="38"/>
  <c r="E804" i="38"/>
  <c r="D804" i="38"/>
  <c r="C804" i="38"/>
  <c r="B804" i="38"/>
  <c r="E801" i="38"/>
  <c r="D801" i="38"/>
  <c r="C801" i="38"/>
  <c r="B801" i="38"/>
  <c r="E798" i="38"/>
  <c r="D798" i="38"/>
  <c r="C798" i="38"/>
  <c r="B798" i="38"/>
  <c r="E795" i="38"/>
  <c r="D795" i="38"/>
  <c r="C795" i="38"/>
  <c r="B795" i="38"/>
  <c r="E792" i="38"/>
  <c r="D792" i="38"/>
  <c r="C792" i="38"/>
  <c r="B792" i="38"/>
  <c r="E789" i="38"/>
  <c r="D789" i="38"/>
  <c r="C789" i="38"/>
  <c r="B789" i="38"/>
  <c r="E786" i="38"/>
  <c r="D786" i="38"/>
  <c r="C786" i="38"/>
  <c r="B786" i="38"/>
  <c r="D781" i="38"/>
  <c r="C781" i="38"/>
  <c r="C780" i="38"/>
  <c r="E767" i="38"/>
  <c r="D767" i="38"/>
  <c r="C767" i="38"/>
  <c r="B767" i="38"/>
  <c r="E764" i="38"/>
  <c r="D764" i="38"/>
  <c r="C764" i="38"/>
  <c r="B764" i="38"/>
  <c r="E761" i="38"/>
  <c r="D761" i="38"/>
  <c r="C761" i="38"/>
  <c r="B761" i="38"/>
  <c r="E758" i="38"/>
  <c r="D758" i="38"/>
  <c r="C758" i="38"/>
  <c r="B758" i="38"/>
  <c r="E755" i="38"/>
  <c r="D755" i="38"/>
  <c r="C755" i="38"/>
  <c r="B755" i="38"/>
  <c r="E752" i="38"/>
  <c r="D752" i="38"/>
  <c r="C752" i="38"/>
  <c r="B752" i="38"/>
  <c r="E749" i="38"/>
  <c r="D749" i="38"/>
  <c r="C749" i="38"/>
  <c r="B749" i="38"/>
  <c r="C742" i="38"/>
  <c r="E743" i="38"/>
  <c r="E730" i="38"/>
  <c r="D730" i="38"/>
  <c r="C730" i="38"/>
  <c r="B730" i="38"/>
  <c r="E727" i="38"/>
  <c r="D727" i="38"/>
  <c r="C727" i="38"/>
  <c r="B727" i="38"/>
  <c r="C724" i="38"/>
  <c r="B724" i="38"/>
  <c r="E724" i="38"/>
  <c r="D724" i="38"/>
  <c r="E721" i="38"/>
  <c r="D721" i="38"/>
  <c r="C721" i="38"/>
  <c r="B721" i="38"/>
  <c r="C718" i="38"/>
  <c r="E718" i="38"/>
  <c r="D718" i="38"/>
  <c r="B718" i="38"/>
  <c r="C715" i="38"/>
  <c r="E715" i="38"/>
  <c r="D715" i="38"/>
  <c r="B715" i="38"/>
  <c r="C712" i="38"/>
  <c r="B712" i="38"/>
  <c r="E712" i="38"/>
  <c r="D712" i="38"/>
  <c r="E706" i="38"/>
  <c r="C706" i="38"/>
  <c r="E693" i="38"/>
  <c r="D693" i="38"/>
  <c r="C693" i="38"/>
  <c r="B693" i="38"/>
  <c r="E690" i="38"/>
  <c r="D690" i="38"/>
  <c r="C690" i="38"/>
  <c r="B690" i="38"/>
  <c r="E687" i="38"/>
  <c r="D687" i="38"/>
  <c r="C687" i="38"/>
  <c r="B687" i="38"/>
  <c r="E684" i="38"/>
  <c r="D684" i="38"/>
  <c r="C684" i="38"/>
  <c r="B684" i="38"/>
  <c r="E681" i="38"/>
  <c r="D681" i="38"/>
  <c r="C681" i="38"/>
  <c r="B681" i="38"/>
  <c r="E678" i="38"/>
  <c r="D678" i="38"/>
  <c r="C678" i="38"/>
  <c r="B678" i="38"/>
  <c r="E675" i="38"/>
  <c r="D675" i="38"/>
  <c r="C675" i="38"/>
  <c r="B675" i="38"/>
  <c r="E669" i="38"/>
  <c r="D669" i="38"/>
  <c r="E656" i="38"/>
  <c r="D656" i="38"/>
  <c r="C656" i="38"/>
  <c r="B656" i="38"/>
  <c r="E653" i="38"/>
  <c r="D653" i="38"/>
  <c r="C653" i="38"/>
  <c r="B653" i="38"/>
  <c r="E650" i="38"/>
  <c r="D650" i="38"/>
  <c r="C650" i="38"/>
  <c r="B650" i="38"/>
  <c r="E647" i="38"/>
  <c r="D647" i="38"/>
  <c r="C647" i="38"/>
  <c r="B647" i="38"/>
  <c r="E644" i="38"/>
  <c r="D644" i="38"/>
  <c r="C644" i="38"/>
  <c r="B644" i="38"/>
  <c r="E641" i="38"/>
  <c r="D641" i="38"/>
  <c r="C641" i="38"/>
  <c r="B641" i="38"/>
  <c r="E638" i="38"/>
  <c r="D638" i="38"/>
  <c r="C638" i="38"/>
  <c r="B638" i="38"/>
  <c r="D633" i="38"/>
  <c r="E632" i="38"/>
  <c r="C632" i="38"/>
  <c r="E619" i="38"/>
  <c r="D619" i="38"/>
  <c r="C619" i="38"/>
  <c r="B619" i="38"/>
  <c r="E616" i="38"/>
  <c r="D616" i="38"/>
  <c r="C616" i="38"/>
  <c r="B616" i="38"/>
  <c r="E613" i="38"/>
  <c r="D613" i="38"/>
  <c r="C613" i="38"/>
  <c r="B613" i="38"/>
  <c r="E610" i="38"/>
  <c r="D610" i="38"/>
  <c r="C610" i="38"/>
  <c r="B610" i="38"/>
  <c r="E607" i="38"/>
  <c r="D607" i="38"/>
  <c r="C607" i="38"/>
  <c r="B607" i="38"/>
  <c r="E604" i="38"/>
  <c r="D604" i="38"/>
  <c r="C604" i="38"/>
  <c r="B604" i="38"/>
  <c r="E601" i="38"/>
  <c r="D601" i="38"/>
  <c r="C601" i="38"/>
  <c r="B601" i="38"/>
  <c r="C596" i="38"/>
  <c r="C595" i="38"/>
  <c r="E582" i="38"/>
  <c r="D582" i="38"/>
  <c r="C582" i="38"/>
  <c r="B582" i="38"/>
  <c r="E579" i="38"/>
  <c r="D579" i="38"/>
  <c r="C579" i="38"/>
  <c r="B579" i="38"/>
  <c r="E576" i="38"/>
  <c r="D576" i="38"/>
  <c r="C576" i="38"/>
  <c r="B576" i="38"/>
  <c r="E573" i="38"/>
  <c r="D573" i="38"/>
  <c r="C573" i="38"/>
  <c r="B573" i="38"/>
  <c r="E570" i="38"/>
  <c r="D570" i="38"/>
  <c r="C570" i="38"/>
  <c r="B570" i="38"/>
  <c r="E567" i="38"/>
  <c r="D567" i="38"/>
  <c r="C567" i="38"/>
  <c r="B567" i="38"/>
  <c r="E564" i="38"/>
  <c r="D564" i="38"/>
  <c r="C564" i="38"/>
  <c r="B564" i="38"/>
  <c r="E558" i="38"/>
  <c r="D558" i="38"/>
  <c r="C558" i="38"/>
  <c r="E545" i="38"/>
  <c r="D545" i="38"/>
  <c r="C545" i="38"/>
  <c r="B545" i="38"/>
  <c r="E542" i="38"/>
  <c r="D542" i="38"/>
  <c r="C542" i="38"/>
  <c r="B542" i="38"/>
  <c r="E539" i="38"/>
  <c r="D539" i="38"/>
  <c r="C539" i="38"/>
  <c r="B539" i="38"/>
  <c r="E536" i="38"/>
  <c r="D536" i="38"/>
  <c r="C536" i="38"/>
  <c r="B536" i="38"/>
  <c r="B533" i="38"/>
  <c r="E533" i="38"/>
  <c r="D533" i="38"/>
  <c r="C533" i="38"/>
  <c r="B530" i="38"/>
  <c r="E530" i="38"/>
  <c r="D530" i="38"/>
  <c r="C530" i="38"/>
  <c r="E527" i="38"/>
  <c r="D527" i="38"/>
  <c r="C527" i="38"/>
  <c r="B527" i="38"/>
  <c r="E522" i="38"/>
  <c r="C522" i="38"/>
  <c r="C521" i="38"/>
  <c r="E503" i="38"/>
  <c r="D503" i="38"/>
  <c r="C503" i="38"/>
  <c r="B503" i="38"/>
  <c r="E500" i="38"/>
  <c r="D500" i="38"/>
  <c r="C500" i="38"/>
  <c r="B500" i="38"/>
  <c r="E497" i="38"/>
  <c r="D497" i="38"/>
  <c r="C497" i="38"/>
  <c r="B497" i="38"/>
  <c r="E494" i="38"/>
  <c r="D494" i="38"/>
  <c r="C494" i="38"/>
  <c r="B494" i="38"/>
  <c r="E479" i="38"/>
  <c r="D479" i="38"/>
  <c r="C479" i="38"/>
  <c r="E478" i="38"/>
  <c r="B478" i="38"/>
  <c r="E466" i="38"/>
  <c r="D466" i="38"/>
  <c r="C466" i="38"/>
  <c r="B466" i="38"/>
  <c r="E463" i="38"/>
  <c r="D463" i="38"/>
  <c r="C463" i="38"/>
  <c r="B463" i="38"/>
  <c r="E460" i="38"/>
  <c r="D460" i="38"/>
  <c r="C460" i="38"/>
  <c r="B460" i="38"/>
  <c r="E457" i="38"/>
  <c r="D457" i="38"/>
  <c r="C457" i="38"/>
  <c r="B457" i="38"/>
  <c r="E454" i="38"/>
  <c r="D454" i="38"/>
  <c r="C454" i="38"/>
  <c r="B454" i="38"/>
  <c r="E451" i="38"/>
  <c r="D451" i="38"/>
  <c r="C451" i="38"/>
  <c r="B451" i="38"/>
  <c r="E448" i="38"/>
  <c r="D448" i="38"/>
  <c r="C448" i="38"/>
  <c r="B448" i="38"/>
  <c r="E443" i="38"/>
  <c r="D441" i="38"/>
  <c r="C441" i="38"/>
  <c r="D442" i="38"/>
  <c r="B441" i="38"/>
  <c r="E429" i="38"/>
  <c r="D429" i="38"/>
  <c r="C429" i="38"/>
  <c r="B429" i="38"/>
  <c r="E426" i="38"/>
  <c r="D426" i="38"/>
  <c r="C426" i="38"/>
  <c r="B426" i="38"/>
  <c r="E423" i="38"/>
  <c r="D423" i="38"/>
  <c r="C423" i="38"/>
  <c r="B423" i="38"/>
  <c r="E420" i="38"/>
  <c r="D420" i="38"/>
  <c r="C420" i="38"/>
  <c r="B420" i="38"/>
  <c r="E417" i="38"/>
  <c r="D417" i="38"/>
  <c r="C417" i="38"/>
  <c r="B417" i="38"/>
  <c r="E414" i="38"/>
  <c r="D414" i="38"/>
  <c r="C414" i="38"/>
  <c r="B414" i="38"/>
  <c r="E411" i="38"/>
  <c r="D411" i="38"/>
  <c r="C411" i="38"/>
  <c r="B411" i="38"/>
  <c r="D405" i="38"/>
  <c r="E406" i="38"/>
  <c r="D406" i="38"/>
  <c r="E405" i="38"/>
  <c r="C405" i="38"/>
  <c r="E392" i="38"/>
  <c r="D392" i="38"/>
  <c r="C392" i="38"/>
  <c r="B392" i="38"/>
  <c r="E389" i="38"/>
  <c r="D389" i="38"/>
  <c r="C389" i="38"/>
  <c r="B389" i="38"/>
  <c r="E386" i="38"/>
  <c r="D386" i="38"/>
  <c r="C386" i="38"/>
  <c r="B386" i="38"/>
  <c r="E383" i="38"/>
  <c r="D383" i="38"/>
  <c r="C383" i="38"/>
  <c r="B383" i="38"/>
  <c r="E380" i="38"/>
  <c r="D380" i="38"/>
  <c r="C380" i="38"/>
  <c r="B380" i="38"/>
  <c r="B489" i="38"/>
  <c r="B488" i="38" s="1"/>
  <c r="E377" i="38"/>
  <c r="D377" i="38"/>
  <c r="C377" i="38"/>
  <c r="B377" i="38"/>
  <c r="E374" i="38"/>
  <c r="D374" i="38"/>
  <c r="C374" i="38"/>
  <c r="B374" i="38"/>
  <c r="D367" i="38"/>
  <c r="E368" i="38"/>
  <c r="C368" i="38"/>
  <c r="E355" i="38"/>
  <c r="D355" i="38"/>
  <c r="C355" i="38"/>
  <c r="B355" i="38"/>
  <c r="E352" i="38"/>
  <c r="D352" i="38"/>
  <c r="C352" i="38"/>
  <c r="B352" i="38"/>
  <c r="D349" i="38"/>
  <c r="C349" i="38"/>
  <c r="E349" i="38"/>
  <c r="B349" i="38"/>
  <c r="E346" i="38"/>
  <c r="D346" i="38"/>
  <c r="C346" i="38"/>
  <c r="B346" i="38"/>
  <c r="D343" i="38"/>
  <c r="C343" i="38"/>
  <c r="B343" i="38"/>
  <c r="E343" i="38"/>
  <c r="D340" i="38"/>
  <c r="B340" i="38"/>
  <c r="E340" i="38"/>
  <c r="C340" i="38"/>
  <c r="D337" i="38"/>
  <c r="E337" i="38"/>
  <c r="C337" i="38"/>
  <c r="B337" i="38"/>
  <c r="D330" i="38"/>
  <c r="B330" i="38"/>
  <c r="C331" i="38"/>
  <c r="E318" i="38"/>
  <c r="D318" i="38"/>
  <c r="C318" i="38"/>
  <c r="B318" i="38"/>
  <c r="E315" i="38"/>
  <c r="D315" i="38"/>
  <c r="C315" i="38"/>
  <c r="B315" i="38"/>
  <c r="L312" i="38"/>
  <c r="E312" i="38"/>
  <c r="D312" i="38"/>
  <c r="C312" i="38"/>
  <c r="B312" i="38"/>
  <c r="E309" i="38"/>
  <c r="D309" i="38"/>
  <c r="C309" i="38"/>
  <c r="B309" i="38"/>
  <c r="E306" i="38"/>
  <c r="D306" i="38"/>
  <c r="C306" i="38"/>
  <c r="B306" i="38"/>
  <c r="E303" i="38"/>
  <c r="D303" i="38"/>
  <c r="C303" i="38"/>
  <c r="B303" i="38"/>
  <c r="D300" i="38"/>
  <c r="E300" i="38"/>
  <c r="C300" i="38"/>
  <c r="B300" i="38"/>
  <c r="C295" i="38"/>
  <c r="E294" i="38"/>
  <c r="B293" i="38"/>
  <c r="E281" i="38"/>
  <c r="B281" i="38"/>
  <c r="D281" i="38"/>
  <c r="C281" i="38"/>
  <c r="E278" i="38"/>
  <c r="D278" i="38"/>
  <c r="C278" i="38"/>
  <c r="B278" i="38"/>
  <c r="B275" i="38"/>
  <c r="E275" i="38"/>
  <c r="D275" i="38"/>
  <c r="C275" i="38"/>
  <c r="E272" i="38"/>
  <c r="D272" i="38"/>
  <c r="C272" i="38"/>
  <c r="B272" i="38"/>
  <c r="E269" i="38"/>
  <c r="D269" i="38"/>
  <c r="C269" i="38"/>
  <c r="B266" i="38"/>
  <c r="E266" i="38"/>
  <c r="D266" i="38"/>
  <c r="C266" i="38"/>
  <c r="B263" i="38"/>
  <c r="E263" i="38"/>
  <c r="D263" i="38"/>
  <c r="B256" i="38"/>
  <c r="E239" i="38"/>
  <c r="D239" i="38"/>
  <c r="C239" i="38"/>
  <c r="B239" i="38"/>
  <c r="E237" i="38"/>
  <c r="D237" i="38"/>
  <c r="D236" i="38" s="1"/>
  <c r="C237" i="38"/>
  <c r="B237" i="38"/>
  <c r="E236" i="38"/>
  <c r="C236" i="38"/>
  <c r="B236" i="38"/>
  <c r="E233" i="38"/>
  <c r="D233" i="38"/>
  <c r="C233" i="38"/>
  <c r="B233" i="38"/>
  <c r="E231" i="38"/>
  <c r="E970" i="38" s="1"/>
  <c r="E969" i="38" s="1"/>
  <c r="D231" i="38"/>
  <c r="D970" i="38" s="1"/>
  <c r="D969" i="38" s="1"/>
  <c r="C231" i="38"/>
  <c r="C970" i="38" s="1"/>
  <c r="C969" i="38" s="1"/>
  <c r="B231" i="38"/>
  <c r="B970" i="38" s="1"/>
  <c r="B969" i="38" s="1"/>
  <c r="E230" i="38"/>
  <c r="C230" i="38"/>
  <c r="B230" i="38"/>
  <c r="E215" i="38"/>
  <c r="D215" i="38"/>
  <c r="C215" i="38"/>
  <c r="C214" i="38"/>
  <c r="B214" i="38"/>
  <c r="E202" i="38"/>
  <c r="D202" i="38"/>
  <c r="C202" i="38"/>
  <c r="B202" i="38"/>
  <c r="E199" i="38"/>
  <c r="D199" i="38"/>
  <c r="C199" i="38"/>
  <c r="B199" i="38"/>
  <c r="E196" i="38"/>
  <c r="D196" i="38"/>
  <c r="C196" i="38"/>
  <c r="B196" i="38"/>
  <c r="E193" i="38"/>
  <c r="D193" i="38"/>
  <c r="C193" i="38"/>
  <c r="B193" i="38"/>
  <c r="E228" i="38"/>
  <c r="E227" i="38" s="1"/>
  <c r="D190" i="38"/>
  <c r="C190" i="38"/>
  <c r="B190" i="38"/>
  <c r="D187" i="38"/>
  <c r="E187" i="38"/>
  <c r="C187" i="38"/>
  <c r="B187" i="38"/>
  <c r="E184" i="38"/>
  <c r="D184" i="38"/>
  <c r="C184" i="38"/>
  <c r="B184" i="38"/>
  <c r="E179" i="38"/>
  <c r="D178" i="38"/>
  <c r="C178" i="38"/>
  <c r="C165" i="38"/>
  <c r="E165" i="38"/>
  <c r="D165" i="38"/>
  <c r="B165" i="38"/>
  <c r="E162" i="38"/>
  <c r="D162" i="38"/>
  <c r="C162" i="38"/>
  <c r="B162" i="38"/>
  <c r="E159" i="38"/>
  <c r="D159" i="38"/>
  <c r="C159" i="38"/>
  <c r="B159" i="38"/>
  <c r="E156" i="38"/>
  <c r="D156" i="38"/>
  <c r="C156" i="38"/>
  <c r="B156" i="38"/>
  <c r="C153" i="38"/>
  <c r="E153" i="38"/>
  <c r="D153" i="38"/>
  <c r="B153" i="38"/>
  <c r="C150" i="38"/>
  <c r="B150" i="38"/>
  <c r="E150" i="38"/>
  <c r="D150" i="38"/>
  <c r="C147" i="38"/>
  <c r="E147" i="38"/>
  <c r="D147" i="38"/>
  <c r="B147" i="38"/>
  <c r="D140" i="38"/>
  <c r="C140" i="38"/>
  <c r="B140" i="38"/>
  <c r="E141" i="38"/>
  <c r="E128" i="38"/>
  <c r="D128" i="38"/>
  <c r="C128" i="38"/>
  <c r="B128" i="38"/>
  <c r="E125" i="38"/>
  <c r="D125" i="38"/>
  <c r="C125" i="38"/>
  <c r="B125" i="38"/>
  <c r="E122" i="38"/>
  <c r="D122" i="38"/>
  <c r="C122" i="38"/>
  <c r="B122" i="38"/>
  <c r="E119" i="38"/>
  <c r="D119" i="38"/>
  <c r="C119" i="38"/>
  <c r="B119" i="38"/>
  <c r="C116" i="38"/>
  <c r="B116" i="38"/>
  <c r="E116" i="38"/>
  <c r="D116" i="38"/>
  <c r="B113" i="38"/>
  <c r="E113" i="38"/>
  <c r="D113" i="38"/>
  <c r="C113" i="38"/>
  <c r="E110" i="38"/>
  <c r="C110" i="38"/>
  <c r="B110" i="38"/>
  <c r="D110" i="38"/>
  <c r="C91" i="38"/>
  <c r="E91" i="38"/>
  <c r="D91" i="38"/>
  <c r="B91" i="38"/>
  <c r="E88" i="38"/>
  <c r="D88" i="38"/>
  <c r="C88" i="38"/>
  <c r="B88" i="38"/>
  <c r="E85" i="38"/>
  <c r="D85" i="38"/>
  <c r="C85" i="38"/>
  <c r="B85" i="38"/>
  <c r="E82" i="38"/>
  <c r="D82" i="38"/>
  <c r="C82" i="38"/>
  <c r="B82" i="38"/>
  <c r="E79" i="38"/>
  <c r="D79" i="38"/>
  <c r="C79" i="38"/>
  <c r="B79" i="38"/>
  <c r="E76" i="38"/>
  <c r="D76" i="38"/>
  <c r="C76" i="38"/>
  <c r="B76" i="38"/>
  <c r="C73" i="38"/>
  <c r="E73" i="38"/>
  <c r="D73" i="38"/>
  <c r="B73" i="38"/>
  <c r="D66" i="38"/>
  <c r="C68" i="38"/>
  <c r="E67" i="38"/>
  <c r="C67" i="38"/>
  <c r="C54" i="38"/>
  <c r="E54" i="38"/>
  <c r="D54" i="38"/>
  <c r="B54" i="38"/>
  <c r="E51" i="38"/>
  <c r="D51" i="38"/>
  <c r="C51" i="38"/>
  <c r="B51" i="38"/>
  <c r="E48" i="38"/>
  <c r="D48" i="38"/>
  <c r="C48" i="38"/>
  <c r="B48" i="38"/>
  <c r="E45" i="38"/>
  <c r="D45" i="38"/>
  <c r="C45" i="38"/>
  <c r="B45" i="38"/>
  <c r="C42" i="38"/>
  <c r="B42" i="38"/>
  <c r="E42" i="38"/>
  <c r="D42" i="38"/>
  <c r="E39" i="38"/>
  <c r="D225" i="38"/>
  <c r="D224" i="38" s="1"/>
  <c r="D39" i="38"/>
  <c r="C39" i="38"/>
  <c r="B39" i="38"/>
  <c r="E36" i="38"/>
  <c r="D36" i="38"/>
  <c r="C36" i="38"/>
  <c r="B36" i="38"/>
  <c r="D29" i="38"/>
  <c r="C29" i="38"/>
  <c r="E31" i="38"/>
  <c r="B29" i="38"/>
  <c r="E30" i="38"/>
  <c r="B25" i="38"/>
  <c r="B34" i="38" s="1"/>
  <c r="D19" i="38"/>
  <c r="E19" i="38" s="1"/>
  <c r="C13" i="38"/>
  <c r="D230" i="38" l="1"/>
  <c r="D844" i="38"/>
  <c r="D57" i="38"/>
  <c r="D58" i="38" s="1"/>
  <c r="C469" i="38"/>
  <c r="C470" i="38" s="1"/>
  <c r="E930" i="38"/>
  <c r="E284" i="38"/>
  <c r="E285" i="38" s="1"/>
  <c r="E432" i="38"/>
  <c r="E433" i="38" s="1"/>
  <c r="C143" i="38"/>
  <c r="E807" i="38"/>
  <c r="E808" i="38" s="1"/>
  <c r="C25" i="38"/>
  <c r="C34" i="38" s="1"/>
  <c r="D13" i="38"/>
  <c r="D25" i="38" s="1"/>
  <c r="D34" i="38" s="1"/>
  <c r="C32" i="38"/>
  <c r="E293" i="38"/>
  <c r="C30" i="38"/>
  <c r="B66" i="38"/>
  <c r="C66" i="38"/>
  <c r="D69" i="38" s="1"/>
  <c r="D222" i="38"/>
  <c r="D221" i="38" s="1"/>
  <c r="C321" i="38"/>
  <c r="C322" i="38" s="1"/>
  <c r="B395" i="38"/>
  <c r="B396" i="38" s="1"/>
  <c r="B404" i="38"/>
  <c r="C548" i="38"/>
  <c r="D585" i="38"/>
  <c r="D586" i="38" s="1"/>
  <c r="C696" i="38"/>
  <c r="C697" i="38" s="1"/>
  <c r="C705" i="38"/>
  <c r="C770" i="38"/>
  <c r="C771" i="38" s="1"/>
  <c r="B844" i="38"/>
  <c r="B845" i="38" s="1"/>
  <c r="D845" i="38"/>
  <c r="C57" i="38"/>
  <c r="C58" i="38" s="1"/>
  <c r="B103" i="38"/>
  <c r="D205" i="38"/>
  <c r="D206" i="38" s="1"/>
  <c r="D214" i="38"/>
  <c r="D217" i="38" s="1"/>
  <c r="D216" i="38"/>
  <c r="C444" i="38"/>
  <c r="E733" i="38"/>
  <c r="E734" i="38" s="1"/>
  <c r="E742" i="38"/>
  <c r="E744" i="38"/>
  <c r="B890" i="38"/>
  <c r="E918" i="38"/>
  <c r="E919" i="38" s="1"/>
  <c r="B94" i="38"/>
  <c r="C94" i="38"/>
  <c r="C95" i="38" s="1"/>
  <c r="B168" i="38"/>
  <c r="B169" i="38" s="1"/>
  <c r="C168" i="38"/>
  <c r="C169" i="38" s="1"/>
  <c r="E256" i="38"/>
  <c r="C432" i="38"/>
  <c r="C433" i="38" s="1"/>
  <c r="E521" i="38"/>
  <c r="D521" i="38"/>
  <c r="D520" i="38"/>
  <c r="B622" i="38"/>
  <c r="B623" i="38" s="1"/>
  <c r="B631" i="38"/>
  <c r="E938" i="38"/>
  <c r="E937" i="38" s="1"/>
  <c r="E670" i="38"/>
  <c r="E668" i="38"/>
  <c r="D816" i="38"/>
  <c r="C881" i="38"/>
  <c r="C882" i="38" s="1"/>
  <c r="C486" i="38"/>
  <c r="C485" i="38" s="1"/>
  <c r="C330" i="38"/>
  <c r="C333" i="38" s="1"/>
  <c r="C332" i="38"/>
  <c r="C395" i="38"/>
  <c r="C396" i="38" s="1"/>
  <c r="D432" i="38"/>
  <c r="D433" i="38" s="1"/>
  <c r="D480" i="38"/>
  <c r="E520" i="38"/>
  <c r="D548" i="38"/>
  <c r="D549" i="38" s="1"/>
  <c r="E585" i="38"/>
  <c r="E586" i="38" s="1"/>
  <c r="E595" i="38"/>
  <c r="E594" i="38"/>
  <c r="C622" i="38"/>
  <c r="C623" i="38" s="1"/>
  <c r="B659" i="38"/>
  <c r="B668" i="38"/>
  <c r="D706" i="38"/>
  <c r="D707" i="38"/>
  <c r="B733" i="38"/>
  <c r="B734" i="38" s="1"/>
  <c r="B742" i="38"/>
  <c r="C745" i="38" s="1"/>
  <c r="D770" i="38"/>
  <c r="D771" i="38" s="1"/>
  <c r="D780" i="38"/>
  <c r="D779" i="38"/>
  <c r="B807" i="38"/>
  <c r="E817" i="38"/>
  <c r="E818" i="38"/>
  <c r="C844" i="38"/>
  <c r="C845" i="38" s="1"/>
  <c r="E855" i="38"/>
  <c r="D881" i="38"/>
  <c r="C891" i="38"/>
  <c r="B918" i="38"/>
  <c r="B919" i="38" s="1"/>
  <c r="C105" i="38"/>
  <c r="C141" i="38"/>
  <c r="E216" i="38"/>
  <c r="D321" i="38"/>
  <c r="D30" i="38"/>
  <c r="E57" i="38"/>
  <c r="E58" i="38" s="1"/>
  <c r="D67" i="38"/>
  <c r="D94" i="38"/>
  <c r="D95" i="38" s="1"/>
  <c r="E104" i="38"/>
  <c r="D105" i="38"/>
  <c r="D131" i="38"/>
  <c r="D132" i="38" s="1"/>
  <c r="D141" i="38"/>
  <c r="D168" i="38"/>
  <c r="D169" i="38" s="1"/>
  <c r="D177" i="38"/>
  <c r="E222" i="38"/>
  <c r="E221" i="38" s="1"/>
  <c r="E225" i="38"/>
  <c r="E224" i="38" s="1"/>
  <c r="B228" i="38"/>
  <c r="B227" i="38" s="1"/>
  <c r="B205" i="38"/>
  <c r="B206" i="38" s="1"/>
  <c r="C257" i="38"/>
  <c r="C258" i="38"/>
  <c r="B492" i="38"/>
  <c r="B491" i="38" s="1"/>
  <c r="C294" i="38"/>
  <c r="E321" i="38"/>
  <c r="E322" i="38" s="1"/>
  <c r="D331" i="38"/>
  <c r="D332" i="38"/>
  <c r="C489" i="38"/>
  <c r="C488" i="38" s="1"/>
  <c r="E358" i="38"/>
  <c r="E359" i="38" s="1"/>
  <c r="E367" i="38"/>
  <c r="E370" i="38" s="1"/>
  <c r="D395" i="38"/>
  <c r="D396" i="38" s="1"/>
  <c r="D404" i="38"/>
  <c r="B469" i="38"/>
  <c r="B520" i="38"/>
  <c r="B585" i="38"/>
  <c r="B594" i="38"/>
  <c r="C594" i="38"/>
  <c r="C597" i="38" s="1"/>
  <c r="D622" i="38"/>
  <c r="D623" i="38" s="1"/>
  <c r="D632" i="38"/>
  <c r="D631" i="38"/>
  <c r="C659" i="38"/>
  <c r="C660" i="38" s="1"/>
  <c r="C669" i="38"/>
  <c r="C668" i="38"/>
  <c r="C671" i="38" s="1"/>
  <c r="C670" i="38"/>
  <c r="E696" i="38"/>
  <c r="E697" i="38" s="1"/>
  <c r="E707" i="38"/>
  <c r="C743" i="38"/>
  <c r="C744" i="38"/>
  <c r="E770" i="38"/>
  <c r="E771" i="38" s="1"/>
  <c r="E780" i="38"/>
  <c r="E779" i="38"/>
  <c r="E782" i="38" s="1"/>
  <c r="C807" i="38"/>
  <c r="C808" i="38" s="1"/>
  <c r="B816" i="38"/>
  <c r="E816" i="38"/>
  <c r="E819" i="38" s="1"/>
  <c r="B853" i="38"/>
  <c r="E881" i="38"/>
  <c r="E882" i="38" s="1"/>
  <c r="D892" i="38"/>
  <c r="C918" i="38"/>
  <c r="C919" i="38" s="1"/>
  <c r="C104" i="38"/>
  <c r="C142" i="38"/>
  <c r="C228" i="38"/>
  <c r="C227" i="38" s="1"/>
  <c r="C179" i="38"/>
  <c r="C263" i="38"/>
  <c r="C284" i="38" s="1"/>
  <c r="C285" i="38" s="1"/>
  <c r="E66" i="38"/>
  <c r="E68" i="38"/>
  <c r="E94" i="38"/>
  <c r="E95" i="38" s="1"/>
  <c r="E103" i="38"/>
  <c r="E131" i="38"/>
  <c r="E132" i="38" s="1"/>
  <c r="E140" i="38"/>
  <c r="E143" i="38" s="1"/>
  <c r="E142" i="38"/>
  <c r="E168" i="38"/>
  <c r="E169" i="38" s="1"/>
  <c r="E178" i="38"/>
  <c r="E177" i="38"/>
  <c r="E180" i="38" s="1"/>
  <c r="C205" i="38"/>
  <c r="E257" i="38"/>
  <c r="C492" i="38"/>
  <c r="C491" i="38" s="1"/>
  <c r="D284" i="38"/>
  <c r="D285" i="38" s="1"/>
  <c r="B321" i="38"/>
  <c r="E331" i="38"/>
  <c r="B358" i="38"/>
  <c r="B359" i="38" s="1"/>
  <c r="B367" i="38"/>
  <c r="E486" i="38"/>
  <c r="E485" i="38" s="1"/>
  <c r="E489" i="38"/>
  <c r="E488" i="38" s="1"/>
  <c r="E492" i="38"/>
  <c r="E491" i="38" s="1"/>
  <c r="E395" i="38"/>
  <c r="E396" i="38" s="1"/>
  <c r="E404" i="38"/>
  <c r="E407" i="38" s="1"/>
  <c r="B432" i="38"/>
  <c r="B433" i="38" s="1"/>
  <c r="E442" i="38"/>
  <c r="E596" i="38"/>
  <c r="E622" i="38"/>
  <c r="E623" i="38" s="1"/>
  <c r="E631" i="38"/>
  <c r="E634" i="38" s="1"/>
  <c r="D659" i="38"/>
  <c r="D660" i="38" s="1"/>
  <c r="D668" i="38"/>
  <c r="B696" i="38"/>
  <c r="B697" i="38" s="1"/>
  <c r="B705" i="38"/>
  <c r="D705" i="38"/>
  <c r="D733" i="38"/>
  <c r="D734" i="38" s="1"/>
  <c r="D744" i="38"/>
  <c r="B770" i="38"/>
  <c r="B771" i="38" s="1"/>
  <c r="B779" i="38"/>
  <c r="D807" i="38"/>
  <c r="D808" i="38" s="1"/>
  <c r="C816" i="38"/>
  <c r="C818" i="38"/>
  <c r="E844" i="38"/>
  <c r="C853" i="38"/>
  <c r="B881" i="38"/>
  <c r="B882" i="38" s="1"/>
  <c r="E890" i="38"/>
  <c r="D918" i="38"/>
  <c r="D919" i="38" s="1"/>
  <c r="D929" i="38"/>
  <c r="B548" i="38"/>
  <c r="B549" i="38" s="1"/>
  <c r="B131" i="38"/>
  <c r="D358" i="38"/>
  <c r="D359" i="38" s="1"/>
  <c r="B57" i="38"/>
  <c r="C131" i="38"/>
  <c r="C132" i="38" s="1"/>
  <c r="C733" i="38"/>
  <c r="C734" i="38" s="1"/>
  <c r="E190" i="38"/>
  <c r="E205" i="38" s="1"/>
  <c r="E206" i="38" s="1"/>
  <c r="D258" i="38"/>
  <c r="D256" i="38"/>
  <c r="E258" i="38"/>
  <c r="D444" i="38"/>
  <c r="B486" i="38"/>
  <c r="B485" i="38" s="1"/>
  <c r="D32" i="38"/>
  <c r="C369" i="38"/>
  <c r="C367" i="38"/>
  <c r="D368" i="38"/>
  <c r="C979" i="38"/>
  <c r="C978" i="38" s="1"/>
  <c r="D559" i="38"/>
  <c r="D557" i="38"/>
  <c r="D958" i="38"/>
  <c r="D31" i="38"/>
  <c r="D68" i="38"/>
  <c r="C103" i="38"/>
  <c r="C106" i="38" s="1"/>
  <c r="E105" i="38"/>
  <c r="D142" i="38"/>
  <c r="B958" i="38"/>
  <c r="B177" i="38"/>
  <c r="D179" i="38"/>
  <c r="C222" i="38"/>
  <c r="C221" i="38" s="1"/>
  <c r="C225" i="38"/>
  <c r="C224" i="38" s="1"/>
  <c r="C206" i="38"/>
  <c r="C217" i="38"/>
  <c r="E214" i="38"/>
  <c r="E217" i="38" s="1"/>
  <c r="C216" i="38"/>
  <c r="D257" i="38"/>
  <c r="C293" i="38"/>
  <c r="C296" i="38" s="1"/>
  <c r="E332" i="38"/>
  <c r="E330" i="38"/>
  <c r="E333" i="38" s="1"/>
  <c r="D369" i="38"/>
  <c r="E369" i="38"/>
  <c r="D469" i="38"/>
  <c r="D470" i="38" s="1"/>
  <c r="D478" i="38"/>
  <c r="E481" i="38" s="1"/>
  <c r="E480" i="38"/>
  <c r="E559" i="38"/>
  <c r="C585" i="38"/>
  <c r="C586" i="38" s="1"/>
  <c r="D104" i="38"/>
  <c r="B269" i="38"/>
  <c r="B284" i="38" s="1"/>
  <c r="E13" i="38"/>
  <c r="E25" i="38" s="1"/>
  <c r="E34" i="38" s="1"/>
  <c r="C958" i="38"/>
  <c r="C31" i="38"/>
  <c r="D143" i="38"/>
  <c r="B222" i="38"/>
  <c r="B221" i="38" s="1"/>
  <c r="B225" i="38"/>
  <c r="B224" i="38" s="1"/>
  <c r="E69" i="38"/>
  <c r="D103" i="38"/>
  <c r="C177" i="38"/>
  <c r="D295" i="38"/>
  <c r="D293" i="38"/>
  <c r="D322" i="38"/>
  <c r="C358" i="38"/>
  <c r="C359" i="38" s="1"/>
  <c r="C443" i="38"/>
  <c r="D443" i="38"/>
  <c r="C442" i="38"/>
  <c r="C480" i="38"/>
  <c r="C478" i="38"/>
  <c r="C481" i="38" s="1"/>
  <c r="C506" i="38"/>
  <c r="C507" i="38" s="1"/>
  <c r="E548" i="38"/>
  <c r="E549" i="38" s="1"/>
  <c r="B973" i="38"/>
  <c r="C929" i="38"/>
  <c r="E958" i="38"/>
  <c r="E29" i="38"/>
  <c r="E32" i="38" s="1"/>
  <c r="C256" i="38"/>
  <c r="C259" i="38" s="1"/>
  <c r="D294" i="38"/>
  <c r="E295" i="38"/>
  <c r="C406" i="38"/>
  <c r="C404" i="38"/>
  <c r="C407" i="38" s="1"/>
  <c r="E441" i="38"/>
  <c r="E444" i="38" s="1"/>
  <c r="E469" i="38"/>
  <c r="E470" i="38" s="1"/>
  <c r="D522" i="38"/>
  <c r="C549" i="38"/>
  <c r="B557" i="38"/>
  <c r="E659" i="38"/>
  <c r="E660" i="38" s="1"/>
  <c r="E935" i="38"/>
  <c r="E941" i="38"/>
  <c r="D854" i="38"/>
  <c r="E854" i="38"/>
  <c r="D855" i="38"/>
  <c r="D853" i="38"/>
  <c r="D891" i="38"/>
  <c r="D935" i="38"/>
  <c r="D938" i="38"/>
  <c r="D941" i="38"/>
  <c r="D973" i="38"/>
  <c r="D228" i="38"/>
  <c r="D227" i="38" s="1"/>
  <c r="D242" i="38" s="1"/>
  <c r="D243" i="38" s="1"/>
  <c r="D486" i="38"/>
  <c r="D485" i="38" s="1"/>
  <c r="D489" i="38"/>
  <c r="D488" i="38" s="1"/>
  <c r="D492" i="38"/>
  <c r="D491" i="38" s="1"/>
  <c r="B979" i="38"/>
  <c r="B978" i="38" s="1"/>
  <c r="C520" i="38"/>
  <c r="D696" i="38"/>
  <c r="D697" i="38" s="1"/>
  <c r="C892" i="38"/>
  <c r="C890" i="38"/>
  <c r="C893" i="38" s="1"/>
  <c r="E973" i="38"/>
  <c r="E979" i="38"/>
  <c r="E978" i="38" s="1"/>
  <c r="C557" i="38"/>
  <c r="C559" i="38"/>
  <c r="B586" i="38"/>
  <c r="D596" i="38"/>
  <c r="C633" i="38"/>
  <c r="D743" i="38"/>
  <c r="B808" i="38"/>
  <c r="E845" i="38"/>
  <c r="D882" i="38"/>
  <c r="C935" i="38"/>
  <c r="C938" i="38"/>
  <c r="C941" i="38"/>
  <c r="C973" i="38"/>
  <c r="D979" i="38"/>
  <c r="D978" i="38" s="1"/>
  <c r="D595" i="38"/>
  <c r="B660" i="38"/>
  <c r="C819" i="38"/>
  <c r="B935" i="38"/>
  <c r="B938" i="38"/>
  <c r="B941" i="38"/>
  <c r="E557" i="38"/>
  <c r="D594" i="38"/>
  <c r="C631" i="38"/>
  <c r="C634" i="38" s="1"/>
  <c r="E633" i="38"/>
  <c r="D670" i="38"/>
  <c r="E705" i="38"/>
  <c r="E708" i="38" s="1"/>
  <c r="C707" i="38"/>
  <c r="D742" i="38"/>
  <c r="D745" i="38" s="1"/>
  <c r="C779" i="38"/>
  <c r="C782" i="38" s="1"/>
  <c r="E781" i="38"/>
  <c r="D818" i="38"/>
  <c r="E853" i="38"/>
  <c r="C855" i="38"/>
  <c r="D890" i="38"/>
  <c r="D893" i="38" s="1"/>
  <c r="C927" i="38"/>
  <c r="C930" i="38" s="1"/>
  <c r="E929" i="38"/>
  <c r="G288" i="37"/>
  <c r="F288" i="37"/>
  <c r="E288" i="37"/>
  <c r="D288" i="37"/>
  <c r="G287" i="37"/>
  <c r="F287" i="37"/>
  <c r="E287" i="37"/>
  <c r="D287" i="37"/>
  <c r="G286" i="37"/>
  <c r="F286" i="37"/>
  <c r="E286" i="37"/>
  <c r="D286" i="37"/>
  <c r="G285" i="37"/>
  <c r="F285" i="37"/>
  <c r="E285" i="37"/>
  <c r="E284" i="37" s="1"/>
  <c r="D285" i="37"/>
  <c r="G284" i="37"/>
  <c r="F284" i="37"/>
  <c r="G283" i="37"/>
  <c r="F283" i="37"/>
  <c r="E283" i="37"/>
  <c r="D283" i="37"/>
  <c r="G282" i="37"/>
  <c r="F282" i="37"/>
  <c r="E282" i="37"/>
  <c r="D282" i="37"/>
  <c r="G281" i="37"/>
  <c r="F281" i="37"/>
  <c r="E281" i="37"/>
  <c r="D281" i="37"/>
  <c r="G280" i="37"/>
  <c r="F280" i="37"/>
  <c r="F279" i="37" s="1"/>
  <c r="E280" i="37"/>
  <c r="E279" i="37" s="1"/>
  <c r="D280" i="37"/>
  <c r="D279" i="37" s="1"/>
  <c r="G279" i="37"/>
  <c r="G278" i="37"/>
  <c r="F278" i="37"/>
  <c r="E278" i="37"/>
  <c r="D278" i="37"/>
  <c r="G275" i="37"/>
  <c r="F275" i="37"/>
  <c r="E275" i="37"/>
  <c r="D275" i="37"/>
  <c r="G274" i="37"/>
  <c r="F274" i="37"/>
  <c r="F273" i="37" s="1"/>
  <c r="E274" i="37"/>
  <c r="E273" i="37" s="1"/>
  <c r="D274" i="37"/>
  <c r="G273" i="37"/>
  <c r="D273" i="37"/>
  <c r="G272" i="37"/>
  <c r="F272" i="37"/>
  <c r="E272" i="37"/>
  <c r="D272" i="37"/>
  <c r="G271" i="37"/>
  <c r="F271" i="37"/>
  <c r="F270" i="37" s="1"/>
  <c r="E271" i="37"/>
  <c r="E270" i="37" s="1"/>
  <c r="D271" i="37"/>
  <c r="D270" i="37" s="1"/>
  <c r="G270" i="37"/>
  <c r="G269" i="37"/>
  <c r="F269" i="37"/>
  <c r="E269" i="37"/>
  <c r="D269" i="37"/>
  <c r="G268" i="37"/>
  <c r="F268" i="37"/>
  <c r="F267" i="37" s="1"/>
  <c r="E268" i="37"/>
  <c r="E267" i="37" s="1"/>
  <c r="D268" i="37"/>
  <c r="D267" i="37" s="1"/>
  <c r="G267" i="37"/>
  <c r="G266" i="37"/>
  <c r="F266" i="37"/>
  <c r="E266" i="37"/>
  <c r="D266" i="37"/>
  <c r="G265" i="37"/>
  <c r="F265" i="37"/>
  <c r="F264" i="37" s="1"/>
  <c r="E265" i="37"/>
  <c r="E264" i="37" s="1"/>
  <c r="D265" i="37"/>
  <c r="D264" i="37" s="1"/>
  <c r="G264" i="37"/>
  <c r="G263" i="37"/>
  <c r="F263" i="37"/>
  <c r="E263" i="37"/>
  <c r="D263" i="37"/>
  <c r="G262" i="37"/>
  <c r="G261" i="37" s="1"/>
  <c r="F262" i="37"/>
  <c r="E262" i="37"/>
  <c r="D262" i="37"/>
  <c r="F261" i="37"/>
  <c r="E261" i="37"/>
  <c r="D261" i="37"/>
  <c r="G260" i="37"/>
  <c r="F260" i="37"/>
  <c r="E260" i="37"/>
  <c r="D260" i="37"/>
  <c r="G259" i="37"/>
  <c r="G258" i="37" s="1"/>
  <c r="F259" i="37"/>
  <c r="F258" i="37" s="1"/>
  <c r="E259" i="37"/>
  <c r="E258" i="37" s="1"/>
  <c r="D259" i="37"/>
  <c r="D258" i="37" s="1"/>
  <c r="G249" i="37"/>
  <c r="F249" i="37"/>
  <c r="E249" i="37"/>
  <c r="D249" i="37"/>
  <c r="G244" i="37"/>
  <c r="F244" i="37"/>
  <c r="E244" i="37"/>
  <c r="D244" i="37"/>
  <c r="G239" i="37"/>
  <c r="F239" i="37"/>
  <c r="E239" i="37"/>
  <c r="G238" i="37"/>
  <c r="F238" i="37"/>
  <c r="E238" i="37"/>
  <c r="G237" i="37"/>
  <c r="F237" i="37"/>
  <c r="F240" i="37" s="1"/>
  <c r="E237" i="37"/>
  <c r="D237" i="37"/>
  <c r="G221" i="37"/>
  <c r="G226" i="37" s="1"/>
  <c r="G208" i="37" s="1"/>
  <c r="F221" i="37"/>
  <c r="F226" i="37" s="1"/>
  <c r="F208" i="37" s="1"/>
  <c r="E221" i="37"/>
  <c r="E226" i="37" s="1"/>
  <c r="E208" i="37" s="1"/>
  <c r="D221" i="37"/>
  <c r="D226" i="37" s="1"/>
  <c r="G212" i="37"/>
  <c r="F212" i="37"/>
  <c r="D209" i="37"/>
  <c r="E212" i="37" s="1"/>
  <c r="D207" i="37"/>
  <c r="G200" i="37"/>
  <c r="F200" i="37"/>
  <c r="E200" i="37"/>
  <c r="D200" i="37"/>
  <c r="G186" i="37"/>
  <c r="F186" i="37"/>
  <c r="G185" i="37"/>
  <c r="F185" i="37"/>
  <c r="E185" i="37"/>
  <c r="D183" i="37"/>
  <c r="E186" i="37" s="1"/>
  <c r="G181" i="37"/>
  <c r="G184" i="37" s="1"/>
  <c r="F181" i="37"/>
  <c r="E181" i="37"/>
  <c r="E184" i="37" s="1"/>
  <c r="G167" i="37"/>
  <c r="G170" i="37" s="1"/>
  <c r="G171" i="37" s="1"/>
  <c r="F167" i="37"/>
  <c r="F170" i="37" s="1"/>
  <c r="F171" i="37" s="1"/>
  <c r="E167" i="37"/>
  <c r="E170" i="37" s="1"/>
  <c r="E171" i="37" s="1"/>
  <c r="D167" i="37"/>
  <c r="D170" i="37" s="1"/>
  <c r="D171" i="37" s="1"/>
  <c r="G145" i="37"/>
  <c r="F145" i="37"/>
  <c r="G144" i="37"/>
  <c r="F144" i="37"/>
  <c r="E144" i="37"/>
  <c r="D142" i="37"/>
  <c r="E145" i="37" s="1"/>
  <c r="G140" i="37"/>
  <c r="F140" i="37"/>
  <c r="E140" i="37"/>
  <c r="E143" i="37" s="1"/>
  <c r="G108" i="37"/>
  <c r="F108" i="37"/>
  <c r="E108" i="37"/>
  <c r="G107" i="37"/>
  <c r="G104" i="37"/>
  <c r="F104" i="37"/>
  <c r="E104" i="37"/>
  <c r="D104" i="37"/>
  <c r="D256" i="37" s="1"/>
  <c r="G103" i="37"/>
  <c r="F103" i="37"/>
  <c r="E103" i="37"/>
  <c r="G93" i="37"/>
  <c r="G96" i="37" s="1"/>
  <c r="G97" i="37" s="1"/>
  <c r="F93" i="37"/>
  <c r="F96" i="37" s="1"/>
  <c r="E93" i="37"/>
  <c r="E96" i="37" s="1"/>
  <c r="D93" i="37"/>
  <c r="D96" i="37" s="1"/>
  <c r="D97" i="37" s="1"/>
  <c r="G71" i="37"/>
  <c r="F71" i="37"/>
  <c r="E70" i="37"/>
  <c r="D68" i="37"/>
  <c r="E71" i="37" s="1"/>
  <c r="F67" i="37"/>
  <c r="G70" i="37" s="1"/>
  <c r="E67" i="37"/>
  <c r="E66" i="37" s="1"/>
  <c r="E69" i="37" s="1"/>
  <c r="G66" i="37"/>
  <c r="G57" i="37"/>
  <c r="G56" i="37" s="1"/>
  <c r="G59" i="37" s="1"/>
  <c r="G60" i="37" s="1"/>
  <c r="F57" i="37"/>
  <c r="F56" i="37" s="1"/>
  <c r="F59" i="37" s="1"/>
  <c r="F60" i="37" s="1"/>
  <c r="E56" i="37"/>
  <c r="E59" i="37" s="1"/>
  <c r="E60" i="37" s="1"/>
  <c r="D56" i="37"/>
  <c r="D59" i="37" s="1"/>
  <c r="D60" i="37" s="1"/>
  <c r="G34" i="37"/>
  <c r="F34" i="37"/>
  <c r="G33" i="37"/>
  <c r="F33" i="37"/>
  <c r="E33" i="37"/>
  <c r="E32" i="37"/>
  <c r="D31" i="37"/>
  <c r="E34" i="37" s="1"/>
  <c r="G29" i="37"/>
  <c r="F29" i="37"/>
  <c r="F32" i="37" s="1"/>
  <c r="G106" i="37" l="1"/>
  <c r="D296" i="38"/>
  <c r="E964" i="38"/>
  <c r="E963" i="38" s="1"/>
  <c r="B506" i="38"/>
  <c r="B507" i="38" s="1"/>
  <c r="C856" i="38"/>
  <c r="D671" i="38"/>
  <c r="E242" i="38"/>
  <c r="E243" i="38" s="1"/>
  <c r="C242" i="38"/>
  <c r="C243" i="38" s="1"/>
  <c r="D708" i="38"/>
  <c r="D634" i="38"/>
  <c r="D930" i="38"/>
  <c r="C180" i="38"/>
  <c r="F107" i="37"/>
  <c r="C523" i="38"/>
  <c r="C370" i="38"/>
  <c r="E506" i="38"/>
  <c r="E507" i="38" s="1"/>
  <c r="E523" i="38"/>
  <c r="D103" i="37"/>
  <c r="F143" i="37"/>
  <c r="D597" i="38"/>
  <c r="D856" i="38"/>
  <c r="D407" i="38"/>
  <c r="D506" i="38"/>
  <c r="D507" i="38" s="1"/>
  <c r="D523" i="38"/>
  <c r="D560" i="38"/>
  <c r="D819" i="38"/>
  <c r="D333" i="38"/>
  <c r="E745" i="38"/>
  <c r="E671" i="38"/>
  <c r="C708" i="38"/>
  <c r="C69" i="38"/>
  <c r="B242" i="38"/>
  <c r="D481" i="38"/>
  <c r="B934" i="38"/>
  <c r="B961" i="38"/>
  <c r="B960" i="38" s="1"/>
  <c r="C937" i="38"/>
  <c r="C964" i="38"/>
  <c r="C963" i="38" s="1"/>
  <c r="E972" i="38"/>
  <c r="D972" i="38"/>
  <c r="D180" i="38"/>
  <c r="E560" i="38"/>
  <c r="E893" i="38"/>
  <c r="C934" i="38"/>
  <c r="C961" i="38"/>
  <c r="C960" i="38" s="1"/>
  <c r="E967" i="38"/>
  <c r="E966" i="38" s="1"/>
  <c r="E940" i="38"/>
  <c r="E296" i="38"/>
  <c r="D259" i="38"/>
  <c r="E856" i="38"/>
  <c r="B940" i="38"/>
  <c r="B967" i="38"/>
  <c r="B966" i="38" s="1"/>
  <c r="C972" i="38"/>
  <c r="C560" i="38"/>
  <c r="D937" i="38"/>
  <c r="D964" i="38"/>
  <c r="D963" i="38" s="1"/>
  <c r="E961" i="38"/>
  <c r="E960" i="38" s="1"/>
  <c r="E934" i="38"/>
  <c r="E259" i="38"/>
  <c r="D940" i="38"/>
  <c r="D967" i="38"/>
  <c r="D966" i="38" s="1"/>
  <c r="B937" i="38"/>
  <c r="B964" i="38"/>
  <c r="B963" i="38" s="1"/>
  <c r="C940" i="38"/>
  <c r="C967" i="38"/>
  <c r="C966" i="38" s="1"/>
  <c r="D782" i="38"/>
  <c r="D934" i="38"/>
  <c r="D961" i="38"/>
  <c r="D960" i="38" s="1"/>
  <c r="B972" i="38"/>
  <c r="D106" i="38"/>
  <c r="E106" i="38"/>
  <c r="E597" i="38"/>
  <c r="D370" i="38"/>
  <c r="E97" i="37"/>
  <c r="E106" i="37"/>
  <c r="E256" i="37"/>
  <c r="D131" i="37"/>
  <c r="D130" i="37" s="1"/>
  <c r="G143" i="37"/>
  <c r="F184" i="37"/>
  <c r="G240" i="37"/>
  <c r="E254" i="37"/>
  <c r="F97" i="37"/>
  <c r="F254" i="37"/>
  <c r="D254" i="37"/>
  <c r="D284" i="37"/>
  <c r="G32" i="37"/>
  <c r="E240" i="37"/>
  <c r="G254" i="37"/>
  <c r="F207" i="37"/>
  <c r="F210" i="37" s="1"/>
  <c r="F211" i="37"/>
  <c r="G211" i="37"/>
  <c r="G207" i="37"/>
  <c r="G256" i="37"/>
  <c r="E207" i="37"/>
  <c r="E210" i="37" s="1"/>
  <c r="E211" i="37"/>
  <c r="F106" i="37"/>
  <c r="F70" i="37"/>
  <c r="E107" i="37"/>
  <c r="F131" i="37"/>
  <c r="F130" i="37" s="1"/>
  <c r="F133" i="37" s="1"/>
  <c r="F134" i="37" s="1"/>
  <c r="F256" i="37"/>
  <c r="F66" i="37"/>
  <c r="E131" i="37"/>
  <c r="E130" i="37" s="1"/>
  <c r="G131" i="37"/>
  <c r="G130" i="37" s="1"/>
  <c r="G133" i="37" s="1"/>
  <c r="G134" i="37" s="1"/>
  <c r="B955" i="38" l="1"/>
  <c r="E959" i="38"/>
  <c r="C959" i="38"/>
  <c r="B959" i="38"/>
  <c r="D955" i="38"/>
  <c r="D956" i="38" s="1"/>
  <c r="E955" i="38"/>
  <c r="E956" i="38" s="1"/>
  <c r="E991" i="38"/>
  <c r="D959" i="38"/>
  <c r="C955" i="38"/>
  <c r="C956" i="38" s="1"/>
  <c r="G210" i="37"/>
  <c r="D277" i="37"/>
  <c r="D276" i="37" s="1"/>
  <c r="D257" i="37" s="1"/>
  <c r="D289" i="37" s="1"/>
  <c r="D133" i="37"/>
  <c r="D134" i="37" s="1"/>
  <c r="F277" i="37"/>
  <c r="F276" i="37" s="1"/>
  <c r="F257" i="37" s="1"/>
  <c r="F289" i="37" s="1"/>
  <c r="E277" i="37"/>
  <c r="E276" i="37" s="1"/>
  <c r="E257" i="37" s="1"/>
  <c r="E289" i="37" s="1"/>
  <c r="E133" i="37"/>
  <c r="E134" i="37" s="1"/>
  <c r="F69" i="37"/>
  <c r="G69" i="37"/>
  <c r="G277" i="37"/>
  <c r="G276" i="37" s="1"/>
  <c r="G257" i="37" s="1"/>
  <c r="G289" i="37" s="1"/>
  <c r="D991" i="38" l="1"/>
  <c r="B991" i="38"/>
  <c r="C991" i="38"/>
  <c r="F514" i="36"/>
  <c r="E514" i="36"/>
  <c r="D514" i="36"/>
  <c r="C514" i="36"/>
  <c r="F513" i="36"/>
  <c r="E513" i="36"/>
  <c r="D513" i="36"/>
  <c r="C513" i="36"/>
  <c r="F512" i="36"/>
  <c r="E512" i="36"/>
  <c r="D512" i="36"/>
  <c r="C512" i="36"/>
  <c r="F511" i="36"/>
  <c r="E511" i="36"/>
  <c r="D511" i="36"/>
  <c r="D510" i="36" s="1"/>
  <c r="C511" i="36"/>
  <c r="C510" i="36" s="1"/>
  <c r="E510" i="36"/>
  <c r="F509" i="36"/>
  <c r="E509" i="36"/>
  <c r="D509" i="36"/>
  <c r="C509" i="36"/>
  <c r="F508" i="36"/>
  <c r="E508" i="36"/>
  <c r="D508" i="36"/>
  <c r="C508" i="36"/>
  <c r="F507" i="36"/>
  <c r="E507" i="36"/>
  <c r="D507" i="36"/>
  <c r="C507" i="36"/>
  <c r="F506" i="36"/>
  <c r="E506" i="36"/>
  <c r="D506" i="36"/>
  <c r="D505" i="36" s="1"/>
  <c r="C506" i="36"/>
  <c r="C505" i="36" s="1"/>
  <c r="F505" i="36"/>
  <c r="E505" i="36"/>
  <c r="F504" i="36"/>
  <c r="E504" i="36"/>
  <c r="D504" i="36"/>
  <c r="D502" i="36" s="1"/>
  <c r="C504" i="36"/>
  <c r="C502" i="36" s="1"/>
  <c r="F502" i="36"/>
  <c r="E502" i="36"/>
  <c r="F501" i="36"/>
  <c r="E501" i="36"/>
  <c r="D501" i="36"/>
  <c r="C501" i="36"/>
  <c r="F500" i="36"/>
  <c r="F499" i="36" s="1"/>
  <c r="E500" i="36"/>
  <c r="D500" i="36"/>
  <c r="D499" i="36" s="1"/>
  <c r="C500" i="36"/>
  <c r="C499" i="36" s="1"/>
  <c r="E499" i="36"/>
  <c r="F498" i="36"/>
  <c r="E498" i="36"/>
  <c r="D498" i="36"/>
  <c r="C498" i="36"/>
  <c r="F497" i="36"/>
  <c r="E497" i="36"/>
  <c r="D497" i="36"/>
  <c r="D496" i="36" s="1"/>
  <c r="C497" i="36"/>
  <c r="C496" i="36" s="1"/>
  <c r="F496" i="36"/>
  <c r="E496" i="36"/>
  <c r="F495" i="36"/>
  <c r="E495" i="36"/>
  <c r="D495" i="36"/>
  <c r="C495" i="36"/>
  <c r="F494" i="36"/>
  <c r="E494" i="36"/>
  <c r="D494" i="36"/>
  <c r="C494" i="36"/>
  <c r="C493" i="36" s="1"/>
  <c r="F493" i="36"/>
  <c r="E493" i="36"/>
  <c r="D493" i="36"/>
  <c r="F492" i="36"/>
  <c r="E492" i="36"/>
  <c r="D492" i="36"/>
  <c r="C492" i="36"/>
  <c r="F491" i="36"/>
  <c r="F490" i="36" s="1"/>
  <c r="E491" i="36"/>
  <c r="E490" i="36" s="1"/>
  <c r="D491" i="36"/>
  <c r="C491" i="36"/>
  <c r="C490" i="36" s="1"/>
  <c r="D490" i="36"/>
  <c r="F489" i="36"/>
  <c r="E489" i="36"/>
  <c r="D489" i="36"/>
  <c r="C489" i="36"/>
  <c r="F488" i="36"/>
  <c r="E488" i="36"/>
  <c r="D488" i="36"/>
  <c r="D487" i="36" s="1"/>
  <c r="C488" i="36"/>
  <c r="C487" i="36" s="1"/>
  <c r="F487" i="36"/>
  <c r="E487" i="36"/>
  <c r="F486" i="36"/>
  <c r="E486" i="36"/>
  <c r="D486" i="36"/>
  <c r="C486" i="36"/>
  <c r="F485" i="36"/>
  <c r="F484" i="36" s="1"/>
  <c r="E485" i="36"/>
  <c r="D485" i="36"/>
  <c r="C485" i="36"/>
  <c r="C484" i="36" s="1"/>
  <c r="E484" i="36"/>
  <c r="D484" i="36"/>
  <c r="F473" i="36"/>
  <c r="E473" i="36"/>
  <c r="D473" i="36"/>
  <c r="C473" i="36"/>
  <c r="F468" i="36"/>
  <c r="F478" i="36" s="1"/>
  <c r="E468" i="36"/>
  <c r="E478" i="36" s="1"/>
  <c r="D468" i="36"/>
  <c r="D478" i="36" s="1"/>
  <c r="C468" i="36"/>
  <c r="C478" i="36" s="1"/>
  <c r="F463" i="36"/>
  <c r="E463" i="36"/>
  <c r="D463" i="36"/>
  <c r="F462" i="36"/>
  <c r="E462" i="36"/>
  <c r="D462" i="36"/>
  <c r="F461" i="36"/>
  <c r="F464" i="36" s="1"/>
  <c r="E461" i="36"/>
  <c r="D461" i="36"/>
  <c r="C461" i="36"/>
  <c r="F447" i="36"/>
  <c r="E447" i="36"/>
  <c r="D447" i="36"/>
  <c r="C447" i="36"/>
  <c r="F442" i="36"/>
  <c r="F452" i="36" s="1"/>
  <c r="E442" i="36"/>
  <c r="E452" i="36" s="1"/>
  <c r="D442" i="36"/>
  <c r="C442" i="36"/>
  <c r="C452" i="36" s="1"/>
  <c r="F437" i="36"/>
  <c r="E437" i="36"/>
  <c r="D437" i="36"/>
  <c r="F436" i="36"/>
  <c r="E436" i="36"/>
  <c r="D436" i="36"/>
  <c r="F435" i="36"/>
  <c r="E435" i="36"/>
  <c r="E438" i="36" s="1"/>
  <c r="D435" i="36"/>
  <c r="D438" i="36" s="1"/>
  <c r="C435" i="36"/>
  <c r="F421" i="36"/>
  <c r="E421" i="36"/>
  <c r="D421" i="36"/>
  <c r="C421" i="36"/>
  <c r="F416" i="36"/>
  <c r="F426" i="36" s="1"/>
  <c r="E416" i="36"/>
  <c r="E426" i="36" s="1"/>
  <c r="D416" i="36"/>
  <c r="D426" i="36" s="1"/>
  <c r="C416" i="36"/>
  <c r="C426" i="36" s="1"/>
  <c r="F411" i="36"/>
  <c r="E411" i="36"/>
  <c r="D411" i="36"/>
  <c r="F410" i="36"/>
  <c r="E410" i="36"/>
  <c r="D410" i="36"/>
  <c r="F409" i="36"/>
  <c r="F412" i="36" s="1"/>
  <c r="E409" i="36"/>
  <c r="D409" i="36"/>
  <c r="C409" i="36"/>
  <c r="D400" i="36"/>
  <c r="C400" i="36"/>
  <c r="F393" i="36"/>
  <c r="E393" i="36"/>
  <c r="D393" i="36"/>
  <c r="F392" i="36"/>
  <c r="E392" i="36"/>
  <c r="D392" i="36"/>
  <c r="F391" i="36"/>
  <c r="F394" i="36" s="1"/>
  <c r="E391" i="36"/>
  <c r="E394" i="36" s="1"/>
  <c r="D391" i="36"/>
  <c r="C391" i="36"/>
  <c r="F382" i="36"/>
  <c r="E382" i="36"/>
  <c r="D382" i="36"/>
  <c r="C382" i="36"/>
  <c r="C372" i="36" s="1"/>
  <c r="C373" i="36" s="1"/>
  <c r="E374" i="36"/>
  <c r="F373" i="36"/>
  <c r="E373" i="36"/>
  <c r="D373" i="36"/>
  <c r="F364" i="36"/>
  <c r="E364" i="36"/>
  <c r="D364" i="36"/>
  <c r="D354" i="36" s="1"/>
  <c r="C364" i="36"/>
  <c r="C354" i="36" s="1"/>
  <c r="C355" i="36" s="1"/>
  <c r="F356" i="36"/>
  <c r="E356" i="36"/>
  <c r="F355" i="36"/>
  <c r="E354" i="36"/>
  <c r="E355" i="36" s="1"/>
  <c r="F346" i="36"/>
  <c r="E346" i="36"/>
  <c r="D346" i="36"/>
  <c r="F340" i="36"/>
  <c r="D338" i="36"/>
  <c r="D337" i="36"/>
  <c r="D336" i="36"/>
  <c r="E339" i="36" s="1"/>
  <c r="C336" i="36"/>
  <c r="C337" i="36" s="1"/>
  <c r="F328" i="36"/>
  <c r="E328" i="36"/>
  <c r="E318" i="36" s="1"/>
  <c r="D328" i="36"/>
  <c r="E322" i="36"/>
  <c r="E320" i="36"/>
  <c r="D318" i="36"/>
  <c r="D321" i="36" s="1"/>
  <c r="C318" i="36"/>
  <c r="C319" i="36" s="1"/>
  <c r="F310" i="36"/>
  <c r="E310" i="36"/>
  <c r="C310" i="36"/>
  <c r="F303" i="36"/>
  <c r="E303" i="36"/>
  <c r="F302" i="36"/>
  <c r="E302" i="36"/>
  <c r="F301" i="36"/>
  <c r="E301" i="36"/>
  <c r="D301" i="36"/>
  <c r="C300" i="36"/>
  <c r="C301" i="36" s="1"/>
  <c r="F287" i="36"/>
  <c r="E287" i="36"/>
  <c r="D287" i="36"/>
  <c r="C287" i="36"/>
  <c r="F282" i="36"/>
  <c r="F292" i="36" s="1"/>
  <c r="F274" i="36" s="1"/>
  <c r="E282" i="36"/>
  <c r="E292" i="36" s="1"/>
  <c r="E274" i="36" s="1"/>
  <c r="D282" i="36"/>
  <c r="D292" i="36" s="1"/>
  <c r="D274" i="36" s="1"/>
  <c r="C282" i="36"/>
  <c r="C292" i="36" s="1"/>
  <c r="F276" i="36"/>
  <c r="E276" i="36"/>
  <c r="D276" i="36"/>
  <c r="C275" i="36"/>
  <c r="F256" i="36"/>
  <c r="F266" i="36" s="1"/>
  <c r="E256" i="36"/>
  <c r="E266" i="36" s="1"/>
  <c r="D256" i="36"/>
  <c r="D266" i="36" s="1"/>
  <c r="C256" i="36"/>
  <c r="C266" i="36" s="1"/>
  <c r="F251" i="36"/>
  <c r="E251" i="36"/>
  <c r="D251" i="36"/>
  <c r="F250" i="36"/>
  <c r="E250" i="36"/>
  <c r="D250" i="36"/>
  <c r="F249" i="36"/>
  <c r="F252" i="36" s="1"/>
  <c r="E249" i="36"/>
  <c r="D249" i="36"/>
  <c r="C249" i="36"/>
  <c r="F237" i="36"/>
  <c r="F238" i="36" s="1"/>
  <c r="E237" i="36"/>
  <c r="E238" i="36" s="1"/>
  <c r="D237" i="36"/>
  <c r="D238" i="36" s="1"/>
  <c r="C237" i="36"/>
  <c r="C238" i="36" s="1"/>
  <c r="F211" i="36"/>
  <c r="E211" i="36"/>
  <c r="D211" i="36"/>
  <c r="F210" i="36"/>
  <c r="E210" i="36"/>
  <c r="D210" i="36"/>
  <c r="F209" i="36"/>
  <c r="E209" i="36"/>
  <c r="E212" i="36" s="1"/>
  <c r="D209" i="36"/>
  <c r="D212" i="36" s="1"/>
  <c r="C209" i="36"/>
  <c r="F200" i="36"/>
  <c r="F171" i="36" s="1"/>
  <c r="E200" i="36"/>
  <c r="E171" i="36" s="1"/>
  <c r="D200" i="36"/>
  <c r="C200" i="36"/>
  <c r="F173" i="36"/>
  <c r="E173" i="36"/>
  <c r="D173" i="36"/>
  <c r="D171" i="36"/>
  <c r="D172" i="36" s="1"/>
  <c r="C171" i="36"/>
  <c r="C172" i="36" s="1"/>
  <c r="F163" i="36"/>
  <c r="F164" i="36" s="1"/>
  <c r="E163" i="36"/>
  <c r="E164" i="36" s="1"/>
  <c r="D163" i="36"/>
  <c r="D164" i="36" s="1"/>
  <c r="C163" i="36"/>
  <c r="C164" i="36" s="1"/>
  <c r="F151" i="36"/>
  <c r="E151" i="36"/>
  <c r="D151" i="36"/>
  <c r="F150" i="36"/>
  <c r="E150" i="36"/>
  <c r="D150" i="36"/>
  <c r="F149" i="36"/>
  <c r="F152" i="36" s="1"/>
  <c r="E149" i="36"/>
  <c r="E152" i="36" s="1"/>
  <c r="D149" i="36"/>
  <c r="D152" i="36" s="1"/>
  <c r="F142" i="36"/>
  <c r="F126" i="36" s="1"/>
  <c r="E142" i="36"/>
  <c r="E126" i="36" s="1"/>
  <c r="E127" i="36" s="1"/>
  <c r="D142" i="36"/>
  <c r="C142" i="36"/>
  <c r="F128" i="36"/>
  <c r="E128" i="36"/>
  <c r="D128" i="36"/>
  <c r="D126" i="36"/>
  <c r="C126" i="36"/>
  <c r="C127" i="36" s="1"/>
  <c r="F118" i="36"/>
  <c r="E118" i="36"/>
  <c r="D118" i="36"/>
  <c r="C118" i="36"/>
  <c r="C103" i="36" s="1"/>
  <c r="F105" i="36"/>
  <c r="E105" i="36"/>
  <c r="D105" i="36"/>
  <c r="F103" i="36"/>
  <c r="D103" i="36"/>
  <c r="D104" i="36" s="1"/>
  <c r="F95" i="36"/>
  <c r="E95" i="36"/>
  <c r="D95" i="36"/>
  <c r="D66" i="36" s="1"/>
  <c r="D482" i="36" s="1"/>
  <c r="C95" i="36"/>
  <c r="F68" i="36"/>
  <c r="E68" i="36"/>
  <c r="D68" i="36"/>
  <c r="F66" i="36"/>
  <c r="E66" i="36"/>
  <c r="F58" i="36"/>
  <c r="E58" i="36"/>
  <c r="D58" i="36"/>
  <c r="C58" i="36"/>
  <c r="C59" i="36" s="1"/>
  <c r="F32" i="36"/>
  <c r="E32" i="36"/>
  <c r="D32" i="36"/>
  <c r="F31" i="36"/>
  <c r="E31" i="36"/>
  <c r="D31" i="36"/>
  <c r="F30" i="36"/>
  <c r="E30" i="36"/>
  <c r="E33" i="36" s="1"/>
  <c r="D30" i="36"/>
  <c r="C30" i="36"/>
  <c r="F510" i="36" l="1"/>
  <c r="D33" i="36"/>
  <c r="D129" i="36"/>
  <c r="D252" i="36"/>
  <c r="F304" i="36"/>
  <c r="D357" i="36"/>
  <c r="D394" i="36"/>
  <c r="F438" i="36"/>
  <c r="D464" i="36"/>
  <c r="E252" i="36"/>
  <c r="E321" i="36"/>
  <c r="E412" i="36"/>
  <c r="D59" i="36"/>
  <c r="D452" i="36"/>
  <c r="D483" i="36" s="1"/>
  <c r="F483" i="36"/>
  <c r="F515" i="36" s="1"/>
  <c r="E103" i="36"/>
  <c r="E106" i="36" s="1"/>
  <c r="F119" i="36"/>
  <c r="F174" i="36"/>
  <c r="D174" i="36"/>
  <c r="F201" i="36"/>
  <c r="F212" i="36"/>
  <c r="E304" i="36"/>
  <c r="E464" i="36"/>
  <c r="E129" i="36"/>
  <c r="F33" i="36"/>
  <c r="C66" i="36"/>
  <c r="C67" i="36" s="1"/>
  <c r="E96" i="36"/>
  <c r="F106" i="36"/>
  <c r="C201" i="36"/>
  <c r="D412" i="36"/>
  <c r="F96" i="36"/>
  <c r="D119" i="36"/>
  <c r="D201" i="36"/>
  <c r="D67" i="36"/>
  <c r="D70" i="36" s="1"/>
  <c r="D69" i="36"/>
  <c r="E277" i="36"/>
  <c r="E275" i="36"/>
  <c r="E482" i="36"/>
  <c r="C104" i="36"/>
  <c r="C482" i="36"/>
  <c r="F277" i="36"/>
  <c r="F275" i="36"/>
  <c r="F278" i="36" s="1"/>
  <c r="E483" i="36"/>
  <c r="F482" i="36"/>
  <c r="F127" i="36"/>
  <c r="F130" i="36" s="1"/>
  <c r="F129" i="36"/>
  <c r="D175" i="36"/>
  <c r="E172" i="36"/>
  <c r="E175" i="36" s="1"/>
  <c r="E174" i="36"/>
  <c r="D277" i="36"/>
  <c r="D275" i="36"/>
  <c r="D278" i="36" s="1"/>
  <c r="D340" i="36"/>
  <c r="F358" i="36"/>
  <c r="E59" i="36"/>
  <c r="E67" i="36"/>
  <c r="E70" i="36" s="1"/>
  <c r="D96" i="36"/>
  <c r="C119" i="36"/>
  <c r="F59" i="36"/>
  <c r="F67" i="36"/>
  <c r="F70" i="36" s="1"/>
  <c r="E104" i="36"/>
  <c r="D127" i="36"/>
  <c r="D130" i="36" s="1"/>
  <c r="E340" i="36"/>
  <c r="F357" i="36"/>
  <c r="F172" i="36"/>
  <c r="F175" i="36" s="1"/>
  <c r="E69" i="36"/>
  <c r="F104" i="36"/>
  <c r="D339" i="36"/>
  <c r="D355" i="36"/>
  <c r="E358" i="36" s="1"/>
  <c r="E201" i="36"/>
  <c r="E357" i="36"/>
  <c r="C483" i="36"/>
  <c r="C515" i="36" s="1"/>
  <c r="F69" i="36"/>
  <c r="E457" i="35"/>
  <c r="D457" i="35"/>
  <c r="C457" i="35"/>
  <c r="B457" i="35"/>
  <c r="E456" i="35"/>
  <c r="D456" i="35"/>
  <c r="C456" i="35"/>
  <c r="B456" i="35"/>
  <c r="E455" i="35"/>
  <c r="D455" i="35"/>
  <c r="C455" i="35"/>
  <c r="B455" i="35"/>
  <c r="E454" i="35"/>
  <c r="D454" i="35"/>
  <c r="C454" i="35"/>
  <c r="C453" i="35" s="1"/>
  <c r="B454" i="35"/>
  <c r="B453" i="35" s="1"/>
  <c r="E453" i="35"/>
  <c r="D453" i="35"/>
  <c r="E452" i="35"/>
  <c r="D452" i="35"/>
  <c r="C452" i="35"/>
  <c r="B452" i="35"/>
  <c r="E451" i="35"/>
  <c r="D451" i="35"/>
  <c r="C451" i="35"/>
  <c r="B451" i="35"/>
  <c r="E450" i="35"/>
  <c r="D450" i="35"/>
  <c r="C450" i="35"/>
  <c r="B450" i="35"/>
  <c r="E449" i="35"/>
  <c r="E448" i="35" s="1"/>
  <c r="D449" i="35"/>
  <c r="D448" i="35" s="1"/>
  <c r="C449" i="35"/>
  <c r="B449" i="35"/>
  <c r="B448" i="35" s="1"/>
  <c r="C448" i="35"/>
  <c r="E447" i="35"/>
  <c r="D447" i="35"/>
  <c r="C447" i="35"/>
  <c r="B447" i="35"/>
  <c r="E444" i="35"/>
  <c r="D444" i="35"/>
  <c r="C444" i="35"/>
  <c r="B444" i="35"/>
  <c r="E443" i="35"/>
  <c r="E442" i="35" s="1"/>
  <c r="D443" i="35"/>
  <c r="D442" i="35" s="1"/>
  <c r="C443" i="35"/>
  <c r="C442" i="35" s="1"/>
  <c r="B443" i="35"/>
  <c r="B442" i="35" s="1"/>
  <c r="E441" i="35"/>
  <c r="D441" i="35"/>
  <c r="C441" i="35"/>
  <c r="B441" i="35"/>
  <c r="E440" i="35"/>
  <c r="D440" i="35"/>
  <c r="C440" i="35"/>
  <c r="B440" i="35"/>
  <c r="B439" i="35" s="1"/>
  <c r="E439" i="35"/>
  <c r="D439" i="35"/>
  <c r="C439" i="35"/>
  <c r="E438" i="35"/>
  <c r="D438" i="35"/>
  <c r="C438" i="35"/>
  <c r="B438" i="35"/>
  <c r="E437" i="35"/>
  <c r="E436" i="35" s="1"/>
  <c r="D437" i="35"/>
  <c r="D436" i="35" s="1"/>
  <c r="C437" i="35"/>
  <c r="C436" i="35" s="1"/>
  <c r="B437" i="35"/>
  <c r="B436" i="35" s="1"/>
  <c r="E435" i="35"/>
  <c r="D435" i="35"/>
  <c r="C435" i="35"/>
  <c r="B435" i="35"/>
  <c r="E434" i="35"/>
  <c r="E433" i="35" s="1"/>
  <c r="D434" i="35"/>
  <c r="D433" i="35" s="1"/>
  <c r="C434" i="35"/>
  <c r="C433" i="35" s="1"/>
  <c r="B434" i="35"/>
  <c r="B433" i="35" s="1"/>
  <c r="E432" i="35"/>
  <c r="E431" i="35"/>
  <c r="D431" i="35"/>
  <c r="D430" i="35" s="1"/>
  <c r="C431" i="35"/>
  <c r="C430" i="35" s="1"/>
  <c r="B431" i="35"/>
  <c r="B430" i="35" s="1"/>
  <c r="E429" i="35"/>
  <c r="D429" i="35"/>
  <c r="C429" i="35"/>
  <c r="B429" i="35"/>
  <c r="E428" i="35"/>
  <c r="E427" i="35" s="1"/>
  <c r="D428" i="35"/>
  <c r="D427" i="35" s="1"/>
  <c r="C428" i="35"/>
  <c r="C427" i="35" s="1"/>
  <c r="B428" i="35"/>
  <c r="B427" i="35" s="1"/>
  <c r="E418" i="35"/>
  <c r="D418" i="35"/>
  <c r="C418" i="35"/>
  <c r="B418" i="35"/>
  <c r="E413" i="35"/>
  <c r="E423" i="35" s="1"/>
  <c r="E405" i="35" s="1"/>
  <c r="D413" i="35"/>
  <c r="D423" i="35" s="1"/>
  <c r="D405" i="35" s="1"/>
  <c r="C413" i="35"/>
  <c r="C423" i="35" s="1"/>
  <c r="C405" i="35" s="1"/>
  <c r="B413" i="35"/>
  <c r="B423" i="35" s="1"/>
  <c r="B405" i="35" s="1"/>
  <c r="B406" i="35" s="1"/>
  <c r="E407" i="35"/>
  <c r="D407" i="35"/>
  <c r="C407" i="35"/>
  <c r="E392" i="35"/>
  <c r="D392" i="35"/>
  <c r="C392" i="35"/>
  <c r="B392" i="35"/>
  <c r="E387" i="35"/>
  <c r="E397" i="35" s="1"/>
  <c r="E379" i="35" s="1"/>
  <c r="D387" i="35"/>
  <c r="D397" i="35" s="1"/>
  <c r="D379" i="35" s="1"/>
  <c r="C387" i="35"/>
  <c r="C397" i="35" s="1"/>
  <c r="C379" i="35" s="1"/>
  <c r="B387" i="35"/>
  <c r="B397" i="35" s="1"/>
  <c r="B379" i="35" s="1"/>
  <c r="B380" i="35" s="1"/>
  <c r="E381" i="35"/>
  <c r="D381" i="35"/>
  <c r="C381" i="35"/>
  <c r="E367" i="35"/>
  <c r="D367" i="35"/>
  <c r="C367" i="35"/>
  <c r="B367" i="35"/>
  <c r="E362" i="35"/>
  <c r="E372" i="35" s="1"/>
  <c r="D362" i="35"/>
  <c r="D372" i="35" s="1"/>
  <c r="C362" i="35"/>
  <c r="B362" i="35"/>
  <c r="B372" i="35" s="1"/>
  <c r="E357" i="35"/>
  <c r="D357" i="35"/>
  <c r="C357" i="35"/>
  <c r="E356" i="35"/>
  <c r="D356" i="35"/>
  <c r="C356" i="35"/>
  <c r="E355" i="35"/>
  <c r="D355" i="35"/>
  <c r="C355" i="35"/>
  <c r="B355" i="35"/>
  <c r="E342" i="35"/>
  <c r="D342" i="35"/>
  <c r="D329" i="35" s="1"/>
  <c r="C342" i="35"/>
  <c r="C329" i="35" s="1"/>
  <c r="B342" i="35"/>
  <c r="B329" i="35" s="1"/>
  <c r="E337" i="35"/>
  <c r="E347" i="35" s="1"/>
  <c r="E329" i="35" s="1"/>
  <c r="D337" i="35"/>
  <c r="D347" i="35" s="1"/>
  <c r="C337" i="35"/>
  <c r="C347" i="35" s="1"/>
  <c r="B337" i="35"/>
  <c r="B347" i="35" s="1"/>
  <c r="E313" i="35"/>
  <c r="D313" i="35"/>
  <c r="C313" i="35"/>
  <c r="B313" i="35"/>
  <c r="E308" i="35"/>
  <c r="E318" i="35" s="1"/>
  <c r="E300" i="35" s="1"/>
  <c r="D308" i="35"/>
  <c r="D318" i="35" s="1"/>
  <c r="C308" i="35"/>
  <c r="C318" i="35" s="1"/>
  <c r="B308" i="35"/>
  <c r="C301" i="35"/>
  <c r="B300" i="35"/>
  <c r="E262" i="35"/>
  <c r="D262" i="35"/>
  <c r="C262" i="35"/>
  <c r="B262" i="35"/>
  <c r="E257" i="35"/>
  <c r="D257" i="35"/>
  <c r="C257" i="35"/>
  <c r="B257" i="35"/>
  <c r="E250" i="35"/>
  <c r="D250" i="35"/>
  <c r="B250" i="35"/>
  <c r="C249" i="35"/>
  <c r="C250" i="35" s="1"/>
  <c r="E237" i="35"/>
  <c r="D237" i="35"/>
  <c r="C237" i="35"/>
  <c r="B237" i="35"/>
  <c r="E232" i="35"/>
  <c r="E242" i="35" s="1"/>
  <c r="D232" i="35"/>
  <c r="D242" i="35" s="1"/>
  <c r="C232" i="35"/>
  <c r="C242" i="35" s="1"/>
  <c r="B232" i="35"/>
  <c r="B242" i="35" s="1"/>
  <c r="E212" i="35"/>
  <c r="D212" i="35"/>
  <c r="C212" i="35"/>
  <c r="C183" i="35" s="1"/>
  <c r="B212" i="35"/>
  <c r="B183" i="35" s="1"/>
  <c r="B184" i="35" s="1"/>
  <c r="E185" i="35"/>
  <c r="D185" i="35"/>
  <c r="C185" i="35"/>
  <c r="E172" i="35"/>
  <c r="E446" i="35" s="1"/>
  <c r="E445" i="35" s="1"/>
  <c r="D172" i="35"/>
  <c r="D446" i="35" s="1"/>
  <c r="D445" i="35" s="1"/>
  <c r="C172" i="35"/>
  <c r="C175" i="35" s="1"/>
  <c r="B172" i="35"/>
  <c r="B175" i="35" s="1"/>
  <c r="E148" i="35"/>
  <c r="D148" i="35"/>
  <c r="C148" i="35"/>
  <c r="E138" i="35"/>
  <c r="D138" i="35"/>
  <c r="D109" i="35" s="1"/>
  <c r="C138" i="35"/>
  <c r="C109" i="35" s="1"/>
  <c r="C110" i="35" s="1"/>
  <c r="B138" i="35"/>
  <c r="E111" i="35"/>
  <c r="D111" i="35"/>
  <c r="C111" i="35"/>
  <c r="E101" i="35"/>
  <c r="E72" i="35" s="1"/>
  <c r="D101" i="35"/>
  <c r="D72" i="35" s="1"/>
  <c r="D73" i="35" s="1"/>
  <c r="C101" i="35"/>
  <c r="B101" i="35"/>
  <c r="E74" i="35"/>
  <c r="D74" i="35"/>
  <c r="C74" i="35"/>
  <c r="B72" i="35"/>
  <c r="B73" i="35" s="1"/>
  <c r="D61" i="35"/>
  <c r="E61" i="35" s="1"/>
  <c r="E58" i="35"/>
  <c r="D58" i="35"/>
  <c r="C58" i="35"/>
  <c r="B58" i="35"/>
  <c r="E49" i="35"/>
  <c r="D49" i="35"/>
  <c r="C49" i="35"/>
  <c r="B49" i="35"/>
  <c r="E46" i="35"/>
  <c r="C46" i="35"/>
  <c r="B46" i="35"/>
  <c r="D43" i="35"/>
  <c r="C43" i="35"/>
  <c r="B43" i="35"/>
  <c r="E37" i="35"/>
  <c r="D37" i="35"/>
  <c r="C37" i="35"/>
  <c r="C332" i="35" l="1"/>
  <c r="B267" i="35"/>
  <c r="E332" i="35"/>
  <c r="E358" i="35"/>
  <c r="D515" i="36"/>
  <c r="C358" i="35"/>
  <c r="E515" i="36"/>
  <c r="E119" i="36"/>
  <c r="C96" i="36"/>
  <c r="E130" i="36"/>
  <c r="E278" i="36"/>
  <c r="E224" i="35"/>
  <c r="C186" i="35"/>
  <c r="C372" i="35"/>
  <c r="E430" i="35"/>
  <c r="C64" i="35"/>
  <c r="C35" i="35" s="1"/>
  <c r="C65" i="35" s="1"/>
  <c r="B102" i="35"/>
  <c r="E183" i="35"/>
  <c r="E184" i="35" s="1"/>
  <c r="B64" i="35"/>
  <c r="B35" i="35" s="1"/>
  <c r="B36" i="35" s="1"/>
  <c r="B446" i="35"/>
  <c r="B445" i="35" s="1"/>
  <c r="E109" i="35"/>
  <c r="E110" i="35" s="1"/>
  <c r="D224" i="35"/>
  <c r="E64" i="35"/>
  <c r="E35" i="35" s="1"/>
  <c r="E65" i="35" s="1"/>
  <c r="D102" i="35"/>
  <c r="C139" i="35"/>
  <c r="C213" i="35"/>
  <c r="D332" i="35"/>
  <c r="D358" i="35"/>
  <c r="E73" i="35"/>
  <c r="E76" i="35" s="1"/>
  <c r="E75" i="35"/>
  <c r="C380" i="35"/>
  <c r="C383" i="35" s="1"/>
  <c r="C382" i="35"/>
  <c r="B146" i="35"/>
  <c r="B147" i="35" s="1"/>
  <c r="D380" i="35"/>
  <c r="D382" i="35"/>
  <c r="E408" i="35"/>
  <c r="E406" i="35"/>
  <c r="D110" i="35"/>
  <c r="D113" i="35" s="1"/>
  <c r="D112" i="35"/>
  <c r="D300" i="35"/>
  <c r="D408" i="35"/>
  <c r="D406" i="35"/>
  <c r="C146" i="35"/>
  <c r="C176" i="35" s="1"/>
  <c r="E382" i="35"/>
  <c r="E380" i="35"/>
  <c r="B426" i="35"/>
  <c r="C406" i="35"/>
  <c r="C409" i="35" s="1"/>
  <c r="C408" i="35"/>
  <c r="E102" i="35"/>
  <c r="B213" i="35"/>
  <c r="C72" i="35"/>
  <c r="C102" i="35" s="1"/>
  <c r="B109" i="35"/>
  <c r="D175" i="35"/>
  <c r="D183" i="35"/>
  <c r="C446" i="35"/>
  <c r="C445" i="35" s="1"/>
  <c r="D139" i="35"/>
  <c r="C184" i="35"/>
  <c r="C187" i="35" s="1"/>
  <c r="C224" i="35"/>
  <c r="D64" i="35"/>
  <c r="E175" i="35"/>
  <c r="E426" i="35" s="1"/>
  <c r="C426" i="35" l="1"/>
  <c r="E113" i="35"/>
  <c r="E213" i="35"/>
  <c r="E383" i="35"/>
  <c r="E139" i="35"/>
  <c r="C425" i="35"/>
  <c r="E112" i="35"/>
  <c r="D409" i="35"/>
  <c r="D383" i="35"/>
  <c r="E146" i="35"/>
  <c r="E425" i="35" s="1"/>
  <c r="E458" i="35" s="1"/>
  <c r="C112" i="35"/>
  <c r="B110" i="35"/>
  <c r="C113" i="35" s="1"/>
  <c r="B425" i="35"/>
  <c r="D146" i="35"/>
  <c r="D176" i="35" s="1"/>
  <c r="E36" i="35"/>
  <c r="D35" i="35"/>
  <c r="E38" i="35" s="1"/>
  <c r="C75" i="35"/>
  <c r="C73" i="35"/>
  <c r="D75" i="35"/>
  <c r="C147" i="35"/>
  <c r="C150" i="35" s="1"/>
  <c r="C149" i="35"/>
  <c r="D426" i="35"/>
  <c r="B176" i="35"/>
  <c r="D186" i="35"/>
  <c r="E186" i="35"/>
  <c r="D184" i="35"/>
  <c r="B458" i="35"/>
  <c r="C458" i="35"/>
  <c r="B139" i="35"/>
  <c r="E409" i="35"/>
  <c r="B65" i="35"/>
  <c r="D213" i="35"/>
  <c r="C38" i="35"/>
  <c r="C36" i="35"/>
  <c r="C39" i="35" s="1"/>
  <c r="D425" i="35" l="1"/>
  <c r="C76" i="35"/>
  <c r="D76" i="35"/>
  <c r="E176" i="35"/>
  <c r="D458" i="35"/>
  <c r="D38" i="35"/>
  <c r="D36" i="35"/>
  <c r="D39" i="35" s="1"/>
  <c r="E149" i="35"/>
  <c r="E147" i="35"/>
  <c r="D187" i="35"/>
  <c r="E187" i="35"/>
  <c r="D65" i="35"/>
  <c r="D147" i="35"/>
  <c r="D150" i="35" s="1"/>
  <c r="D149" i="35"/>
  <c r="E39" i="35" l="1"/>
  <c r="E150" i="35"/>
  <c r="E795" i="33" l="1"/>
  <c r="D795" i="33"/>
  <c r="C795" i="33"/>
  <c r="B795" i="33"/>
  <c r="E794" i="33"/>
  <c r="D794" i="33"/>
  <c r="C794" i="33"/>
  <c r="B794" i="33"/>
  <c r="E793" i="33"/>
  <c r="D793" i="33"/>
  <c r="C793" i="33"/>
  <c r="B793" i="33"/>
  <c r="B791" i="33" s="1"/>
  <c r="E792" i="33"/>
  <c r="D792" i="33"/>
  <c r="C792" i="33"/>
  <c r="B792" i="33"/>
  <c r="E791" i="33"/>
  <c r="D791" i="33"/>
  <c r="C791" i="33"/>
  <c r="E790" i="33"/>
  <c r="D790" i="33"/>
  <c r="C790" i="33"/>
  <c r="B790" i="33"/>
  <c r="E789" i="33"/>
  <c r="D789" i="33"/>
  <c r="C789" i="33"/>
  <c r="B789" i="33"/>
  <c r="E788" i="33"/>
  <c r="D788" i="33"/>
  <c r="C788" i="33"/>
  <c r="B788" i="33"/>
  <c r="E787" i="33"/>
  <c r="D787" i="33"/>
  <c r="C787" i="33"/>
  <c r="B787" i="33"/>
  <c r="B786" i="33" s="1"/>
  <c r="E786" i="33"/>
  <c r="D786" i="33"/>
  <c r="C786" i="33"/>
  <c r="E785" i="33"/>
  <c r="D785" i="33"/>
  <c r="C785" i="33"/>
  <c r="B785" i="33"/>
  <c r="E784" i="33"/>
  <c r="D784" i="33"/>
  <c r="C784" i="33"/>
  <c r="B784" i="33"/>
  <c r="B783" i="33" s="1"/>
  <c r="E783" i="33"/>
  <c r="D783" i="33"/>
  <c r="C783" i="33"/>
  <c r="E782" i="33"/>
  <c r="D782" i="33"/>
  <c r="C782" i="33"/>
  <c r="B782" i="33"/>
  <c r="E781" i="33"/>
  <c r="D781" i="33"/>
  <c r="C781" i="33"/>
  <c r="B781" i="33"/>
  <c r="E780" i="33"/>
  <c r="D780" i="33"/>
  <c r="C780" i="33"/>
  <c r="E779" i="33"/>
  <c r="D779" i="33"/>
  <c r="C779" i="33"/>
  <c r="B779" i="33"/>
  <c r="E778" i="33"/>
  <c r="E777" i="33" s="1"/>
  <c r="D778" i="33"/>
  <c r="C778" i="33"/>
  <c r="C777" i="33" s="1"/>
  <c r="B778" i="33"/>
  <c r="B777" i="33" s="1"/>
  <c r="D777" i="33"/>
  <c r="E776" i="33"/>
  <c r="D776" i="33"/>
  <c r="C776" i="33"/>
  <c r="B776" i="33"/>
  <c r="E775" i="33"/>
  <c r="E774" i="33" s="1"/>
  <c r="D775" i="33"/>
  <c r="D774" i="33" s="1"/>
  <c r="C775" i="33"/>
  <c r="B775" i="33"/>
  <c r="B774" i="33" s="1"/>
  <c r="C774" i="33"/>
  <c r="E773" i="33"/>
  <c r="D773" i="33"/>
  <c r="C773" i="33"/>
  <c r="B773" i="33"/>
  <c r="E772" i="33"/>
  <c r="D772" i="33"/>
  <c r="C772" i="33"/>
  <c r="C771" i="33" s="1"/>
  <c r="B772" i="33"/>
  <c r="B771" i="33" s="1"/>
  <c r="E771" i="33"/>
  <c r="E770" i="33"/>
  <c r="D770" i="33"/>
  <c r="C770" i="33"/>
  <c r="B770" i="33"/>
  <c r="E769" i="33"/>
  <c r="D769" i="33"/>
  <c r="D768" i="33" s="1"/>
  <c r="C769" i="33"/>
  <c r="C768" i="33" s="1"/>
  <c r="B769" i="33"/>
  <c r="E768" i="33"/>
  <c r="E767" i="33"/>
  <c r="D767" i="33"/>
  <c r="C767" i="33"/>
  <c r="B767" i="33"/>
  <c r="E766" i="33"/>
  <c r="D766" i="33"/>
  <c r="C766" i="33"/>
  <c r="B766" i="33"/>
  <c r="B765" i="33" s="1"/>
  <c r="E765" i="33"/>
  <c r="D765" i="33"/>
  <c r="C765" i="33"/>
  <c r="D757" i="33"/>
  <c r="E757" i="33" s="1"/>
  <c r="E745" i="33"/>
  <c r="D745" i="33"/>
  <c r="C745" i="33"/>
  <c r="B745" i="33"/>
  <c r="E742" i="33"/>
  <c r="D742" i="33"/>
  <c r="C742" i="33"/>
  <c r="B742" i="33"/>
  <c r="E739" i="33"/>
  <c r="D739" i="33"/>
  <c r="C739" i="33"/>
  <c r="B739" i="33"/>
  <c r="E733" i="33"/>
  <c r="D733" i="33"/>
  <c r="C733" i="33"/>
  <c r="E714" i="33"/>
  <c r="E719" i="33" s="1"/>
  <c r="E701" i="33" s="1"/>
  <c r="D714" i="33"/>
  <c r="C714" i="33"/>
  <c r="B714" i="33"/>
  <c r="E709" i="33"/>
  <c r="D709" i="33"/>
  <c r="C709" i="33"/>
  <c r="B709" i="33"/>
  <c r="E703" i="33"/>
  <c r="D703" i="33"/>
  <c r="C703" i="33"/>
  <c r="D687" i="33"/>
  <c r="E687" i="33" s="1"/>
  <c r="E675" i="33"/>
  <c r="D675" i="33"/>
  <c r="C675" i="33"/>
  <c r="B675" i="33"/>
  <c r="E672" i="33"/>
  <c r="D672" i="33"/>
  <c r="C672" i="33"/>
  <c r="B672" i="33"/>
  <c r="E669" i="33"/>
  <c r="D669" i="33"/>
  <c r="C669" i="33"/>
  <c r="B669" i="33"/>
  <c r="E663" i="33"/>
  <c r="D663" i="33"/>
  <c r="C663" i="33"/>
  <c r="D650" i="33"/>
  <c r="E638" i="33"/>
  <c r="D638" i="33"/>
  <c r="C638" i="33"/>
  <c r="B638" i="33"/>
  <c r="E635" i="33"/>
  <c r="D635" i="33"/>
  <c r="C635" i="33"/>
  <c r="B635" i="33"/>
  <c r="E632" i="33"/>
  <c r="D632" i="33"/>
  <c r="C632" i="33"/>
  <c r="B632" i="33"/>
  <c r="E626" i="33"/>
  <c r="D626" i="33"/>
  <c r="C626" i="33"/>
  <c r="D613" i="33"/>
  <c r="E613" i="33" s="1"/>
  <c r="E601" i="33"/>
  <c r="D601" i="33"/>
  <c r="C601" i="33"/>
  <c r="B601" i="33"/>
  <c r="E598" i="33"/>
  <c r="D598" i="33"/>
  <c r="C598" i="33"/>
  <c r="B598" i="33"/>
  <c r="E595" i="33"/>
  <c r="D595" i="33"/>
  <c r="C595" i="33"/>
  <c r="B595" i="33"/>
  <c r="E589" i="33"/>
  <c r="D589" i="33"/>
  <c r="C589" i="33"/>
  <c r="D571" i="33"/>
  <c r="E571" i="33" s="1"/>
  <c r="E559" i="33"/>
  <c r="D559" i="33"/>
  <c r="C559" i="33"/>
  <c r="B559" i="33"/>
  <c r="E556" i="33"/>
  <c r="D556" i="33"/>
  <c r="C556" i="33"/>
  <c r="B556" i="33"/>
  <c r="E553" i="33"/>
  <c r="D553" i="33"/>
  <c r="C553" i="33"/>
  <c r="B553" i="33"/>
  <c r="E547" i="33"/>
  <c r="D547" i="33"/>
  <c r="C547" i="33"/>
  <c r="D534" i="33"/>
  <c r="E534" i="33" s="1"/>
  <c r="E522" i="33"/>
  <c r="D522" i="33"/>
  <c r="C522" i="33"/>
  <c r="B522" i="33"/>
  <c r="E519" i="33"/>
  <c r="D519" i="33"/>
  <c r="C519" i="33"/>
  <c r="B519" i="33"/>
  <c r="E516" i="33"/>
  <c r="D516" i="33"/>
  <c r="C516" i="33"/>
  <c r="B516" i="33"/>
  <c r="E510" i="33"/>
  <c r="D510" i="33"/>
  <c r="B507" i="33"/>
  <c r="C510" i="33" s="1"/>
  <c r="D497" i="33"/>
  <c r="E497" i="33" s="1"/>
  <c r="E485" i="33"/>
  <c r="D485" i="33"/>
  <c r="C485" i="33"/>
  <c r="B485" i="33"/>
  <c r="E482" i="33"/>
  <c r="D482" i="33"/>
  <c r="C482" i="33"/>
  <c r="B482" i="33"/>
  <c r="E479" i="33"/>
  <c r="D479" i="33"/>
  <c r="C479" i="33"/>
  <c r="B479" i="33"/>
  <c r="E473" i="33"/>
  <c r="D473" i="33"/>
  <c r="C473" i="33"/>
  <c r="D460" i="33"/>
  <c r="E448" i="33"/>
  <c r="D448" i="33"/>
  <c r="C448" i="33"/>
  <c r="B448" i="33"/>
  <c r="E445" i="33"/>
  <c r="D445" i="33"/>
  <c r="C445" i="33"/>
  <c r="B445" i="33"/>
  <c r="E442" i="33"/>
  <c r="D442" i="33"/>
  <c r="C442" i="33"/>
  <c r="B442" i="33"/>
  <c r="E436" i="33"/>
  <c r="D436" i="33"/>
  <c r="C436" i="33"/>
  <c r="D413" i="33"/>
  <c r="E413" i="33" s="1"/>
  <c r="E401" i="33"/>
  <c r="D401" i="33"/>
  <c r="C401" i="33"/>
  <c r="B401" i="33"/>
  <c r="E398" i="33"/>
  <c r="D398" i="33"/>
  <c r="C398" i="33"/>
  <c r="B398" i="33"/>
  <c r="E395" i="33"/>
  <c r="D395" i="33"/>
  <c r="C395" i="33"/>
  <c r="B395" i="33"/>
  <c r="E389" i="33"/>
  <c r="D389" i="33"/>
  <c r="C389" i="33"/>
  <c r="D376" i="33"/>
  <c r="E376" i="33" s="1"/>
  <c r="E364" i="33"/>
  <c r="D364" i="33"/>
  <c r="C364" i="33"/>
  <c r="B364" i="33"/>
  <c r="E361" i="33"/>
  <c r="D361" i="33"/>
  <c r="C361" i="33"/>
  <c r="B361" i="33"/>
  <c r="E358" i="33"/>
  <c r="D358" i="33"/>
  <c r="C358" i="33"/>
  <c r="B358" i="33"/>
  <c r="E352" i="33"/>
  <c r="D352" i="33"/>
  <c r="C352" i="33"/>
  <c r="D339" i="33"/>
  <c r="E339" i="33" s="1"/>
  <c r="E327" i="33"/>
  <c r="D327" i="33"/>
  <c r="C327" i="33"/>
  <c r="B327" i="33"/>
  <c r="E324" i="33"/>
  <c r="D324" i="33"/>
  <c r="C324" i="33"/>
  <c r="B324" i="33"/>
  <c r="E321" i="33"/>
  <c r="D321" i="33"/>
  <c r="C321" i="33"/>
  <c r="B321" i="33"/>
  <c r="E315" i="33"/>
  <c r="D315" i="33"/>
  <c r="C315" i="33"/>
  <c r="D295" i="33"/>
  <c r="E283" i="33"/>
  <c r="D283" i="33"/>
  <c r="C283" i="33"/>
  <c r="B283" i="33"/>
  <c r="E280" i="33"/>
  <c r="D280" i="33"/>
  <c r="C280" i="33"/>
  <c r="B280" i="33"/>
  <c r="E277" i="33"/>
  <c r="D277" i="33"/>
  <c r="C277" i="33"/>
  <c r="B277" i="33"/>
  <c r="E271" i="33"/>
  <c r="D271" i="33"/>
  <c r="C271" i="33"/>
  <c r="D258" i="33"/>
  <c r="E258" i="33" s="1"/>
  <c r="E246" i="33"/>
  <c r="D246" i="33"/>
  <c r="C246" i="33"/>
  <c r="B246" i="33"/>
  <c r="E243" i="33"/>
  <c r="D243" i="33"/>
  <c r="C243" i="33"/>
  <c r="B243" i="33"/>
  <c r="E240" i="33"/>
  <c r="D240" i="33"/>
  <c r="C240" i="33"/>
  <c r="B240" i="33"/>
  <c r="E234" i="33"/>
  <c r="D234" i="33"/>
  <c r="C234" i="33"/>
  <c r="D221" i="33"/>
  <c r="E209" i="33"/>
  <c r="D209" i="33"/>
  <c r="C209" i="33"/>
  <c r="B209" i="33"/>
  <c r="E206" i="33"/>
  <c r="D206" i="33"/>
  <c r="C206" i="33"/>
  <c r="B206" i="33"/>
  <c r="E203" i="33"/>
  <c r="D203" i="33"/>
  <c r="C203" i="33"/>
  <c r="B203" i="33"/>
  <c r="E197" i="33"/>
  <c r="D197" i="33"/>
  <c r="C197" i="33"/>
  <c r="D175" i="33"/>
  <c r="E175" i="33" s="1"/>
  <c r="E163" i="33"/>
  <c r="D163" i="33"/>
  <c r="C163" i="33"/>
  <c r="B163" i="33"/>
  <c r="E160" i="33"/>
  <c r="D160" i="33"/>
  <c r="C160" i="33"/>
  <c r="B160" i="33"/>
  <c r="E157" i="33"/>
  <c r="D157" i="33"/>
  <c r="C157" i="33"/>
  <c r="B157" i="33"/>
  <c r="E151" i="33"/>
  <c r="D151" i="33"/>
  <c r="C151" i="33"/>
  <c r="D138" i="33"/>
  <c r="E138" i="33" s="1"/>
  <c r="E126" i="33"/>
  <c r="D126" i="33"/>
  <c r="C126" i="33"/>
  <c r="B126" i="33"/>
  <c r="E123" i="33"/>
  <c r="D123" i="33"/>
  <c r="C123" i="33"/>
  <c r="B123" i="33"/>
  <c r="E120" i="33"/>
  <c r="D120" i="33"/>
  <c r="C120" i="33"/>
  <c r="B120" i="33"/>
  <c r="E114" i="33"/>
  <c r="D114" i="33"/>
  <c r="C114" i="33"/>
  <c r="E89" i="33"/>
  <c r="D89" i="33"/>
  <c r="C89" i="33"/>
  <c r="B89" i="33"/>
  <c r="E86" i="33"/>
  <c r="D86" i="33"/>
  <c r="C86" i="33"/>
  <c r="B86" i="33"/>
  <c r="E83" i="33"/>
  <c r="D83" i="33"/>
  <c r="C83" i="33"/>
  <c r="B83" i="33"/>
  <c r="E77" i="33"/>
  <c r="D77" i="33"/>
  <c r="C77" i="33"/>
  <c r="D64" i="33"/>
  <c r="E64" i="33" s="1"/>
  <c r="E52" i="33"/>
  <c r="D52" i="33"/>
  <c r="C52" i="33"/>
  <c r="B52" i="33"/>
  <c r="E49" i="33"/>
  <c r="D49" i="33"/>
  <c r="C49" i="33"/>
  <c r="B49" i="33"/>
  <c r="E46" i="33"/>
  <c r="D46" i="33"/>
  <c r="C46" i="33"/>
  <c r="B46" i="33"/>
  <c r="E40" i="33"/>
  <c r="D40" i="33"/>
  <c r="C40" i="33"/>
  <c r="B141" i="33" l="1"/>
  <c r="B112" i="33" s="1"/>
  <c r="B113" i="33" s="1"/>
  <c r="E178" i="33"/>
  <c r="D224" i="33"/>
  <c r="D195" i="33" s="1"/>
  <c r="D196" i="33" s="1"/>
  <c r="E261" i="33"/>
  <c r="E232" i="33" s="1"/>
  <c r="B342" i="33"/>
  <c r="B313" i="33" s="1"/>
  <c r="B314" i="33" s="1"/>
  <c r="B500" i="33"/>
  <c r="B471" i="33" s="1"/>
  <c r="B472" i="33" s="1"/>
  <c r="B537" i="33"/>
  <c r="D771" i="33"/>
  <c r="D764" i="33" s="1"/>
  <c r="E67" i="33"/>
  <c r="C342" i="33"/>
  <c r="B780" i="33"/>
  <c r="C104" i="33"/>
  <c r="C75" i="33" s="1"/>
  <c r="C76" i="33" s="1"/>
  <c r="E764" i="33"/>
  <c r="C764" i="33"/>
  <c r="C67" i="33"/>
  <c r="C38" i="33" s="1"/>
  <c r="C39" i="33" s="1"/>
  <c r="E416" i="33"/>
  <c r="E387" i="33" s="1"/>
  <c r="E500" i="33"/>
  <c r="E471" i="33" s="1"/>
  <c r="C379" i="33"/>
  <c r="C350" i="33" s="1"/>
  <c r="C574" i="33"/>
  <c r="C545" i="33" s="1"/>
  <c r="C546" i="33" s="1"/>
  <c r="C616" i="33"/>
  <c r="C587" i="33" s="1"/>
  <c r="C588" i="33" s="1"/>
  <c r="D653" i="33"/>
  <c r="D624" i="33" s="1"/>
  <c r="D625" i="33" s="1"/>
  <c r="B690" i="33"/>
  <c r="B760" i="33"/>
  <c r="B731" i="33" s="1"/>
  <c r="B732" i="33" s="1"/>
  <c r="E760" i="33"/>
  <c r="E731" i="33" s="1"/>
  <c r="E732" i="33" s="1"/>
  <c r="C178" i="33"/>
  <c r="B768" i="33"/>
  <c r="B764" i="33" s="1"/>
  <c r="E574" i="33"/>
  <c r="E545" i="33" s="1"/>
  <c r="E616" i="33"/>
  <c r="E587" i="33" s="1"/>
  <c r="E617" i="33" s="1"/>
  <c r="B67" i="33"/>
  <c r="B38" i="33" s="1"/>
  <c r="B39" i="33" s="1"/>
  <c r="C141" i="33"/>
  <c r="B508" i="33"/>
  <c r="B538" i="33"/>
  <c r="C149" i="33"/>
  <c r="C150" i="33" s="1"/>
  <c r="B661" i="33"/>
  <c r="B662" i="33" s="1"/>
  <c r="C112" i="33"/>
  <c r="C142" i="33" s="1"/>
  <c r="D104" i="33"/>
  <c r="D141" i="33"/>
  <c r="C261" i="33"/>
  <c r="C232" i="33" s="1"/>
  <c r="C233" i="33" s="1"/>
  <c r="B298" i="33"/>
  <c r="B269" i="33" s="1"/>
  <c r="B270" i="33" s="1"/>
  <c r="D298" i="33"/>
  <c r="D269" i="33" s="1"/>
  <c r="B343" i="33"/>
  <c r="B463" i="33"/>
  <c r="B434" i="33" s="1"/>
  <c r="D463" i="33"/>
  <c r="D434" i="33" s="1"/>
  <c r="D435" i="33" s="1"/>
  <c r="C500" i="33"/>
  <c r="E650" i="33"/>
  <c r="E653" i="33" s="1"/>
  <c r="E624" i="33" s="1"/>
  <c r="B719" i="33"/>
  <c r="B701" i="33" s="1"/>
  <c r="B702" i="33" s="1"/>
  <c r="E104" i="33"/>
  <c r="E75" i="33" s="1"/>
  <c r="D178" i="33"/>
  <c r="E221" i="33"/>
  <c r="E224" i="33" s="1"/>
  <c r="E195" i="33" s="1"/>
  <c r="E295" i="33"/>
  <c r="E298" i="33" s="1"/>
  <c r="E269" i="33" s="1"/>
  <c r="E272" i="33" s="1"/>
  <c r="B379" i="33"/>
  <c r="B350" i="33" s="1"/>
  <c r="B351" i="33" s="1"/>
  <c r="E379" i="33"/>
  <c r="E460" i="33"/>
  <c r="E463" i="33" s="1"/>
  <c r="E537" i="33"/>
  <c r="E508" i="33" s="1"/>
  <c r="E509" i="33" s="1"/>
  <c r="E690" i="33"/>
  <c r="E661" i="33" s="1"/>
  <c r="E691" i="33" s="1"/>
  <c r="C719" i="33"/>
  <c r="C701" i="33" s="1"/>
  <c r="C416" i="33"/>
  <c r="C387" i="33" s="1"/>
  <c r="C417" i="33" s="1"/>
  <c r="B574" i="33"/>
  <c r="B545" i="33" s="1"/>
  <c r="B546" i="33" s="1"/>
  <c r="B653" i="33"/>
  <c r="B624" i="33" s="1"/>
  <c r="B625" i="33" s="1"/>
  <c r="B104" i="33"/>
  <c r="E342" i="33"/>
  <c r="E313" i="33" s="1"/>
  <c r="C537" i="33"/>
  <c r="C508" i="33" s="1"/>
  <c r="C690" i="33"/>
  <c r="C661" i="33" s="1"/>
  <c r="C691" i="33" s="1"/>
  <c r="D719" i="33"/>
  <c r="D701" i="33" s="1"/>
  <c r="D702" i="33" s="1"/>
  <c r="C760" i="33"/>
  <c r="C731" i="33" s="1"/>
  <c r="C761" i="33" s="1"/>
  <c r="B75" i="33"/>
  <c r="B76" i="33" s="1"/>
  <c r="C105" i="33"/>
  <c r="E141" i="33"/>
  <c r="C41" i="33"/>
  <c r="E472" i="33"/>
  <c r="B142" i="33"/>
  <c r="C224" i="33"/>
  <c r="E38" i="33"/>
  <c r="E68" i="33" s="1"/>
  <c r="D75" i="33"/>
  <c r="D105" i="33" s="1"/>
  <c r="B68" i="33"/>
  <c r="D112" i="33"/>
  <c r="D142" i="33"/>
  <c r="B178" i="33"/>
  <c r="E149" i="33"/>
  <c r="C351" i="33"/>
  <c r="C354" i="33" s="1"/>
  <c r="E627" i="33"/>
  <c r="E625" i="33"/>
  <c r="E628" i="33" s="1"/>
  <c r="B261" i="33"/>
  <c r="C380" i="33"/>
  <c r="D416" i="33"/>
  <c r="C471" i="33"/>
  <c r="C501" i="33"/>
  <c r="B616" i="33"/>
  <c r="B761" i="33"/>
  <c r="E501" i="33"/>
  <c r="C702" i="33"/>
  <c r="C705" i="33" s="1"/>
  <c r="D67" i="33"/>
  <c r="D270" i="33"/>
  <c r="D261" i="33"/>
  <c r="D299" i="33"/>
  <c r="C313" i="33"/>
  <c r="C343" i="33"/>
  <c r="C463" i="33"/>
  <c r="B501" i="33"/>
  <c r="E538" i="33"/>
  <c r="D616" i="33"/>
  <c r="D654" i="33"/>
  <c r="B416" i="33"/>
  <c r="B224" i="33"/>
  <c r="D225" i="33"/>
  <c r="C298" i="33"/>
  <c r="E350" i="33"/>
  <c r="E380" i="33" s="1"/>
  <c r="B509" i="33"/>
  <c r="C653" i="33"/>
  <c r="E702" i="33"/>
  <c r="E705" i="33" s="1"/>
  <c r="E704" i="33"/>
  <c r="D379" i="33"/>
  <c r="D574" i="33"/>
  <c r="D342" i="33"/>
  <c r="D500" i="33"/>
  <c r="D537" i="33"/>
  <c r="D690" i="33"/>
  <c r="D760" i="33"/>
  <c r="B380" i="33" l="1"/>
  <c r="B299" i="33"/>
  <c r="E262" i="33"/>
  <c r="C353" i="33"/>
  <c r="C42" i="33"/>
  <c r="D464" i="33"/>
  <c r="C617" i="33"/>
  <c r="E417" i="33"/>
  <c r="E575" i="33"/>
  <c r="B105" i="33"/>
  <c r="C179" i="33"/>
  <c r="E761" i="33"/>
  <c r="C575" i="33"/>
  <c r="E654" i="33"/>
  <c r="C68" i="33"/>
  <c r="B435" i="33"/>
  <c r="B464" i="33"/>
  <c r="C704" i="33"/>
  <c r="C549" i="33"/>
  <c r="E434" i="33"/>
  <c r="E464" i="33" s="1"/>
  <c r="B691" i="33"/>
  <c r="B575" i="33"/>
  <c r="C548" i="33"/>
  <c r="E270" i="33"/>
  <c r="E273" i="33" s="1"/>
  <c r="C113" i="33"/>
  <c r="C116" i="33" s="1"/>
  <c r="C78" i="33"/>
  <c r="D704" i="33"/>
  <c r="D149" i="33"/>
  <c r="D179" i="33" s="1"/>
  <c r="E299" i="33"/>
  <c r="C262" i="33"/>
  <c r="C115" i="33"/>
  <c r="C79" i="33"/>
  <c r="D350" i="33"/>
  <c r="D380" i="33" s="1"/>
  <c r="C509" i="33"/>
  <c r="C512" i="33" s="1"/>
  <c r="C511" i="33"/>
  <c r="E314" i="33"/>
  <c r="E198" i="33"/>
  <c r="E196" i="33"/>
  <c r="E199" i="33" s="1"/>
  <c r="D471" i="33"/>
  <c r="D501" i="33" s="1"/>
  <c r="E351" i="33"/>
  <c r="B654" i="33"/>
  <c r="C388" i="33"/>
  <c r="D38" i="33"/>
  <c r="D68" i="33"/>
  <c r="E388" i="33"/>
  <c r="C472" i="33"/>
  <c r="C475" i="33" s="1"/>
  <c r="C474" i="33"/>
  <c r="B149" i="33"/>
  <c r="B179" i="33" s="1"/>
  <c r="D113" i="33"/>
  <c r="D115" i="33"/>
  <c r="C195" i="33"/>
  <c r="C225" i="33" s="1"/>
  <c r="E112" i="33"/>
  <c r="E142" i="33" s="1"/>
  <c r="D508" i="33"/>
  <c r="D232" i="33"/>
  <c r="D262" i="33" s="1"/>
  <c r="B587" i="33"/>
  <c r="D313" i="33"/>
  <c r="D343" i="33" s="1"/>
  <c r="B195" i="33"/>
  <c r="B196" i="33" s="1"/>
  <c r="C662" i="33"/>
  <c r="C665" i="33" s="1"/>
  <c r="C664" i="33"/>
  <c r="E343" i="33"/>
  <c r="C732" i="33"/>
  <c r="C735" i="33" s="1"/>
  <c r="C734" i="33"/>
  <c r="E76" i="33"/>
  <c r="E78" i="33"/>
  <c r="E39" i="33"/>
  <c r="E41" i="33"/>
  <c r="C624" i="33"/>
  <c r="C654" i="33" s="1"/>
  <c r="C434" i="33"/>
  <c r="C464" i="33" s="1"/>
  <c r="E150" i="33"/>
  <c r="E152" i="33"/>
  <c r="E225" i="33"/>
  <c r="D731" i="33"/>
  <c r="D661" i="33"/>
  <c r="D691" i="33" s="1"/>
  <c r="D545" i="33"/>
  <c r="C538" i="33"/>
  <c r="C269" i="33"/>
  <c r="C299" i="33"/>
  <c r="B387" i="33"/>
  <c r="B388" i="33" s="1"/>
  <c r="B417" i="33"/>
  <c r="E662" i="33"/>
  <c r="D587" i="33"/>
  <c r="D617" i="33" s="1"/>
  <c r="C314" i="33"/>
  <c r="C317" i="33" s="1"/>
  <c r="C316" i="33"/>
  <c r="E233" i="33"/>
  <c r="E235" i="33"/>
  <c r="D705" i="33"/>
  <c r="E588" i="33"/>
  <c r="D387" i="33"/>
  <c r="E390" i="33" s="1"/>
  <c r="B232" i="33"/>
  <c r="B262" i="33" s="1"/>
  <c r="E546" i="33"/>
  <c r="E548" i="33"/>
  <c r="E179" i="33"/>
  <c r="E105" i="33"/>
  <c r="D78" i="33"/>
  <c r="D76" i="33"/>
  <c r="D79" i="33" s="1"/>
  <c r="D417" i="33" l="1"/>
  <c r="E590" i="33"/>
  <c r="B225" i="33"/>
  <c r="D116" i="33"/>
  <c r="E763" i="33"/>
  <c r="E796" i="33" s="1"/>
  <c r="E353" i="33"/>
  <c r="D152" i="33"/>
  <c r="D150" i="33"/>
  <c r="D153" i="33" s="1"/>
  <c r="E435" i="33"/>
  <c r="E438" i="33" s="1"/>
  <c r="E437" i="33"/>
  <c r="E79" i="33"/>
  <c r="D509" i="33"/>
  <c r="D511" i="33"/>
  <c r="E511" i="33"/>
  <c r="D390" i="33"/>
  <c r="D388" i="33"/>
  <c r="D391" i="33" s="1"/>
  <c r="E664" i="33"/>
  <c r="C270" i="33"/>
  <c r="C272" i="33"/>
  <c r="D272" i="33"/>
  <c r="C435" i="33"/>
  <c r="C437" i="33"/>
  <c r="D437" i="33"/>
  <c r="C196" i="33"/>
  <c r="C198" i="33"/>
  <c r="D198" i="33"/>
  <c r="C763" i="33"/>
  <c r="C796" i="33" s="1"/>
  <c r="B150" i="33"/>
  <c r="C153" i="33" s="1"/>
  <c r="B763" i="33"/>
  <c r="B796" i="33" s="1"/>
  <c r="C152" i="33"/>
  <c r="C391" i="33"/>
  <c r="D732" i="33"/>
  <c r="D734" i="33"/>
  <c r="E734" i="33"/>
  <c r="B588" i="33"/>
  <c r="C591" i="33" s="1"/>
  <c r="C590" i="33"/>
  <c r="D662" i="33"/>
  <c r="D665" i="33" s="1"/>
  <c r="D664" i="33"/>
  <c r="D314" i="33"/>
  <c r="D317" i="33" s="1"/>
  <c r="D316" i="33"/>
  <c r="D235" i="33"/>
  <c r="D233" i="33"/>
  <c r="D236" i="33" s="1"/>
  <c r="E113" i="33"/>
  <c r="E116" i="33" s="1"/>
  <c r="E115" i="33"/>
  <c r="C390" i="33"/>
  <c r="D546" i="33"/>
  <c r="D549" i="33" s="1"/>
  <c r="D548" i="33"/>
  <c r="B233" i="33"/>
  <c r="C236" i="33" s="1"/>
  <c r="C235" i="33"/>
  <c r="D590" i="33"/>
  <c r="D588" i="33"/>
  <c r="D591" i="33" s="1"/>
  <c r="D575" i="33"/>
  <c r="D761" i="33"/>
  <c r="C625" i="33"/>
  <c r="C627" i="33"/>
  <c r="D627" i="33"/>
  <c r="B617" i="33"/>
  <c r="D538" i="33"/>
  <c r="D763" i="33"/>
  <c r="D796" i="33" s="1"/>
  <c r="D39" i="33"/>
  <c r="D42" i="33" s="1"/>
  <c r="D41" i="33"/>
  <c r="D472" i="33"/>
  <c r="D474" i="33"/>
  <c r="E474" i="33"/>
  <c r="E316" i="33"/>
  <c r="D351" i="33"/>
  <c r="D354" i="33" s="1"/>
  <c r="D353" i="33"/>
  <c r="E391" i="33" l="1"/>
  <c r="E317" i="33"/>
  <c r="E42" i="33"/>
  <c r="E153" i="33"/>
  <c r="D475" i="33"/>
  <c r="E475" i="33"/>
  <c r="C628" i="33"/>
  <c r="D628" i="33"/>
  <c r="E236" i="33"/>
  <c r="E665" i="33"/>
  <c r="D512" i="33"/>
  <c r="E512" i="33"/>
  <c r="D735" i="33"/>
  <c r="E735" i="33"/>
  <c r="E354" i="33"/>
  <c r="C273" i="33"/>
  <c r="D273" i="33"/>
  <c r="E549" i="33"/>
  <c r="C199" i="33"/>
  <c r="D199" i="33"/>
  <c r="C438" i="33"/>
  <c r="D438" i="33"/>
  <c r="E591" i="33"/>
  <c r="E273" i="41"/>
</calcChain>
</file>

<file path=xl/comments1.xml><?xml version="1.0" encoding="utf-8"?>
<comments xmlns="http://schemas.openxmlformats.org/spreadsheetml/2006/main">
  <authors>
    <author>Mimoza Peco</author>
    <author>Administrator</author>
  </authors>
  <commentList>
    <comment ref="B27" authorId="0" shapeId="0">
      <text>
        <r>
          <rPr>
            <sz val="9"/>
            <color indexed="81"/>
            <rFont val="Tahoma"/>
            <family val="2"/>
          </rPr>
          <t>shtuar pjesmarrja sipas marreveshjes Shqiperi-BE ne programin e unionit ""Konkurr.ndermarr.vogla dhe mesme (COSME) 2014-2020"+ tarife vjetore per pjesmarrjen e Shqiperise ne OECD dhe Global Forum sipas sheet-it "Pagesat Alma"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7" authorId="0" shapeId="0">
      <text>
        <r>
          <rPr>
            <sz val="9"/>
            <color indexed="81"/>
            <rFont val="Tahoma"/>
            <family val="2"/>
          </rPr>
          <t>shtuar pjesmarrja sipas marreveshjes Shqiperi-BE ne programin e unionit ""Konkurr.ndermarr.vogla dhe mesme (COSME) 2014-2020"+ tarife vjetore per pjesmarrjen e Shqiperise ne OECD dhe Global Forum + Pag.kontrib.vjetor te sekretariatit te CEFTA-s sipas sheet-it "Pagesat Alma"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7" authorId="0" shapeId="0">
      <text>
        <r>
          <rPr>
            <sz val="9"/>
            <color indexed="81"/>
            <rFont val="Tahoma"/>
            <family val="2"/>
          </rPr>
          <t>Tarife vjetore per pjesmarrjen e Shqiperise ne OECD dhe Global Forum + Pag.kontrib.vjetor te sekretariatit te CEFTA-s +Pagese per komisionin e mbikqyrjes se sektorit Financiar te Luksemburgut lidhur me direktiven e transparences sipas sheet-it "Pagesat Alma"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7" authorId="0" shapeId="0">
      <text>
        <r>
          <rPr>
            <sz val="9"/>
            <color indexed="81"/>
            <rFont val="Tahoma"/>
            <family val="2"/>
          </rPr>
          <t>Tarife vjetore per pjesmarrjen e Shqiperise ne OECD dhe Global Forum + Pag.kontrib.vjetor te sekretariatit te CEFTA-s +Pagese per komisionin e mbikqyrjes se sektorit Financiar te Luksemburgut lidhur me direktiven e transparences sipas sheet-it "Pagesat Alma"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sz val="9"/>
            <color indexed="81"/>
            <rFont val="Tahoma"/>
            <family val="2"/>
          </rPr>
          <t xml:space="preserve">e dhena sipas sheet "Egla org nderk" + te dhenat sipas komentit tek sasia
</t>
        </r>
      </text>
    </comment>
    <comment ref="C28" authorId="0" shapeId="0">
      <text>
        <r>
          <rPr>
            <sz val="9"/>
            <color indexed="81"/>
            <rFont val="Tahoma"/>
            <family val="2"/>
          </rPr>
          <t xml:space="preserve">e dhena sipas sheet "Egla org nderk" + te dhenat sipas komentit tek sasia
</t>
        </r>
      </text>
    </comment>
    <comment ref="D28" authorId="0" shapeId="0">
      <text>
        <r>
          <rPr>
            <sz val="9"/>
            <color indexed="81"/>
            <rFont val="Tahoma"/>
            <family val="2"/>
          </rPr>
          <t xml:space="preserve">Pagese per komisionin e mbikqyrjes se sektorit Financiar te Luksemburgut lidhur me direktiven e transparences eshte shtuar jo sipas Almes por per diferencen midis tavanit dhe shumes se parashikuar ne kuotat e tjera
</t>
        </r>
      </text>
    </comment>
    <comment ref="B88" authorId="0" shapeId="0">
      <text>
        <r>
          <rPr>
            <b/>
            <sz val="9"/>
            <color indexed="81"/>
            <rFont val="Tahoma"/>
            <family val="2"/>
          </rPr>
          <t>Per konfirmim nga Aurela nese duhet shperndare edhe ne llog.600+601?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93" authorId="1" shapeId="0">
      <text>
        <r>
          <rPr>
            <sz val="9"/>
            <color indexed="81"/>
            <rFont val="Tahoma"/>
            <family val="2"/>
          </rPr>
          <t>Ne zbatim te rekomandimeve te auditit duhet qe pagesa per pjesmarrje ne kapital te ndahet nga pagesa e kuotave te anetaresimit. Per kete duhet te celet kod i ri ne PBA</t>
        </r>
      </text>
    </comment>
  </commentList>
</comments>
</file>

<file path=xl/sharedStrings.xml><?xml version="1.0" encoding="utf-8"?>
<sst xmlns="http://schemas.openxmlformats.org/spreadsheetml/2006/main" count="9804" uniqueCount="1121">
  <si>
    <t xml:space="preserve">600. Pagat </t>
  </si>
  <si>
    <t xml:space="preserve">602. Mallrat dhe shërbimet </t>
  </si>
  <si>
    <t xml:space="preserve">603. Subvencionet </t>
  </si>
  <si>
    <t xml:space="preserve">606. Transferta për familjet dhe individët </t>
  </si>
  <si>
    <t>Kodi i Programit</t>
  </si>
  <si>
    <t>Buxheti</t>
  </si>
  <si>
    <t>Parashikimi</t>
  </si>
  <si>
    <t>Përshkrimi i Programit</t>
  </si>
  <si>
    <t>Sasia</t>
  </si>
  <si>
    <t>Përshkrimi i Produktit:</t>
  </si>
  <si>
    <t>Qëllimet e Politikës së Programit</t>
  </si>
  <si>
    <t>Treguesit e Performancës në nivel Qëllimi</t>
  </si>
  <si>
    <t>Objektivi 1 i Politikës së Programit</t>
  </si>
  <si>
    <t>Treguesit e Performancës për Objektivin 1</t>
  </si>
  <si>
    <t>Njësia Matëse</t>
  </si>
  <si>
    <t>Kosto totale (në mijë lekë)</t>
  </si>
  <si>
    <t xml:space="preserve">Ndryshimi në % i Sasisë  </t>
  </si>
  <si>
    <t xml:space="preserve">Ndryshimi në % i kostos totale  </t>
  </si>
  <si>
    <t>Ndryshimi në % i kostos për njësi</t>
  </si>
  <si>
    <t>230. Aktivet e patrupëzuara</t>
  </si>
  <si>
    <t>231. Aktivet e trupëzuara</t>
  </si>
  <si>
    <t>Emërtimi i Programit Buxhetor</t>
  </si>
  <si>
    <t>…</t>
  </si>
  <si>
    <t>Kosto për njësi (në mijë lekë)</t>
  </si>
  <si>
    <t>604. Transferta të brendshme</t>
  </si>
  <si>
    <t>605. Transferta të jashtme</t>
  </si>
  <si>
    <t>Programi Buxhetor Afatmesëm</t>
  </si>
  <si>
    <t>Vlera e Synuar</t>
  </si>
  <si>
    <t>Produkti 1</t>
  </si>
  <si>
    <t>Kodi i Projektit të Investimeve</t>
  </si>
  <si>
    <t>Vlera Bazë</t>
  </si>
  <si>
    <t>601. Sigurimet Shoqërore dhe Shendetësore</t>
  </si>
  <si>
    <t>Produktet për Objektivin 1</t>
  </si>
  <si>
    <t>Kosto totale e produktit 1</t>
  </si>
  <si>
    <r>
      <t xml:space="preserve">Detajimi i Kostos Totale të </t>
    </r>
    <r>
      <rPr>
        <b/>
        <sz val="8"/>
        <color rgb="FFFF0000"/>
        <rFont val="Garamond"/>
        <family val="1"/>
      </rPr>
      <t>Produktit 1</t>
    </r>
    <r>
      <rPr>
        <b/>
        <sz val="8"/>
        <color theme="1"/>
        <rFont val="Garamond"/>
        <family val="1"/>
      </rPr>
      <t xml:space="preserve"> sipas Artikujve Ekonomikë</t>
    </r>
  </si>
  <si>
    <t>Kontroll</t>
  </si>
  <si>
    <t>Kosto totale e produktit X</t>
  </si>
  <si>
    <r>
      <t>Detajimi i Kostos Totale të</t>
    </r>
    <r>
      <rPr>
        <b/>
        <sz val="8"/>
        <color rgb="FFFF0000"/>
        <rFont val="Garamond"/>
        <family val="1"/>
      </rPr>
      <t xml:space="preserve"> Produktit X </t>
    </r>
    <r>
      <rPr>
        <b/>
        <sz val="8"/>
        <color theme="1"/>
        <rFont val="Garamond"/>
        <family val="1"/>
      </rPr>
      <t>sipas Artikujve Ekonomikë</t>
    </r>
  </si>
  <si>
    <t>Shpenzimet Kapitale</t>
  </si>
  <si>
    <t>Kategoria 1: Shpenzimet Administrative Kapitale</t>
  </si>
  <si>
    <t xml:space="preserve">Shënim: Shpjegoni supozimet dhe llogaritjet për Produktin 1 </t>
  </si>
  <si>
    <t xml:space="preserve">230. Aktive të patrupëzuara </t>
  </si>
  <si>
    <t xml:space="preserve">231. Aktive të trupëzuara </t>
  </si>
  <si>
    <t>Kategoria 2: Shpenzimet për projekte investimesh</t>
  </si>
  <si>
    <t xml:space="preserve">Shpenzimet Korrente* </t>
  </si>
  <si>
    <t>Shpenzimet Kapitale***</t>
  </si>
  <si>
    <t>Kodi i Projektit të Investimeve****</t>
  </si>
  <si>
    <t>Totali i shpenzimeve të Programit sipas produkteve*****</t>
  </si>
  <si>
    <t>Totali i shpenzimeve të Programit sipas artikujve*****</t>
  </si>
  <si>
    <t>Trend rrites</t>
  </si>
  <si>
    <t>Kapitulli 01</t>
  </si>
  <si>
    <t>Kapitulli 05</t>
  </si>
  <si>
    <t xml:space="preserve">Produkti 1 </t>
  </si>
  <si>
    <t>Kodi i Projektit sipas listes se investimeve</t>
  </si>
  <si>
    <t>Kapitull 05</t>
  </si>
  <si>
    <t>Produkti 2</t>
  </si>
  <si>
    <t>Produkti 3</t>
  </si>
  <si>
    <t>Kosto totale e produktit 2</t>
  </si>
  <si>
    <t>Kosto totale e produktit 3</t>
  </si>
  <si>
    <r>
      <t xml:space="preserve">Detajimi i Kostos Totale të </t>
    </r>
    <r>
      <rPr>
        <b/>
        <sz val="8"/>
        <color rgb="FFFF0000"/>
        <rFont val="Garamond"/>
        <family val="1"/>
      </rPr>
      <t>Produktit 2</t>
    </r>
    <r>
      <rPr>
        <b/>
        <sz val="8"/>
        <color theme="1"/>
        <rFont val="Garamond"/>
        <family val="1"/>
      </rPr>
      <t xml:space="preserve"> sipas Artikujve Ekonomikë</t>
    </r>
  </si>
  <si>
    <t>Produkti 4</t>
  </si>
  <si>
    <r>
      <t xml:space="preserve">Detajimi i Kostos Totale të </t>
    </r>
    <r>
      <rPr>
        <b/>
        <sz val="8"/>
        <color rgb="FFFF0000"/>
        <rFont val="Garamond"/>
        <family val="1"/>
      </rPr>
      <t>Produktit 4</t>
    </r>
    <r>
      <rPr>
        <b/>
        <sz val="8"/>
        <color theme="1"/>
        <rFont val="Garamond"/>
        <family val="1"/>
      </rPr>
      <t xml:space="preserve"> sipas Artikujve Ekonomikë</t>
    </r>
  </si>
  <si>
    <t>Produkti 5</t>
  </si>
  <si>
    <t>Kosto totale e produktit 5</t>
  </si>
  <si>
    <t>Produkti 6</t>
  </si>
  <si>
    <r>
      <t xml:space="preserve">Detajimi i Kostos Totale të </t>
    </r>
    <r>
      <rPr>
        <b/>
        <sz val="8"/>
        <color rgb="FFFF0000"/>
        <rFont val="Garamond"/>
        <family val="1"/>
      </rPr>
      <t>Produktit 6</t>
    </r>
    <r>
      <rPr>
        <b/>
        <sz val="8"/>
        <color theme="1"/>
        <rFont val="Garamond"/>
        <family val="1"/>
      </rPr>
      <t xml:space="preserve"> sipas Artikujve Ekonomikë</t>
    </r>
  </si>
  <si>
    <t>Kosto totale e produktit 6</t>
  </si>
  <si>
    <t>Produkti 7</t>
  </si>
  <si>
    <r>
      <t xml:space="preserve">Detajimi i Kostos Totale të </t>
    </r>
    <r>
      <rPr>
        <b/>
        <sz val="8"/>
        <color rgb="FFFF0000"/>
        <rFont val="Garamond"/>
        <family val="1"/>
      </rPr>
      <t>Produktit 7</t>
    </r>
    <r>
      <rPr>
        <b/>
        <sz val="8"/>
        <color theme="1"/>
        <rFont val="Garamond"/>
        <family val="1"/>
      </rPr>
      <t xml:space="preserve"> sipas Artikujve Ekonomikë</t>
    </r>
  </si>
  <si>
    <t>Kosto totale e produktit 7</t>
  </si>
  <si>
    <t>Produkti 8</t>
  </si>
  <si>
    <t>Kosto totale e produktit 8</t>
  </si>
  <si>
    <r>
      <t>Detajimi i Kostos Totale të</t>
    </r>
    <r>
      <rPr>
        <b/>
        <sz val="8"/>
        <color rgb="FFFF0000"/>
        <rFont val="Garamond"/>
        <family val="1"/>
      </rPr>
      <t xml:space="preserve"> Produktit 2 </t>
    </r>
    <r>
      <rPr>
        <b/>
        <sz val="8"/>
        <color theme="1"/>
        <rFont val="Garamond"/>
        <family val="1"/>
      </rPr>
      <t>sipas Artikujve Ekonomikë</t>
    </r>
  </si>
  <si>
    <r>
      <t>Detajimi i Kostos Totale të</t>
    </r>
    <r>
      <rPr>
        <b/>
        <sz val="8"/>
        <color rgb="FFFF0000"/>
        <rFont val="Garamond"/>
        <family val="1"/>
      </rPr>
      <t xml:space="preserve"> Produktit 3 </t>
    </r>
    <r>
      <rPr>
        <b/>
        <sz val="8"/>
        <color theme="1"/>
        <rFont val="Garamond"/>
        <family val="1"/>
      </rPr>
      <t>sipas Artikujve Ekonomikë</t>
    </r>
  </si>
  <si>
    <t>Kosto totale e produktit 4</t>
  </si>
  <si>
    <t>Kapitull 02</t>
  </si>
  <si>
    <t>Kapitulli 03</t>
  </si>
  <si>
    <t>Kapitulli 04</t>
  </si>
  <si>
    <t>Kapitulli 02</t>
  </si>
  <si>
    <t>Menaxhimi i të Ardhurave Tatimore</t>
  </si>
  <si>
    <t>01140</t>
  </si>
  <si>
    <t>Mbledhja dhe administrimi i të ardhurave tatimore, taksave kombëtare dhe kontributeve të sigurimeve shoqërore, shëndetësore në Republikën e Shqipërisë.</t>
  </si>
  <si>
    <t>Mbledhja e të ardhurave tatimore,jotatimore dhe kontributeve të sigurimeve shoqërore e shëndetsore nëpërmjet ushtrimit të kompetencave të atribuara nga legjislacioni fiskal.</t>
  </si>
  <si>
    <t>Treguesit e Performancës në nivel Qëllimi*</t>
  </si>
  <si>
    <t>Mbledhje të ardhurave tatimore dhe jotatimore, me rritje në raport me vlerën e realizuar faktike të vitit të mëparshëm si rezultat I përmirësimit të performancës administrative në Drejtorinë e Pergjithshme të Tatimeve</t>
  </si>
  <si>
    <t>8% më shumë në krahasim me vitin 2018</t>
  </si>
  <si>
    <t>8% më shumë në krahasim me vitin 2019</t>
  </si>
  <si>
    <t>8% më shumë në krahasim me vitin 2020</t>
  </si>
  <si>
    <t>Reduktimi i stokut të borxhit dhe mbledhja e detyrimeve tatimore të papaguara.                         Detyrime të pakësuara gjatë vitit/Detyrime të shtuara gjatë vitit nesë % &gt; 50% kemi zbritje të stokut të borxhit</t>
  </si>
  <si>
    <t>Emërtimi i Treguesit x (shto tregues sipas rastit)</t>
  </si>
  <si>
    <t>Progresi organizativ i Administratës Tatimore dhe zhvillimi i kapaciteteve njerëzore, aplikimi i metodave dhe sistemeve të reja, modernizimi, ofrimi i shërbimeve cilësore dhe reduktimi i barrës administrative në pagesën e detyrimeve tatimore dhe kontributeve sig.shoqërore si rrjedhojë rritja e ndërgjegjësimit publik duke ndihmuar në zhvillimin e kulturës për përmbushje vullnetare më të lartë. Implementimi efikas i legjislacionit tatimor dhe sigurimeve shoqërore, hetimi i rasteve të mashtrimit tatimor, zbatimi i strategjisë së përmbushjes së menaxhimit të riskut, përmirësimi i mëtejshëm i kontrollit tatimor dhe gjurmimi i mashtrimeve tatimore, mbledhja efikase dhe efektive e borxhit.</t>
  </si>
  <si>
    <t>Treguesit e Performancës për Objektivin 1**</t>
  </si>
  <si>
    <t>Zbulime në raport me kontrollet ndaj bizneseve</t>
  </si>
  <si>
    <t>Numri i bizneseve të regjistruara</t>
  </si>
  <si>
    <t>Raste të evazionit fiskal të përcjella në Prokurori nga hetime tatimore</t>
  </si>
  <si>
    <t>Shpenzimet Korrente</t>
  </si>
  <si>
    <t>Produkti 1***</t>
  </si>
  <si>
    <t>Tatimpagues të asistuar</t>
  </si>
  <si>
    <t>Numri total i tatimpaguesve të asistuar</t>
  </si>
  <si>
    <t>Numër tatimpaguesish</t>
  </si>
  <si>
    <t>Inspektime,hetime tatimore</t>
  </si>
  <si>
    <t>Inspektime tatimore të kryera</t>
  </si>
  <si>
    <t>Numër Inspektimesh</t>
  </si>
  <si>
    <t>Vendime gjyqësore të ekzekutuara</t>
  </si>
  <si>
    <t>Numër dosjesh</t>
  </si>
  <si>
    <t>Paisje, sisteme  dhe makineri të ndryshme</t>
  </si>
  <si>
    <t>Blerje paisje zyre elektronike,komjuterike</t>
  </si>
  <si>
    <t>Kodi i Projektit të Investimeve***</t>
  </si>
  <si>
    <t>Paisje zyre</t>
  </si>
  <si>
    <t>Paisje Zyre</t>
  </si>
  <si>
    <t xml:space="preserve">Shënim: Shpjegoni supozimet dhe llogaritjet për Produktin 2 </t>
  </si>
  <si>
    <t>M100500</t>
  </si>
  <si>
    <t>Përmirësimi I Modulit të Menaxhimit të Kontrollit të Faturimit</t>
  </si>
  <si>
    <t>Shënim: Shpjegoni supozimet dhe llogaritjet për Produktin 4</t>
  </si>
  <si>
    <t>Krijimi i një mjedisi të ri dhomë serverash(data center), sistem tefonik voip dhe monitorimi i qendërzuar për DPT/DRT</t>
  </si>
  <si>
    <t>Implementim</t>
  </si>
  <si>
    <t>Shënim: Shpjegoni supozimet dhe llogaritjet për Produktin 6</t>
  </si>
  <si>
    <t>Zhvillimi dhe mbajtja në funksion e data warehouse</t>
  </si>
  <si>
    <t>Shënim: Shpjegoni supozimet dhe llogaritjet për Produktin 7</t>
  </si>
  <si>
    <t>M100255</t>
  </si>
  <si>
    <t>Trajnime, asistencë nga organizata të huaja</t>
  </si>
  <si>
    <t>Pagesë kontributi vjetor Fiscalis 2020</t>
  </si>
  <si>
    <t>kontribut vjetor</t>
  </si>
  <si>
    <t>01150</t>
  </si>
  <si>
    <t>Mbledhja dhe menaxhimi i të ardhurave doganore, lehtësimi i tregtisë së ligjshme dhe parandalimi e goditja e trafiqeve ilegale me qëllim rritjen e mirëqënies shoqërore.</t>
  </si>
  <si>
    <t>Objektivi 2 i Politikës së Programit</t>
  </si>
  <si>
    <t>Produktet për Objektivin 2</t>
  </si>
  <si>
    <t xml:space="preserve">Kosto totale e produktit </t>
  </si>
  <si>
    <r>
      <t xml:space="preserve">Detajimi i Kostos Totale të </t>
    </r>
    <r>
      <rPr>
        <b/>
        <sz val="8"/>
        <color rgb="FFFF0000"/>
        <rFont val="Garamond"/>
        <family val="1"/>
      </rPr>
      <t xml:space="preserve">Produktit 1 </t>
    </r>
    <r>
      <rPr>
        <b/>
        <sz val="8"/>
        <color theme="1"/>
        <rFont val="Garamond"/>
        <family val="1"/>
      </rPr>
      <t>sipas Artikujve Ekonomikë</t>
    </r>
  </si>
  <si>
    <r>
      <t xml:space="preserve">Detajimi i Kostos Totale të </t>
    </r>
    <r>
      <rPr>
        <b/>
        <sz val="8"/>
        <color rgb="FFFF0000"/>
        <rFont val="Garamond"/>
        <family val="1"/>
      </rPr>
      <t xml:space="preserve">Produktit 2 </t>
    </r>
    <r>
      <rPr>
        <b/>
        <sz val="8"/>
        <color theme="1"/>
        <rFont val="Garamond"/>
        <family val="1"/>
      </rPr>
      <t>sipas Artikujve Ekonomikë</t>
    </r>
  </si>
  <si>
    <t>Kosto totale e produkti 2</t>
  </si>
  <si>
    <r>
      <t xml:space="preserve">Detajimi i Kostos Totale të </t>
    </r>
    <r>
      <rPr>
        <b/>
        <sz val="8"/>
        <color rgb="FFFF0000"/>
        <rFont val="Garamond"/>
        <family val="1"/>
      </rPr>
      <t xml:space="preserve">Produktit X </t>
    </r>
    <r>
      <rPr>
        <b/>
        <sz val="8"/>
        <color theme="1"/>
        <rFont val="Garamond"/>
        <family val="1"/>
      </rPr>
      <t>sipas Artikujve Ekonomikë</t>
    </r>
  </si>
  <si>
    <r>
      <t xml:space="preserve">Detajimi i Kostos Totale të </t>
    </r>
    <r>
      <rPr>
        <b/>
        <sz val="8"/>
        <color rgb="FFFF0000"/>
        <rFont val="Garamond"/>
        <family val="1"/>
      </rPr>
      <t>Produktit X</t>
    </r>
    <r>
      <rPr>
        <b/>
        <sz val="8"/>
        <color theme="1"/>
        <rFont val="Garamond"/>
        <family val="1"/>
      </rPr>
      <t xml:space="preserve"> sipas Artikujve Ekonomikë</t>
    </r>
  </si>
  <si>
    <t xml:space="preserve">Kosto totale e projektit </t>
  </si>
  <si>
    <t>09240</t>
  </si>
  <si>
    <t xml:space="preserve">Produkti 3 </t>
  </si>
  <si>
    <t>Sigurimi Shoqeror</t>
  </si>
  <si>
    <t>Produkti X (shto produkte sipas rastit)</t>
  </si>
  <si>
    <t xml:space="preserve">Produkti 4 </t>
  </si>
  <si>
    <t>FORMAT 2: FORMATI STANDARD I PËRGATITJES SË KËRKESAVE BUXHETORE PBA 2020-2022</t>
  </si>
  <si>
    <t>Buxheti 2020-2022</t>
  </si>
  <si>
    <t>2020-2022</t>
  </si>
  <si>
    <t>MXXXXX</t>
  </si>
  <si>
    <t>xx</t>
  </si>
  <si>
    <t>nr pajisjesh</t>
  </si>
  <si>
    <r>
      <t xml:space="preserve">Detajimi i Kostos Totale të </t>
    </r>
    <r>
      <rPr>
        <b/>
        <sz val="8"/>
        <color rgb="FFFF0000"/>
        <rFont val="Garamond"/>
        <family val="1"/>
      </rPr>
      <t xml:space="preserve">Produktit 1&amp;2 …X </t>
    </r>
    <r>
      <rPr>
        <b/>
        <sz val="8"/>
        <color theme="1"/>
        <rFont val="Garamond"/>
        <family val="1"/>
      </rPr>
      <t>sipas Artikujve Ekonomikë</t>
    </r>
  </si>
  <si>
    <t xml:space="preserve">FORMAT 2: FORMATI STANDARD I PËRGATITJES SË KËRKESAVE BUXHETORE PBA 2020-2022 </t>
  </si>
  <si>
    <t xml:space="preserve">Zhvillimi i  një sistemi të arsimit dhe formimit profesional, i cili garanton arsim dhe formim profesional cilësor dhe gjithëpërfshirës nëpërmjet:                                                                                                                                                                                                            -Optimizimit te rrjetit te ofruesve, diversifikimi i ofertës  per ritjen e aksesit ne AFP                                                                                                                                                                                                          -Rritjes se investimeve  ne sistemin e AFP                                                                                                                                                                                        -Ngritjes se sistemit te kualifikimit dhe trajnimit te vazhduar te mesuesve dhe instruktoreve te AFP-se                                                                                                                                                                                      -Forcimit te lidhjeve me biznesin nepermjet  të nxënit ne vendin e punes (praktika, skema e çirakërisë etj.)         </t>
  </si>
  <si>
    <t>04160</t>
  </si>
  <si>
    <t>8% më shumë në krahasim me vitin 2021</t>
  </si>
  <si>
    <t>1 988 kontrolle me zbulueshmëri në vlerë 10 591 248 mijë lekë</t>
  </si>
  <si>
    <t>4% kontrolle me pak nga viti 2019</t>
  </si>
  <si>
    <t>6% kontrolle me pak nga viti 2019</t>
  </si>
  <si>
    <t>8% kontrolle me pak nga viti 2019</t>
  </si>
  <si>
    <t>3% ne raport me vitin 2019</t>
  </si>
  <si>
    <t>5% ne raport me vitin 2019</t>
  </si>
  <si>
    <t>7% ne raport me vitin 2019</t>
  </si>
  <si>
    <r>
      <t xml:space="preserve">Detajimi i Kostos Totale të </t>
    </r>
    <r>
      <rPr>
        <b/>
        <sz val="8"/>
        <color rgb="FFFF0000"/>
        <rFont val="Garamond"/>
        <family val="1"/>
      </rPr>
      <t xml:space="preserve">Produktit 5 </t>
    </r>
    <r>
      <rPr>
        <sz val="8"/>
        <color theme="1"/>
        <rFont val="Garamond"/>
        <family val="1"/>
      </rPr>
      <t>sipas Artikujve Ekonomikë</t>
    </r>
  </si>
  <si>
    <t>18AV806</t>
  </si>
  <si>
    <t>18AV807</t>
  </si>
  <si>
    <r>
      <t xml:space="preserve">Detajimi i Kostos Totale të </t>
    </r>
    <r>
      <rPr>
        <b/>
        <sz val="8"/>
        <color rgb="FFFF0000"/>
        <rFont val="Garamond"/>
        <family val="1"/>
      </rPr>
      <t>Produktit 9</t>
    </r>
    <r>
      <rPr>
        <b/>
        <sz val="8"/>
        <color theme="1"/>
        <rFont val="Garamond"/>
        <family val="1"/>
      </rPr>
      <t xml:space="preserve"> sipas Artikujve Ekonomikë</t>
    </r>
  </si>
  <si>
    <t>01160</t>
  </si>
  <si>
    <t>Kërkimi, marrja dhe  analizimi i informacionit financiar lidhur me të ardhurat që dyshohet se kanë origjinë kriminale si dhe të ardhura që dyshohet se do të shërbejnë për financimin  e aktiviteteve të mundshme terroriste dhe proçedimi i rasteve të pastrimit të parave dhe financimit të terrorizmit.Lufta kundër krimit te organizuar dhe financimit te terrorizmit, nëpërmjet masave të marra mbi pasuritë e vendosura në mënyrë të paligjshme.</t>
  </si>
  <si>
    <r>
      <t xml:space="preserve">Detajimi i Kostos Totale të </t>
    </r>
    <r>
      <rPr>
        <b/>
        <sz val="8"/>
        <color rgb="FFFF0000"/>
        <rFont val="Garamond"/>
        <family val="1"/>
      </rPr>
      <t>Produktit 3</t>
    </r>
    <r>
      <rPr>
        <b/>
        <sz val="8"/>
        <color theme="1"/>
        <rFont val="Garamond"/>
        <family val="1"/>
      </rPr>
      <t xml:space="preserve"> sipas Artikujve Ekonomikë</t>
    </r>
  </si>
  <si>
    <t>Strehimi</t>
  </si>
  <si>
    <t>06190</t>
  </si>
  <si>
    <t>Menaxhimi I Shpenzimeve Publike</t>
  </si>
  <si>
    <t>01120</t>
  </si>
  <si>
    <t xml:space="preserve">Fusha e veprimit te ketij programi konsiston ne:  1. Pergatitjen e kuadrit makroekonomik dhe fiskal  2. Planifikimin dhe monitorimin e zbatimit te Programit Buxhetor Afatmesem dhe Buxhetit Vjetor 3. Menaxhimin e borxhit publik 4.Harmonizimi i menaxhimin financiar dhe kontrollin ne institucionet publike. 5. Hartimi dhe miratimi i planeve, programeve dhe strategjive per MFK dhe AB ne sektorin publik. Sigurimi i nje procesi me cilesi te larte dhe transparent dhe pergjegjshmeri per zhvillimin dhe implementimin e KBFP ne sektorin publik. </t>
  </si>
  <si>
    <t>Nje sistem i menaxhimit te shpenzimeve publike gjitheperfshires (planifikim, zbatim, monitorim dhe kontroll) dhe transparent qe alokon burimet e qeverisjes qendrore me qellim promovimin e rritjes se shpejte dhe te qendrueshme ekonomike dhe nderkohe ruan stabilitetin makroekonomik dhe fiskal.</t>
  </si>
  <si>
    <t>Niveli i rritjes reale te GDP(%)</t>
  </si>
  <si>
    <t>Norma e Borxhit Publik ndaj GDP (%)</t>
  </si>
  <si>
    <t>Bilanci Primar (% ndaj GDP)</t>
  </si>
  <si>
    <t>+0.5</t>
  </si>
  <si>
    <t>+0.9%</t>
  </si>
  <si>
    <t>+1.5%</t>
  </si>
  <si>
    <t>Open Budget Index (pjesmarrja e publikut)</t>
  </si>
  <si>
    <t>2/100</t>
  </si>
  <si>
    <t>trend rrites</t>
  </si>
  <si>
    <t>PBB e parashikuar ne Projektbuxhetin vjetor krahasuar me parashikimin e World Economic Outlook (FMN)</t>
  </si>
  <si>
    <t>&lt; 0</t>
  </si>
  <si>
    <t xml:space="preserve">Perberja e shpenzimeve sipas funksioneve (PEFA PI-2, 2.1) </t>
  </si>
  <si>
    <t>'-1.24% (2017)</t>
  </si>
  <si>
    <t>midis -3% and - 0%</t>
  </si>
  <si>
    <t>midis -2% and - 0%</t>
  </si>
  <si>
    <t>-1.0%</t>
  </si>
  <si>
    <t>Kuadër fiskal dhe makroekonomik I konsoliduar që mbështet përgatitjen e Programit Buxhetor Afatmesëm dhe projektligjit të buxhetit vjetor në mënyrë gjitheperfshirese dhe transparente duke qene ne te njejten linje me SKZHI-n dhe prioritetet strategjike, per te arritur rezultatet e deshiruara me burime financiare te qendrueshme</t>
  </si>
  <si>
    <t>Implementimi i qasjes se re te PBA</t>
  </si>
  <si>
    <t>Trend Rrites</t>
  </si>
  <si>
    <t>Perdorues te AFMIS te trajnuar</t>
  </si>
  <si>
    <t>Norma e mbledhjes se te Ardhurave ndaj GDP (%)</t>
  </si>
  <si>
    <t>Devijimi ne % i  totalit te shpenzimeve te planifikuara ne PBA me Totalin e Shpenzimeve te miratuara me Ligjin Vjetor te Buxhetit</t>
  </si>
  <si>
    <t>0.78% (2018)</t>
  </si>
  <si>
    <t xml:space="preserve">Detyrimet e prapambetura (Stoku I detyrimeve te prapambetura ne % te totalit te shpenzimeve) </t>
  </si>
  <si>
    <t>Trend renes</t>
  </si>
  <si>
    <t>Devijimi ne % i rritjes se te ardhurave faktike nga te ardhurat e planifikuara</t>
  </si>
  <si>
    <t>(-0.7%)</t>
  </si>
  <si>
    <t>PBA e përgatitur dhe miratuar permes sistemit AFMIS</t>
  </si>
  <si>
    <t xml:space="preserve">PBA e përgatitur dhe miratuar permes sistemit AFMIS. </t>
  </si>
  <si>
    <t>Nr. Dokumentash</t>
  </si>
  <si>
    <t>Paketa e Projektbuxhetit për vitin 2020 e miratuar</t>
  </si>
  <si>
    <t>numer  politikash</t>
  </si>
  <si>
    <t>Kuadër makroekonomik dhe fiskal i konsoliduar</t>
  </si>
  <si>
    <t>nr.aktesh</t>
  </si>
  <si>
    <t>Buxheti i Qytetarit</t>
  </si>
  <si>
    <t>Pergatitja dhe publikimi i guides se "Buxhetit te Qytetarit"</t>
  </si>
  <si>
    <r>
      <t xml:space="preserve">Detajimi i Kostos Totale të </t>
    </r>
    <r>
      <rPr>
        <b/>
        <sz val="8"/>
        <color rgb="FFFF0000"/>
        <rFont val="Garamond"/>
        <family val="1"/>
      </rPr>
      <t xml:space="preserve">Produktit 4 </t>
    </r>
    <r>
      <rPr>
        <b/>
        <sz val="8"/>
        <color theme="1"/>
        <rFont val="Garamond"/>
        <family val="1"/>
      </rPr>
      <t>sipas Artikujve Ekonomikë</t>
    </r>
  </si>
  <si>
    <t>Forcimi i monitorimit të buxhetit vjetor (perfshire investimet publike) dhe menaxhimit te risqeve fiskale</t>
  </si>
  <si>
    <t>Rritja e numrit te SOE per te cilat raportohet ne Deklaraten e rrisqeve fiskale</t>
  </si>
  <si>
    <t xml:space="preserve">DRF mbulon:
- sektorin energjitik SOEs,
- detyrimet e prapambetura,
- vendimet gjyqesore, 
- koncensionet, 
- PPP-te  </t>
  </si>
  <si>
    <t xml:space="preserve">
+
Alpetrol, Hekurudha, Posta Shqiptare, Albgas.
</t>
  </si>
  <si>
    <t xml:space="preserve">
+
3 Sh.a te tjera
</t>
  </si>
  <si>
    <t xml:space="preserve">
+
6 Sh.a te tjera
</t>
  </si>
  <si>
    <t>% e detyrimeve ndaj totalit te shpenzimeve te vitit fiskal</t>
  </si>
  <si>
    <t>Raporti i e projekteve (kontratave) te monitoruara nga MoFE/Kontrata totale te nenshkruara (PPP dhe Koncesione)</t>
  </si>
  <si>
    <t>2.29% (2018) (5nga 218)</t>
  </si>
  <si>
    <t>Raporti i projekteve te investimeve te miratuara me PBA/Kontratave te investimeve te miratuara me ane te ligjit vjetor te Buxhetit</t>
  </si>
  <si>
    <t>Shpenzimet aktuale për projektet e mëdha te investimeve krahasuar me shpenzimet e planifikuara së bashku me shpjegimin e devijiancave</t>
  </si>
  <si>
    <t>Deklarata e Risqeve Fiskale e publikuar</t>
  </si>
  <si>
    <t>Rritja e indentifikimit te Risqeve Fiskale</t>
  </si>
  <si>
    <t>nr deklarate</t>
  </si>
  <si>
    <t>Raporti i Zbatimit te Buxhetit</t>
  </si>
  <si>
    <t>Hartimi dhe publikimi I një raport gjithëpërfshirës për zbatimin e buxhetit vjetor të qeverisë</t>
  </si>
  <si>
    <t>Nr. Raportesh</t>
  </si>
  <si>
    <t>Investime Publike te monitoruara</t>
  </si>
  <si>
    <t>Monitorimi i Investimeve Publike duke perfshire PPP dhe Koncesionet</t>
  </si>
  <si>
    <t>nr raportesh</t>
  </si>
  <si>
    <t>Objektivi 3 i Politikës së Programit</t>
  </si>
  <si>
    <t>Forcimi i financave ne nivel vendor</t>
  </si>
  <si>
    <t>Raporti te ardhurat të NJQV-ve  me transferten</t>
  </si>
  <si>
    <t>Norma e mbledhjes se taksave vendore (te ardhurat e mbledhura ne vitin aktual ne krahasim me nje vit me pare)</t>
  </si>
  <si>
    <t>% e detyrimeve te prapambetura ne krahasim me totalin e shpenzimeve</t>
  </si>
  <si>
    <t>PBA ne nivelin e Qeverisjes Vendore te analizuara</t>
  </si>
  <si>
    <t>Forcimi I planifikimit strategjik dhe menaxhimit te Buxhetit ne nivelin e Qeverisjes Vendore</t>
  </si>
  <si>
    <t xml:space="preserve">Numri i PBA-ve të analizuara </t>
  </si>
  <si>
    <t>Raport Monitorimi i te ardhuave dhe shpenzimeve ne Nivel Vendor</t>
  </si>
  <si>
    <t>61 bashki +12 Qarqe</t>
  </si>
  <si>
    <t>Staf I NJQV i trajnuar per zbatimit e reformes se PFM-se ne nivel vendor</t>
  </si>
  <si>
    <t>Rritja e kapaciteteve nga MoFE per menaxhimin e zbatimit te reformes se PFM-se ne nivel vendor</t>
  </si>
  <si>
    <t>Numri i NJVQV-ve të mbuluara me trajnim të vazhdueshëm</t>
  </si>
  <si>
    <t>Objektivi 4 i Politikës së Programit</t>
  </si>
  <si>
    <t>Menaxhim financiar dhe kontroll I brendshem efektiv</t>
  </si>
  <si>
    <t>Numri I enteve publike te audituara nga Auditi I Brendshme kundrejt totalit te planifikuar</t>
  </si>
  <si>
    <t>% e rekomandimeve dhe gjetjeve te zbatuara/gjetejet e rekomanduara</t>
  </si>
  <si>
    <t>Program trajnimi i miratuar dhe stafi i trajnuar</t>
  </si>
  <si>
    <t>Vlerësimi i cilësisë së sistemit të kontrollit të brendshëm në njësitë publike me metodologjinë e re</t>
  </si>
  <si>
    <t>Numri i standarteve te IPSAS te perafruara</t>
  </si>
  <si>
    <t>Asetet te rregjistruara ne AGFIS  per cdo IB ne krahasim me totalin  e IB</t>
  </si>
  <si>
    <t>Raportimi Financiar I Përmirësuar nëpërmjet implementimit të Standardeve Ndërkombëtare të Kontabilitetit në Sektorin Publik</t>
  </si>
  <si>
    <t>Nr. I Standardeve të zbatuara</t>
  </si>
  <si>
    <t>Sistem funksional per Kontrollin dhe Auditin e Brendshem</t>
  </si>
  <si>
    <t>Vlerësimi i cilësisë së sistemit të kontrollit të brendshëm në njësitë publike sipas metodologjisë së re dhe Vleresimi I Jashtëm I cilësisë së NJAB-ve</t>
  </si>
  <si>
    <t>Nr I NJQP të vleresuara për sistemin e kontrollit te brendshëm</t>
  </si>
  <si>
    <t>Sistem i Monitorimit te KBFP i përmirësuar</t>
  </si>
  <si>
    <t xml:space="preserve">Përmirësimi i metodologjisë së monitorimit të performancës së sistemit të kontrollit të brendshëm në njësitë publike dhe strukturës së Raportit Vjetor të KBFP </t>
  </si>
  <si>
    <t>Nr I raporteve vjetore të vlerësuara</t>
  </si>
  <si>
    <t xml:space="preserve"> Inspektime financiare te kryera</t>
  </si>
  <si>
    <t>Kryerja e inspektimeve financiare sipas kerkesave</t>
  </si>
  <si>
    <t>nr ispektimesh</t>
  </si>
  <si>
    <t>Objektivi 5 i Politikës së Programit</t>
  </si>
  <si>
    <t>Regjistrimi dhe kontrolli i plotë dhe transparent i shpenzimeve të qeverisë dhe detyrimeve shumevjecare</t>
  </si>
  <si>
    <t>IB që aksesojnë online sistemin</t>
  </si>
  <si>
    <t>ML/IB të asistuara gjatë përdorimit dhe aksesimit të SIFQ</t>
  </si>
  <si>
    <t>Nr. Institucionesh/Nr. Asistimesh</t>
  </si>
  <si>
    <t>Angazhimeve te rregjistruara shumevjecare</t>
  </si>
  <si>
    <t>Regjistrimi i angazhimeve te ndermarra dhe I detyrimeve te prapambetura</t>
  </si>
  <si>
    <t>numer transaksionesh</t>
  </si>
  <si>
    <t>Kapacitete të rritura për parashikimin e likujditetit</t>
  </si>
  <si>
    <t>Permiresimi i parashikimit te Likujditetit</t>
  </si>
  <si>
    <t>nr stafi</t>
  </si>
  <si>
    <t>Blereje pajisje, sisteme dhe makineri te ndryshme</t>
  </si>
  <si>
    <t>Blerje pajisje kompjuterike per MFE-ne dhe TDO.</t>
  </si>
  <si>
    <t>Pajisje Kompjuterike te Blera per permiresimin e performances se stafit</t>
  </si>
  <si>
    <t>Numer Pajisjesh</t>
  </si>
  <si>
    <t>Objektivi 6 i Politikës së Programit</t>
  </si>
  <si>
    <t>Minimizimi i kostove për permbushjen e nevojave të financimit të qeverisë, ne nje nivel te caktuar risku dhe duke mbajturur parasysh normen e kredidhenies ne Shqipërisë</t>
  </si>
  <si>
    <t>Borxhi I brendshëm / ndaj totalit të stokut</t>
  </si>
  <si>
    <t>Max 55%</t>
  </si>
  <si>
    <t>Max 50%</t>
  </si>
  <si>
    <t xml:space="preserve">Max 50% </t>
  </si>
  <si>
    <t>Maturiteti mesatar I borxhit te brendshem</t>
  </si>
  <si>
    <t>Min 864 days</t>
  </si>
  <si>
    <t xml:space="preserve">Min 864 </t>
  </si>
  <si>
    <t>792 - 864 days</t>
  </si>
  <si>
    <t>Min 864</t>
  </si>
  <si>
    <t>Instrumenta te zhvilluar per tregun primar dhe sekondar</t>
  </si>
  <si>
    <t>Zhvillimi i tregut primar dhe sekondar</t>
  </si>
  <si>
    <t>numer instrumentash</t>
  </si>
  <si>
    <t>Numri I Programeve buxhetore qe planifikojne Produkte me Baze Gjinore (nr. Programesh buxhetore</t>
  </si>
  <si>
    <t>Tregu I Punes</t>
  </si>
  <si>
    <t>10550</t>
  </si>
  <si>
    <t>Nxitja e mundësive për punë të denjë dhe rritja e punësueshmërisë së forcave të punës nëpërmjet politikave të frytshme të tregut të punës si dhe nepermjet, perputhjes se kerkeses me oferten per pune nga sherbimet e punesimit ku perfshihen: informacioni per vendet e lira te punes; ndermjetesimi per punesim; keshillimi dhe orientimi per karriere; programet e nxitjes se punesimit; mbeshtetjes me te ardhura per te papunet nepermjet pageses se papunesise; programet e formimit profesional. Ofrimi formimit profesional cilesor.</t>
  </si>
  <si>
    <t>Rritja e punesueshmerise se forcave te punes , nepermjet ofrimit te sherbimeve te punesimit dhe programeve publike te punesimit , te vetepunesimit dhe te kualifikimit profesional</t>
  </si>
  <si>
    <t>% e ndermjetesimeve te rakorduara me punesimet e deklaruara ne DPT</t>
  </si>
  <si>
    <t>% e VLP te plotesuara</t>
  </si>
  <si>
    <t>% e Punekerkuesve te papune te mbajtur ne pune pas perfundimit te programit te nxitjes se punesimit</t>
  </si>
  <si>
    <t>% e Punekerkuesve te papune  te mbajtur ne pune pas perfundimit te Formimit Profesional</t>
  </si>
  <si>
    <t>Objektivi  i Politikës së Programit</t>
  </si>
  <si>
    <t xml:space="preserve"> Permiresimi i  shërbimeve të punësimit  nepermjet rritjes te numrit te ndemjetsimeve, keshillimeve dhe orientimit per karriere, targetimi i grupeve ne nevoje te te papuneve. Pershtatja e kurseve te formimit profesional me kerkesat e tregut te punes.</t>
  </si>
  <si>
    <t xml:space="preserve">Treguesit e Performancës për Objektivin </t>
  </si>
  <si>
    <t>Punesim i punekerkues te papune me aftesi te kufizuar ( nga ndermjetesi dhe  nxitja se punesimit)</t>
  </si>
  <si>
    <t>Punesim i punekerkues te papune  rome dhe egjiptian  ( nga ndermjetesi dhe  nxitja e punesimit)</t>
  </si>
  <si>
    <t>Punesim i punekerkues te rinje ( 16- 29 vjec)</t>
  </si>
  <si>
    <t>Punesim i punekerkues te papune nga NE      ( nga ndermjetesi dhe  nxitja  e punesimit)</t>
  </si>
  <si>
    <t>Punesim i punekerkues te papune nga pagesa e papunesise  ( nga ndermjetesi dhe  nxitja  e punesimit)</t>
  </si>
  <si>
    <t>Punekerkues te papune qe rregjistrohen/certifikohen ne kurset e formimit profesional</t>
  </si>
  <si>
    <t xml:space="preserve">Produktet për Objektivin </t>
  </si>
  <si>
    <t>Ndermjetesimet e realizuara nga Zyrat e punesimit</t>
  </si>
  <si>
    <t>Shërbimet e punësimit, të ofruara nga Zyra ARjonale dhe Vendore e Punesimit , përfshijnë modelin e
shërbimeve në tri nivele:a) shërbimet e informimit për punëkërkuesit, punëdhënësit dhe për çdo person të interesuar;b) ndërmjetësimin për punësim;c) këshillimin dhe orientimin për karrierë, punësim e profesion. Ndërmjetësimi për punësim eshte  përputhja e vendin e punës ose  gjetjen e një vendi  pune te pershtatshem me punëkërkuesin, me formimin dhe  aftësitë e cilësitë e të cilit përputhen me kërkesat e deklaruara nga punëdhënësi për këtë vend pune.
programet aktive të tregut të punës.
2. Ndërmjetësimi për punësim dhe përput</t>
  </si>
  <si>
    <t>Numer punekerkues te papune te punesuar me ndermjetesim</t>
  </si>
  <si>
    <t xml:space="preserve">Te punesuarit/trajnuarit nepermjet programeve te nxitjes se punesimit. </t>
  </si>
  <si>
    <t>Zbatimi i 8 programeve te nxitjes se punesimit: Trajnim në vendin e punës; Punësimi i grave dhe vajzave kryefamiljare; Punësimi i personave me aftësi të kufizuara; Punësimi i personave nga grupet e vecanta; Punësimi i të rinjve të diplomuar në arsimin e larte; Praktika profesionale për të sapo diplomuarit; Nxitje e punësimit për jetimët; Programi i Nxitjes nepermjet pageses per per pjesemarrje ne kurse te formimit profesional.</t>
  </si>
  <si>
    <t>Numer punekerkues te papune te punesuar nepermjet programeve te nxitjes se punesimit</t>
  </si>
  <si>
    <t>Te trajnuarit ne Qendrat e Formimit Profesional Publik ne kurse te formimit profesional.</t>
  </si>
  <si>
    <t>QFP ne zbatim te ligjit nr.15/2017 ofrojne kurse profesionale per punekerkuesit e papune, te regjistruar ne zyrat e punesimit me qellim kualifikimin e tyre ne nje profesion, te kerkuar ne tregun e punes per arritjen e  punesimin te tyre.</t>
  </si>
  <si>
    <t>Numer personash  pjesemarres  ne Formim Profesional.</t>
  </si>
  <si>
    <t>Persona te trajtuar me pagese papunesie</t>
  </si>
  <si>
    <t>Ne zbatim te ligjit nr.7703, datë 11.5.1993, “Për sigurimet shoqërore në Republikën e Shqipërisë”, të ndryshuar dhe VKM  Nr 161, datë 23.1.2018 të Këshillit të Ministrave “Për Pagesën e së ardhurës nga papunësia” mbeshteten me te ardhura punekerkuesit e papune per nje periudhe deri ne 1 vit, sipas  kontributeve  të  sipas  kontributeve  të derdhura në sigurimet shoqërore.Në kuadrin e përshtatjes së legjislacionit shqiptar me atë të Konventave Ndërkombëtare të Organizatës të Organizatës Ndërkombëtare të Punës (ILO-s), Konventës nr. 102 “Për sigurimet shoqërore (Standardet minimale)” eshte  arritur qe masa e pagese se papunesise te jete ne masen 50% te pages minimale ne shkalle vendi.</t>
  </si>
  <si>
    <t>Numer personash  qe perfitojne pagese papunesie.</t>
  </si>
  <si>
    <t>Dokumenta per shtetasit e huaj qe punojne ne Shqiperi, raporte statikore, financiare , akte auditimi etj</t>
  </si>
  <si>
    <t>nr dokumentash</t>
  </si>
  <si>
    <t>Studim e projektim</t>
  </si>
  <si>
    <t>Studime e projektime</t>
  </si>
  <si>
    <t>Pajisje informatike per zbatimin e  programit te ri te sherbimeve te punesimit</t>
  </si>
  <si>
    <t>Paisje informatike</t>
  </si>
  <si>
    <t>Paisje zyre dhe kabinete per Formim Profesional</t>
  </si>
  <si>
    <t>Ndertim QFP Berat dhe rikonstruksione Zyra Punesimi</t>
  </si>
  <si>
    <t>Ndertimi I QFP Berat eshte projekt ne vazhdim dhe rikonstruksion e Zyrave te Punesimit</t>
  </si>
  <si>
    <t xml:space="preserve">Rikonstruksion </t>
  </si>
  <si>
    <t>Programi I sherbimeve te Punesimit</t>
  </si>
  <si>
    <t>Programi i sherbimeve te punesimit, krijon  mundesine e lidhjes me programe te thera si programi I Ndihmes ekonomike, programi I Gjendjes Civile , Tatim taksa.</t>
  </si>
  <si>
    <t>MINISTRIA E FINANCAVE DHE EKONOMISE</t>
  </si>
  <si>
    <t>FORMATI 1: MISIONI I NJËSISË SË QEVERISJES QENDRORE</t>
  </si>
  <si>
    <t>Emërtimi i Njësisë së Qeverisjes Qendrore</t>
  </si>
  <si>
    <t>Ministria e Financave dhe Ekonomisë</t>
  </si>
  <si>
    <t>Kodi i Njësisë së Qeverisjes Qendrore</t>
  </si>
  <si>
    <t>10</t>
  </si>
  <si>
    <t>Misioni i Njësisë së Qeverisjes Qendrore</t>
  </si>
  <si>
    <t>Misioni  i  Ministrisë  së  Financave  dhe  Ekonomisë  është  arritja  e  stabilitetit  ekonomik  nëpërmjet  drejtimit  me  efektshmëri,  efektivitet  dhe  transparencë  të  financave  publike.  Ajo  përgatit  dhe  zbaton  politikat e qeverisë në sferën ekonomike, për bashkërendimin e ndihmës së huaj, të tregtisë, strehimit dhe të  sipërmarrjes  për  ndërtimin  e  një  modeli  të  ri ekonomik,  me  synim  rritjen  ekonomike,  të  lartë  e  të  qëndrueshme  në  Shqipëri.  Kjo  ministri  harton  dhe  zbaton  politika  të integruara  ekonomike  në  sektorët  parësorë të ekonomisë, konvergjimit ekonomiko-social të rajoneve të vendit, përmirësimit të klimës e të shërbimeve për biznesin dhe sipërmarrjen.Ajo  ka  si  mision,  gjithashtu,  garantimin  e  të  drejtave  kushtetuese  për  arsim dhe  formim  profesional,  punësim të sigurt e të denjë, sigurim shoqëror.</t>
  </si>
  <si>
    <t>Programet Buxhetore</t>
  </si>
  <si>
    <t>Planifikim, Menaxhimi dhe Administrimi</t>
  </si>
  <si>
    <t>01110</t>
  </si>
  <si>
    <t>Menaxhimi i Shpezimeve Publike</t>
  </si>
  <si>
    <t xml:space="preserve">Ekzekutimi i Pagesave te Ndryshme </t>
  </si>
  <si>
    <t>01130</t>
  </si>
  <si>
    <t>Menaxhimi i te Ardhurave Tatimore</t>
  </si>
  <si>
    <t>Menaxhimi i te Ardhurave Doganore</t>
  </si>
  <si>
    <t>Lufta kunder Transaksioneve Finnaciare Jo-Ligjore</t>
  </si>
  <si>
    <t>Mbeshtetje per Zhvillimin Ekonomik</t>
  </si>
  <si>
    <t>04130</t>
  </si>
  <si>
    <t>Programi  ka   për qëllim t'i shërbejë;  krijimit të një klime pozitive për zhvillimin e biznesit, për krijimin e vendeve të reja të punës, reduktimit të informalitetit në ekonomi, krijimit të një mjedisi konkurrues për zhvillimin e investimeve, krijimit të kushteve të barabarta për konkurrence si dhe një treg të sigurtë për konsumatorin; përmirësimin e cilësisë se menaxhimit  dhe performances ekonomike të shoqërive  tregtare , krijimit të  një sistemi qe garanton  realizimin e detyrimeve kontraktore ndermjet bizneseve .</t>
  </si>
  <si>
    <t>Mbeshtetje per Mbikeqyrjen e Tregut, Infras. E Cilesise dhe Pron.Industriale</t>
  </si>
  <si>
    <t>Mbeshtetje per Mbikq.e Tregut, Infrast. e Ciles. dhe Pron. Industr.Ky program nepermjet mbeshtetjes dhe promovimit te perdorimit te i) standardeve europiane e  nderkombetare, ii) akreditimit si njohje e besushmerise se rezulateve te organeve te vleresimit te  konformitetit, iii) metrologjise per matje te sakta dhe te sigurta per konsumatoret si dhe iv)  mbeshtetjes se inspektimeve ne treg , synon te siguroje nje nivel te larte te mbrojtjes se jetes,  shendetit, interesave ekonomike te konsumatoreve, nepermjet inspektimve ne treg  dhe rritjen dhe zhvillimin e tregtise dhe konkurences se ndershme</t>
  </si>
  <si>
    <t>Programi "Sigurimi Shoqëror" mbulon me fonde transfertat për individët nga pensionet publike, nga përfitimet në rastet e paaftësise së përkohshme për punë, nga perfitimet në raste barrëlindje,  nga përfitimet në raste të aksidenteve në punë, nga përfitimet e kompensimeve të ndryshme të shpenzimeve nga rritja e çmimeve, nga  përfitimet  nga sigurimet suplementare,  ne momentin e lindjes së  te drejtës dhe nevojës për to.Gjithashtu, programi mbulon mbledhjen dhe administrimin e të ardhurave nga kontibutet e fermerëve dhe të siguruarve vullnetarisht, administrimi i kontributeve dhe i transfertave me destinacion nga buxheti i shtetit në buxhetin e ISSH, si dhe administrimin e të gjithë informacionit që lidhet me të drejtat e  fituara të kontribuesve në skemën e sigurimit shoqëror të detyrueshëm dhe suplementar.</t>
  </si>
  <si>
    <t>Tregu i Punes</t>
  </si>
  <si>
    <t xml:space="preserve">Nxitja e mundësive për punë të denjë dhe rritja e punësueshmërisë së forcave të punës nëpërmjet politikave të frytshme të tregut të punës si dhe nepermjet, perputhjes se kerkeses me oferten per pune nga sherbimet e punesimit ku perfshihen: informacioni per vendet e lira te punes; ndermjetesimi per punesim; keshillimi dhe orientimi per karriere; programet e nxitjes se punesimit; mbeshtetjes me te ardhura per te papunet nepermjet pageses se papunesise; programet e formimit profesional. Ofrimi formimit profesional cilesor. Nxitja e përfshirjes sociale dhe e kohezionit territorial. Fuqizimi i qeverisjes së tregut të punës dhe i sistemeve   të kualifikimeve. </t>
  </si>
  <si>
    <t>Inspektimi i Punes</t>
  </si>
  <si>
    <t>04170</t>
  </si>
  <si>
    <t>ISHPSHSH eshte garanci per te ruajtur paqen sociale dhe per te siguruar qendrueshmeri ne tregon e punes, si nje faktor I rendesishem dhe I pazevendesueshem ne zhvillimin dhe konsolidimin e tregut te punes. Inspektimi I punes eshte nje mjet qe sherben garantimin e zabatueshmerise se Legjislacionit te Punes nga aktivitetet ekonomike qe ushtrojne aktivitetin e tyre ne Repobliken e Shqiperise.</t>
  </si>
  <si>
    <t>Arsimi i Mesem (Profesional)</t>
  </si>
  <si>
    <t>Programi konsiston ne hartimin, mbeshtejen e zbatimit dhe monitorimin politikave per sigurimin e strehimit te perballueshem dhe te pershtatshem per kategorite qe nuk perballojne dot kostot e strehimit ne treg; percakton rregulla te pergjitheshme, norma e standarte dhe siguron financime per realizimin e politikave te programit.</t>
  </si>
  <si>
    <t>159 210 biznese të regjistruara</t>
  </si>
  <si>
    <r>
      <rPr>
        <b/>
        <sz val="10"/>
        <color rgb="FFFF0000"/>
        <rFont val="Times New Roman"/>
        <family val="1"/>
      </rPr>
      <t>Sqarim:</t>
    </r>
    <r>
      <rPr>
        <b/>
        <sz val="8"/>
        <color rgb="FFFF0000"/>
        <rFont val="Times New Roman"/>
        <family val="1"/>
      </rPr>
      <t xml:space="preserve"> Kodi i Projektit te listes se investime</t>
    </r>
    <r>
      <rPr>
        <sz val="8"/>
        <color theme="1"/>
        <rFont val="Times New Roman"/>
        <family val="1"/>
      </rPr>
      <t>, me metodologjine e re do te jete kodi i produktit per projektet e investimeve. 
* Ky kod duhet te plotesohet nga institucione per projektet ne vazhdim. 
* Te lihet bosh ne rast se kemi te bejme me projekt te ri investimi publik, te paspecifikuar ne listen e investimeve per buxhetin e vitit 2019.</t>
    </r>
  </si>
  <si>
    <t xml:space="preserve">Paisje zyre </t>
  </si>
  <si>
    <t xml:space="preserve">Produkti </t>
  </si>
  <si>
    <t>Mbështetje për mbikqyrjen e tregut, infrastrukturë  cilësie dhe pronësi industriale</t>
  </si>
  <si>
    <t>Organizimi i mbledhjeve te Komiteteve Teknike (KT) per adaptimin, shfuqizimin dhe miratimin e standardeve. Kontrolli i vazhdueshem per perditesimin e database me standardet e reja. Shfuqizimi i standardeve SSH me standarde EN ose nderkombetare. Informimi, promovimi, ndergjegjesimi per perdorimin e standardeve dhe rritja e numrit te shitjes se tyre per institucionet dhe bizneset</t>
  </si>
  <si>
    <t>Zbatimi i kërkesave ligjore nga subjektet konform legjislacionit në fuqi për metrologjinë, sigurinë e produkteve joushqimore dhe për respektimin e të drejtave të pronësisë intelektuale. Ndërgjegjësimi dhe informimi i subjekteve për detyrimet në zbatim të legjislacionit si dhe i konsumatorëve për të drejtat e tyre.</t>
  </si>
  <si>
    <t>Realizim inspektimesh per kontrollin e zbatimit te kritereve ligjore nga operatorët ekonomik me cilësi dhe eficencë.</t>
  </si>
  <si>
    <t>Zbatimi I kerkesave ligjore nga subjektet/operatorët ekonomikë konform legjislacionit në fuqi për ofrimin e produketeve, paisje/ instalime të sigurta për konsumatorin si dhe për respektimin e të drejtave të industrisë industriale si dhe rritjen e transparencës së tregut dhe praktikave tregtare për mbrojtjen e interesit ekonomik të konsumatoreve.</t>
  </si>
  <si>
    <t>Realizim inspektimesh per kontrollin e zbatimit te kritereve ligjore nga operatorët ekonomik</t>
  </si>
  <si>
    <t>Aparati i MFE( Mbikqyrja e tregut)</t>
  </si>
  <si>
    <t>cope</t>
  </si>
  <si>
    <r>
      <t xml:space="preserve">Detajimi i Kostos Totale të </t>
    </r>
    <r>
      <rPr>
        <b/>
        <sz val="12"/>
        <color rgb="FFFF0000"/>
        <rFont val="Garamond"/>
        <family val="1"/>
      </rPr>
      <t>Produktit 1</t>
    </r>
    <r>
      <rPr>
        <b/>
        <sz val="12"/>
        <color theme="1"/>
        <rFont val="Garamond"/>
        <family val="1"/>
      </rPr>
      <t xml:space="preserve"> sipas Artikujve Ekonomikë</t>
    </r>
  </si>
  <si>
    <t xml:space="preserve">Standarde evropiane dhe nderkombetare  te adaptuara, miratuara, shfuqizuara  si SSH. </t>
  </si>
  <si>
    <t>Organizimi i mbledhjeve te Komiteteve Teknike (KT) per adaptimin, shfuqizimin dhe miratimin e standardeve. Perditesimi i data bazes se standardeve. Informimi, publikimi i buletineve, promovimi, ndergjegjesimi per perdorimin e standardeve dhe rritja e numrit te shitjes se tyre ne tregun e brendshem</t>
  </si>
  <si>
    <t>Numer standardesh</t>
  </si>
  <si>
    <r>
      <t xml:space="preserve">Detajimi i Kostos Totale të </t>
    </r>
    <r>
      <rPr>
        <b/>
        <sz val="12"/>
        <color rgb="FFFF0000"/>
        <rFont val="Garamond"/>
        <family val="1"/>
      </rPr>
      <t>Produktit 2</t>
    </r>
    <r>
      <rPr>
        <b/>
        <sz val="12"/>
        <color theme="1"/>
        <rFont val="Garamond"/>
        <family val="1"/>
      </rPr>
      <t xml:space="preserve"> sipas Artikujve Ekonomikë</t>
    </r>
  </si>
  <si>
    <t>Numër inspektmesh</t>
  </si>
  <si>
    <t>Realizim inspektimesh në të gjithë territorin e Shqiperisë për kontrollin e zbatimit të kërkesave ligjore nga operatorët ekonomikë.</t>
  </si>
  <si>
    <t>numër</t>
  </si>
  <si>
    <r>
      <t xml:space="preserve">Detajimi i Kostos Totale të </t>
    </r>
    <r>
      <rPr>
        <b/>
        <sz val="12"/>
        <color rgb="FFFF0000"/>
        <rFont val="Garamond"/>
        <family val="1"/>
      </rPr>
      <t>Produktit 3</t>
    </r>
    <r>
      <rPr>
        <b/>
        <sz val="12"/>
        <color theme="1"/>
        <rFont val="Garamond"/>
        <family val="1"/>
      </rPr>
      <t xml:space="preserve"> sipas Artikujve Ekonomikë</t>
    </r>
  </si>
  <si>
    <t>ÇERTIFIKIMI SIPAS STANDARTEVE TE OVK</t>
  </si>
  <si>
    <t>DOSJE</t>
  </si>
  <si>
    <r>
      <t xml:space="preserve">Detajimi i Kostos Totale të </t>
    </r>
    <r>
      <rPr>
        <b/>
        <sz val="12"/>
        <color rgb="FFFF0000"/>
        <rFont val="Garamond"/>
        <family val="1"/>
      </rPr>
      <t>Produktit 4</t>
    </r>
    <r>
      <rPr>
        <b/>
        <sz val="12"/>
        <color theme="1"/>
        <rFont val="Garamond"/>
        <family val="1"/>
      </rPr>
      <t xml:space="preserve"> sipas Artikujve Ekonomikë</t>
    </r>
  </si>
  <si>
    <t>Rishikim I dokumentacionit</t>
  </si>
  <si>
    <t>Ndergjegjesimi I operatoreve ekonomik, konsumatoreve dhe paleve te tjera te interesuara</t>
  </si>
  <si>
    <t>COPE</t>
  </si>
  <si>
    <r>
      <t>Detajimi i Kostos Totale të</t>
    </r>
    <r>
      <rPr>
        <b/>
        <sz val="12"/>
        <color rgb="FFFF0000"/>
        <rFont val="Garamond"/>
        <family val="1"/>
      </rPr>
      <t xml:space="preserve"> Produktit 5 </t>
    </r>
    <r>
      <rPr>
        <b/>
        <sz val="12"/>
        <color theme="1"/>
        <rFont val="Garamond"/>
        <family val="1"/>
      </rPr>
      <t>sipas Artikujve Ekonomikë</t>
    </r>
  </si>
  <si>
    <t xml:space="preserve">Rritja e shkalles se mbrojtjes se konsumatorit </t>
  </si>
  <si>
    <t>Synohet rritja e shkalles se mbrojtjes se konsumatorit dhe shtetit nga matjet e pasakta nepermjet kryerjes se kalibrimeve dhe verifikimeve te mjeteve matse qe perdorin subjektet.</t>
  </si>
  <si>
    <r>
      <t xml:space="preserve">Detajimi i Kostos Totale të </t>
    </r>
    <r>
      <rPr>
        <b/>
        <sz val="12"/>
        <color rgb="FFFF0000"/>
        <rFont val="Garamond"/>
        <family val="1"/>
      </rPr>
      <t>Produktit 6</t>
    </r>
    <r>
      <rPr>
        <b/>
        <sz val="12"/>
        <color theme="1"/>
        <rFont val="Garamond"/>
        <family val="1"/>
      </rPr>
      <t xml:space="preserve"> sipas Artikujve Ekonomikë</t>
    </r>
  </si>
  <si>
    <t>Antare me te drejta te plota ne organizatat nderkombetare EURAMET, BIPM, WELMEC, OIML, IMECO.</t>
  </si>
  <si>
    <t>Zhvillimi  I infrastruktures se integruar te matjeve duke marre parasysh nevojat e biznesit,kosumatorit,qeverise dhe industrise</t>
  </si>
  <si>
    <r>
      <t>Detajimi i Kostos Totale të</t>
    </r>
    <r>
      <rPr>
        <b/>
        <sz val="12"/>
        <color rgb="FFFF0000"/>
        <rFont val="Garamond"/>
        <family val="1"/>
      </rPr>
      <t xml:space="preserve"> Produktit 7 </t>
    </r>
    <r>
      <rPr>
        <b/>
        <sz val="12"/>
        <color theme="1"/>
        <rFont val="Garamond"/>
        <family val="1"/>
      </rPr>
      <t>sipas Artikujve Ekonomikë</t>
    </r>
  </si>
  <si>
    <t>18AX901</t>
  </si>
  <si>
    <t>Blerje pajisje kompjuterike dhe pajisje zyre</t>
  </si>
  <si>
    <r>
      <t xml:space="preserve">Detajimi i Kostos Totale të </t>
    </r>
    <r>
      <rPr>
        <b/>
        <sz val="12"/>
        <color rgb="FFFF0000"/>
        <rFont val="Garamond"/>
        <family val="1"/>
      </rPr>
      <t xml:space="preserve">Produktit 1 </t>
    </r>
    <r>
      <rPr>
        <b/>
        <sz val="12"/>
        <color theme="1"/>
        <rFont val="Garamond"/>
        <family val="1"/>
      </rPr>
      <t>sipas Artikujve Ekonomikë</t>
    </r>
  </si>
  <si>
    <t>Kodi i paspecifikuar ne liste</t>
  </si>
  <si>
    <t>Rikonstruksion godine</t>
  </si>
  <si>
    <t>Lyerje godine, izolim, riparim, permiresim i infrastruktures se zyrave dhe godines ne pergjithesi</t>
  </si>
  <si>
    <t>Situacion dhe Vulum punimesh (leke)</t>
  </si>
  <si>
    <r>
      <t xml:space="preserve">Detajimi i Kostos Totale të </t>
    </r>
    <r>
      <rPr>
        <b/>
        <sz val="12"/>
        <color rgb="FFFF0000"/>
        <rFont val="Garamond"/>
        <family val="1"/>
      </rPr>
      <t xml:space="preserve">Produktit 2 </t>
    </r>
    <r>
      <rPr>
        <b/>
        <sz val="12"/>
        <color theme="1"/>
        <rFont val="Garamond"/>
        <family val="1"/>
      </rPr>
      <t>sipas Artikujve Ekonomikë</t>
    </r>
  </si>
  <si>
    <t>M100227</t>
  </si>
  <si>
    <t>Blerje makine</t>
  </si>
  <si>
    <t>Makine per inspektime ne terren</t>
  </si>
  <si>
    <t>Numër</t>
  </si>
  <si>
    <t>M100024</t>
  </si>
  <si>
    <t>Blerje pajisje kompjuterike</t>
  </si>
  <si>
    <t>Kompjutera, printera, fotokopje, USB, Router, switch, projektor, etj.</t>
  </si>
  <si>
    <t>M100464</t>
  </si>
  <si>
    <t>Rikonstruksion ambiente ISHMT</t>
  </si>
  <si>
    <t>Instalime elektrike, hidraulike, suvatime, vendosje dyersh e dritaresh, hidroizolime, rrjet i brendshem telefonik dhe për internet.</t>
  </si>
  <si>
    <t>m2</t>
  </si>
  <si>
    <r>
      <t xml:space="preserve">Detajimi i Kostos Totale të </t>
    </r>
    <r>
      <rPr>
        <b/>
        <sz val="12"/>
        <color rgb="FFFF0000"/>
        <rFont val="Garamond"/>
        <family val="1"/>
      </rPr>
      <t>Produktit 5</t>
    </r>
    <r>
      <rPr>
        <b/>
        <sz val="12"/>
        <color theme="1"/>
        <rFont val="Garamond"/>
        <family val="1"/>
      </rPr>
      <t xml:space="preserve"> sipas Artikujve Ekonomikë</t>
    </r>
  </si>
  <si>
    <t>M100462</t>
  </si>
  <si>
    <t>Blerje pajisje (mobilim zyre)</t>
  </si>
  <si>
    <t>Tavolina pune, karrike, etazhere, dollape, varese rrobash, kolltuqe, kasaforte, etj.</t>
  </si>
  <si>
    <t>M100465</t>
  </si>
  <si>
    <t>Blerje kite laboratorike</t>
  </si>
  <si>
    <t xml:space="preserve">Analizues kimik dhe instrumenta per kontrollin e lodrave, autolaborator për kontrollin e matësve të ujit , gazit të lëngshëm, karburantit, peshore, etj. </t>
  </si>
  <si>
    <r>
      <t xml:space="preserve">Detajimi i Kostos Totale të </t>
    </r>
    <r>
      <rPr>
        <b/>
        <sz val="12"/>
        <color rgb="FFFF0000"/>
        <rFont val="Garamond"/>
        <family val="1"/>
      </rPr>
      <t>Produktit 7</t>
    </r>
    <r>
      <rPr>
        <b/>
        <sz val="12"/>
        <color theme="1"/>
        <rFont val="Garamond"/>
        <family val="1"/>
      </rPr>
      <t xml:space="preserve"> sipas Artikujve Ekonomikë</t>
    </r>
  </si>
  <si>
    <t>Emërtimi i Projektit të Investimeve</t>
  </si>
  <si>
    <t>xxxxx</t>
  </si>
  <si>
    <r>
      <t xml:space="preserve">Detajimi i Kostos Totale të </t>
    </r>
    <r>
      <rPr>
        <b/>
        <sz val="12"/>
        <color rgb="FFFF0000"/>
        <rFont val="Garamond"/>
        <family val="1"/>
      </rPr>
      <t>Produktit 8</t>
    </r>
    <r>
      <rPr>
        <b/>
        <sz val="12"/>
        <color theme="1"/>
        <rFont val="Garamond"/>
        <family val="1"/>
      </rPr>
      <t xml:space="preserve"> sipas Artikujve Ekonomikë</t>
    </r>
  </si>
  <si>
    <t xml:space="preserve"> 18AX504</t>
  </si>
  <si>
    <t>Produkti 9</t>
  </si>
  <si>
    <t>Blerje pajisje, siteme dhe makineri te ndryshme</t>
  </si>
  <si>
    <t>1-- Blerje Autolaborator gazi standart per verifikimin periodik te shperndaresve te LPG te automjeteve (2020) 1- Blerje automjete ( fugoncina) 3 cope (2022)</t>
  </si>
  <si>
    <r>
      <t xml:space="preserve">Detajimi i Kostos Totale të </t>
    </r>
    <r>
      <rPr>
        <b/>
        <sz val="12"/>
        <color rgb="FFFF0000"/>
        <rFont val="Garamond"/>
        <family val="1"/>
        <charset val="238"/>
      </rPr>
      <t xml:space="preserve">Produktit 9  </t>
    </r>
    <r>
      <rPr>
        <b/>
        <sz val="12"/>
        <color theme="1"/>
        <rFont val="Garamond"/>
        <family val="1"/>
      </rPr>
      <t>Blerje pajisje, siteme dhe makineri te ndryshme</t>
    </r>
  </si>
  <si>
    <t>Kosto totale e produktit 9</t>
  </si>
  <si>
    <t xml:space="preserve">  M100495</t>
  </si>
  <si>
    <t>Produkti 10</t>
  </si>
  <si>
    <t xml:space="preserve"> Blerje paisje laboratorike</t>
  </si>
  <si>
    <t xml:space="preserve"> Blerje paisje laboratorike  1-Meter shirit 100m dhe 200 m, 2- Aparat per matjen e trashesise se llamarinave,(2019)   Blerje e sistemit optik të kalibrimit të matësave të lagështisë dhe temperaturës në ajër si edhe për matjen e pikës së vesës.(Bashke me sensoret dhe aksesoret e paisjes.) 3 paisje.</t>
  </si>
  <si>
    <r>
      <t xml:space="preserve">Detajimi i Kostos Totale të </t>
    </r>
    <r>
      <rPr>
        <b/>
        <sz val="12"/>
        <color rgb="FFFF0000"/>
        <rFont val="Garamond"/>
        <family val="1"/>
      </rPr>
      <t xml:space="preserve">Produktit 10 </t>
    </r>
    <r>
      <rPr>
        <b/>
        <sz val="12"/>
        <color theme="1"/>
        <rFont val="Garamond"/>
        <family val="1"/>
      </rPr>
      <t xml:space="preserve"> Blerje paisje Laboratorike</t>
    </r>
  </si>
  <si>
    <t>Kosto totale e produkti 10</t>
  </si>
  <si>
    <t>18AX503</t>
  </si>
  <si>
    <t>Produkti 11</t>
  </si>
  <si>
    <t>Blerje Paisje Kompjuterike</t>
  </si>
  <si>
    <r>
      <t xml:space="preserve">Detajimi i Kostos Totale të </t>
    </r>
    <r>
      <rPr>
        <b/>
        <sz val="12"/>
        <color rgb="FFFF0000"/>
        <rFont val="Garamond"/>
        <family val="1"/>
      </rPr>
      <t xml:space="preserve">Produktit 11  </t>
    </r>
    <r>
      <rPr>
        <b/>
        <sz val="12"/>
        <color theme="1"/>
        <rFont val="Garamond"/>
        <family val="1"/>
      </rPr>
      <t>Blerje Paisje Kompjuterike</t>
    </r>
  </si>
  <si>
    <t>Kosto totale e produkti 11</t>
  </si>
  <si>
    <t>Kapitull 06</t>
  </si>
  <si>
    <t>Programi konsiston në hartimin, mbështetjen e zbatimit dhe monitorimin e politikave për sigurimin e strehimit të përballueshem dhe të pershtatshëm për kategoritë që nuk përballojnë dot kostot e strehimit në treg; përcakton rregulla të përgjithshme, norma e standarte dhe siguron financime për realizimin e politikave të programit.</t>
  </si>
  <si>
    <t>Përfshirja sociale dhe ekonomike nëpërmjet ofrimit të alternativave të strehimit të cilat janë të gatshme, të arritshme, të përballueshme dhe të përshtatshme, për individë e familje qe nuk kanë mundësi financiare të përballojë strehimin në treg dhe në veçanti grupet të cilat janë në pozita të pafavorizuara.</t>
  </si>
  <si>
    <t>Reduktimi i varfërisë ekstreme si rezultat i zbatimit të programeve sociale të strehimit (Numri i familjeve në varfëri ekstreme sipas BB)(kumulative)</t>
  </si>
  <si>
    <t>Reduktimi i numrit të familjeve që emigrojnë si rezultat i mbështetjes me programet sociale të strehimit (numri i personave që kanë emigruar ne vitin 2018)</t>
  </si>
  <si>
    <t>Të sigurojë, deri në vitin 2025, strehim të përshtatshëm e të përballueshëm për rreth 60% të individëve/familjeve që kanë aplikuar për strehim dhe që nuk përballojnë dot kostot e tregut të banesave.</t>
  </si>
  <si>
    <t>Përqindja e familjeve që kanë përmirësuar kushtet e jetesës si rezultat i përfitimit nga programet sociale të strehimit (kumulative)</t>
  </si>
  <si>
    <t>Përqindja e përfituesve të kategorisë "femra të dhunuara" dhe "gra kryefamiljare" (kumulative)</t>
  </si>
  <si>
    <t>Përqindja e përfituesve të kategorisë Rom dhe Egjiptian (kumulative)</t>
  </si>
  <si>
    <t>Kredi ekzistuese që subvencionohen</t>
  </si>
  <si>
    <t>Numër familje që kanë përfituar kredi dhe u subvencionohen interesat</t>
  </si>
  <si>
    <t>Numër familje</t>
  </si>
  <si>
    <r>
      <t xml:space="preserve">Detajimi i Kostos Totale të </t>
    </r>
    <r>
      <rPr>
        <b/>
        <sz val="9"/>
        <color rgb="FFFF0000"/>
        <rFont val="Garamond"/>
        <family val="1"/>
      </rPr>
      <t>Produktit 1</t>
    </r>
    <r>
      <rPr>
        <b/>
        <sz val="9"/>
        <color theme="1"/>
        <rFont val="Garamond"/>
        <family val="1"/>
      </rPr>
      <t xml:space="preserve"> sipas Artikujve Ekonomikë</t>
    </r>
  </si>
  <si>
    <t>Kredi të reja</t>
  </si>
  <si>
    <t>Familje që futen rishtas në skemë</t>
  </si>
  <si>
    <t>Bonusi i qirasë</t>
  </si>
  <si>
    <t>Numer familje që përfitojnë bonus qiraje</t>
  </si>
  <si>
    <t>Numër (familje) përfituesish</t>
  </si>
  <si>
    <t>Grant i menjehershem</t>
  </si>
  <si>
    <t>Numër familje që përfitojnë grant të menjëhershem</t>
  </si>
  <si>
    <r>
      <t>Detajimi i Kostos Totale të</t>
    </r>
    <r>
      <rPr>
        <b/>
        <sz val="8"/>
        <color rgb="FFFF0000"/>
        <rFont val="Garamond"/>
        <family val="1"/>
      </rPr>
      <t xml:space="preserve"> Produktit 4 </t>
    </r>
    <r>
      <rPr>
        <b/>
        <sz val="8"/>
        <color theme="1"/>
        <rFont val="Garamond"/>
        <family val="1"/>
      </rPr>
      <t>sipas Artikujve Ekonomikë</t>
    </r>
  </si>
  <si>
    <t>Rikonstruksion dhe ndërtim godinash</t>
  </si>
  <si>
    <t xml:space="preserve">Projekte per permiresimin e  kushteve te banimit per komunitete te varfera dhe te pafavorizuara
</t>
  </si>
  <si>
    <t>M100399</t>
  </si>
  <si>
    <t>Realizimi i investimeve për rikonstruksionin e banesave dhe infrastrukturës për komunitete të varfera dhe të pa-favorizuara</t>
  </si>
  <si>
    <t>Numër familje përfituese</t>
  </si>
  <si>
    <t>Rikonstruksion dhe ndertim godinash</t>
  </si>
  <si>
    <r>
      <t xml:space="preserve">Produkti </t>
    </r>
    <r>
      <rPr>
        <b/>
        <sz val="10"/>
        <color rgb="FFFF0000"/>
        <rFont val="Garamond"/>
        <family val="1"/>
      </rPr>
      <t>2</t>
    </r>
  </si>
  <si>
    <t>Rikonstruksion i godinave ne pronesi te Njesive te Qeverisjes Vendore per strehim social</t>
  </si>
  <si>
    <t>M100397</t>
  </si>
  <si>
    <t>Realizimi i investimeve per adaptimin e objekteve te dala jashte funksioni ne objekte banimi social</t>
  </si>
  <si>
    <t>Numer familje perfituese</t>
  </si>
  <si>
    <t>Banesa me kosto të ulet</t>
  </si>
  <si>
    <t>M100522</t>
  </si>
  <si>
    <t>Mbështetje me financime pjesore për reduktimin e kostove të ndërtimit</t>
  </si>
  <si>
    <t>Numer familje përfituese</t>
  </si>
  <si>
    <t>10220</t>
  </si>
  <si>
    <t>Programi "Sigurimi Shoqëror" mbulon me fonde transfertat për individët nga pensionet publike, nga përfitimet në rastet e paaftësise së përkohshme për punë, nga perfitimet në raste barrëlindje,  nga përfitimet në raste të aksidenteve në punë, nga përfitimet e kompensimeve të ndryshme të shpenzimeve nga rritja e çmimeve, nga  përfitimet  nga sigurimet suplementare,  ne momentin e lindjes së  te drejtës dhe nevojës për to.Gjithashtu, programi mbulon mbledhjen dhe administrimin e të ardhurave nga kontibutet e fermerëve dhe të siguruarve vullnetarisht, administrimi i kontributeve dhe i transfertave me destinacion nga buxheti i shtetit në buxhetin e ISSH, si dhe administrimin e të gjithë informacionit që lidhet me të drejtat e fituara të kontribuesve në skemën e sigurimit shoqëror të detyrueshëm dhe suplementar.</t>
  </si>
  <si>
    <t>Zbatimi i sistemit të sigurimeve shoqërore dhe programeve të veçanta të shtetit, të adresuara për pensionistët, rritja e përfitimeve në raport me ndyshimin e indeksit të çmimeve dhe zhvillimit të kontributeve, garantimi i qëndrueshmërisë financiare të sistemit në harmoni me strategjinë dhe dokumentin e politikave të pensioneve.</t>
  </si>
  <si>
    <t>Raporti i të ardhurave ndaj shpenzimeve</t>
  </si>
  <si>
    <t>Raporti kontribuesve ndaj pensionistëve</t>
  </si>
  <si>
    <t>Rritja e cilesise se sherbimit ndaj perfituesve me 2.5% per cdo vit.Përmirësimi në vazhdimësi i shërbimeve ndaj qytetareve duke e fokusuar te gjithë veprimtarinë e ISSH-se pro-klientit.</t>
  </si>
  <si>
    <t>Rritja e cilesise së shërbimit ndaj përfituesve</t>
  </si>
  <si>
    <t>Përfitues dhe transferta nga Fondi i Sigurimeve Shoqerore për raste të paaftësisë së përkohshme në punë</t>
  </si>
  <si>
    <t>Parashikohen fonde nga sigurimet shoqërore për përfituesit në rastet e paaftësisë së përkohshme për rreth 2286 persona</t>
  </si>
  <si>
    <t>numri i përfituesve me paaftësi të përkohshme</t>
  </si>
  <si>
    <t>Përfitues dhe transferta nga Fondi i Sigurimeve Shoqerore për raste barrëlindje</t>
  </si>
  <si>
    <t>Parashikohen fonde nga sigurimet shoqërore për përfituesit me barrëlindje për rreth 17000 raste</t>
  </si>
  <si>
    <t>numri i përfituesve për barrëlindje</t>
  </si>
  <si>
    <t>Përfitues dhe transferta nga Fondi i Sigurimeve Shoqërore për skemën e pensioneve</t>
  </si>
  <si>
    <t>Parashikohen fonde nga sigurimet shoqërore për përfituesit e skemës së pensioneve për rreth 651 mijë persona</t>
  </si>
  <si>
    <t>numri i përfituesve nga skema e pensioneve</t>
  </si>
  <si>
    <t>Përfitues dhe transferta nga Fondi i Sigurimeve Shoqerore për raste të raste aksidentesh në punë dhe sëmundjesh profesionale</t>
  </si>
  <si>
    <t>Parashikohen fonde nga sigurimet shoqërore për përfituesit në rast aksidenti në punë apo sëmundje profesionale për rreth 60 persona</t>
  </si>
  <si>
    <t xml:space="preserve">numri i përfituesve me paaftesi te perkohshme si pasojë e aksidenteve në punë e sëmundjeve profesionale  </t>
  </si>
  <si>
    <t>Inspektorë që kryejnë mbledhjen dhe administrimin e kontributeve të fermerëve dhe kontributeve vullnetare</t>
  </si>
  <si>
    <t>Parashikohen nevojat për fonde në mbështetje të inspektorëve që merren me administrimin e kontributeve në përgjithësi, në mbledhjen e kontributeve për fermerët dhe të siguruarve vullnetarisht për rreth 364 persona</t>
  </si>
  <si>
    <t xml:space="preserve">numri i inspektorëve qe administrojne pagesat e fermerëve dhe ato të sigurimit vullnetar </t>
  </si>
  <si>
    <r>
      <t>Detajimi i Kostos Totale të</t>
    </r>
    <r>
      <rPr>
        <b/>
        <sz val="8"/>
        <color rgb="FFFF0000"/>
        <rFont val="Garamond"/>
        <family val="1"/>
      </rPr>
      <t xml:space="preserve"> Produktit 5 </t>
    </r>
    <r>
      <rPr>
        <b/>
        <sz val="8"/>
        <color theme="1"/>
        <rFont val="Garamond"/>
        <family val="1"/>
      </rPr>
      <t>sipas Artikujve Ekonomikë</t>
    </r>
  </si>
  <si>
    <t xml:space="preserve">Administrata funksionale </t>
  </si>
  <si>
    <t>Parashikon nevojat për fonde për administrimin e sistemit të sigurimeve shoqërore të detyrueshme.  Në këtë program analitikisht janë të përfshirë nevojat për fonde për administrimin e përfitimeve për sëmundje, barrëlindje, skemën e pensioneve, aksidente në punë, si dhe për inspektorët për mbledhjen e kontributeve vullnetare dhe të fermerëve.</t>
  </si>
  <si>
    <t>numri i punonjësve të administratës të ISSH-së</t>
  </si>
  <si>
    <r>
      <t>Detajimi i Kostos Totale të</t>
    </r>
    <r>
      <rPr>
        <b/>
        <sz val="8"/>
        <color rgb="FFFF0000"/>
        <rFont val="Garamond"/>
        <family val="1"/>
      </rPr>
      <t xml:space="preserve"> Produktit 7 </t>
    </r>
    <r>
      <rPr>
        <b/>
        <sz val="8"/>
        <color theme="1"/>
        <rFont val="Garamond"/>
        <family val="1"/>
      </rPr>
      <t>sipas Artikujve Ekonomikë</t>
    </r>
  </si>
  <si>
    <t>Përmirësimi i eficencës së ISSH në menaxhimin e fondeve të skemës së sigurimit suplementar</t>
  </si>
  <si>
    <t>Treguesit e Performancës për Objektivin 2**</t>
  </si>
  <si>
    <t>Cilësia e shërbimit ndaj përfituesve</t>
  </si>
  <si>
    <t>Përfitues dhe pagesa të llogaritura e të shpërndara për sigurimin shtetëror suplementar</t>
  </si>
  <si>
    <t xml:space="preserve">Parashikohen nevojat per fond per llogaritjen dhe kryerjen e pagesave për rreth 3800 përfitues që trajtohen me pension suplementar </t>
  </si>
  <si>
    <t xml:space="preserve">numri i përfituesve që përfitojne sigurim suplementar </t>
  </si>
  <si>
    <t>Përfitues dhe pagesa të llogaritura e shpërndara për sigurimin suplementar të ish ushtarakëve dhe ish policeve</t>
  </si>
  <si>
    <t>Parashikohen nevojat për fond për llogaritjen dhe kryerjen e pagesave për rreth 30,000 përfitues që trajtohen me pension suplementar ushtarak</t>
  </si>
  <si>
    <t>numri i përfituesve që përfitojnë sigurim suplementar si ish ushtarakë dhe ish policë</t>
  </si>
  <si>
    <t>Përfitues dhe pagesa të llogaritura e të shpërndara për sigurimin suplementar të personave me statusin "Profesor"</t>
  </si>
  <si>
    <t>Parashikohen nevojat për fond për llogaritjen dhe kryerjen e pagesave për rreth 1000 përfitues që kanë statusin "Profesor"</t>
  </si>
  <si>
    <t>numri i përfituesve të statusit "Profesor"</t>
  </si>
  <si>
    <t>Përfitues dhe pagesa të llogaritura dhe shpërndara për sigurimin suplementar për persona nën statusin "Naftëtar"</t>
  </si>
  <si>
    <t>Parashikohen nevojat per fond per llogaritjen dhe kryerjen e pagesave përrreth 7784 përfituesve që kanë statustin e naftëtarit</t>
  </si>
  <si>
    <t>numri i përfituesve nën statusin "Naftëtar"</t>
  </si>
  <si>
    <t>Përfitues dhe pagesa të llogaritura e shpërndara për sigurimin suplementar për persona mëm statusin "Metalurg"</t>
  </si>
  <si>
    <t>Parashikohen nevojat për fond për llogaritjen dhe kryerjen e pagesave për rreth 3060 përfitues që kanë statustin e metalurgut</t>
  </si>
  <si>
    <t>numri i përfituesve nën statusin "Metalurg"</t>
  </si>
  <si>
    <t>Përfitues dhe pagesa të llogaritura e shpërndara për sigurimin suplementar të "Punonjesve të nëntokës"</t>
  </si>
  <si>
    <t>Parashikohen nevojat për fond për llogaritjen dhe kryerjen e pagesave për rreth 14,576 përfitues që kanë statusin e "Minator"</t>
  </si>
  <si>
    <t>numri i përfituesve nën statusin "Minator"</t>
  </si>
  <si>
    <r>
      <t>Detajimi i Kostos Totale të</t>
    </r>
    <r>
      <rPr>
        <b/>
        <sz val="8"/>
        <color rgb="FFFF0000"/>
        <rFont val="Garamond"/>
        <family val="1"/>
      </rPr>
      <t xml:space="preserve"> Produktit 6 </t>
    </r>
    <r>
      <rPr>
        <b/>
        <sz val="8"/>
        <color theme="1"/>
        <rFont val="Garamond"/>
        <family val="1"/>
      </rPr>
      <t>sipas Artikujve Ekonomikë</t>
    </r>
  </si>
  <si>
    <t>Produkti parashikon nevojat për mbulimin e shpenzimeve për administrimin e përfitimeve  nga skemat suplementare</t>
  </si>
  <si>
    <t>numri i punonjësve të administratës të ISSH-së që i shërben përfituesve të skemës suplementare</t>
  </si>
  <si>
    <r>
      <t>Detajimi i Kostos Totale të</t>
    </r>
    <r>
      <rPr>
        <b/>
        <sz val="8"/>
        <color rgb="FFFF0000"/>
        <rFont val="Garamond"/>
        <family val="1"/>
      </rPr>
      <t xml:space="preserve"> Produktit 8 </t>
    </r>
    <r>
      <rPr>
        <b/>
        <sz val="8"/>
        <color theme="1"/>
        <rFont val="Garamond"/>
        <family val="1"/>
      </rPr>
      <t>sipas Artikujve Ekonomikë</t>
    </r>
  </si>
  <si>
    <t>Objektivi 3 i Politikës së Programit                    "Programe Kompensuese të Shtetit dhe Trajtime të veçanta"</t>
  </si>
  <si>
    <t>Përmirësimi i efiçencës së ISSH-së në menaxhimin e fondeve të skemës së programeve kompensuese të shtetit dhe trajtimeve të veçanta</t>
  </si>
  <si>
    <t>Treguesit e Performancës për Objektivin 3**</t>
  </si>
  <si>
    <t>Rritja e cilësisë së shërbimit ndaj përfituesve</t>
  </si>
  <si>
    <t>Produktet për Objektivin 3</t>
  </si>
  <si>
    <t>Përfitues dhe kompensime të llogaritura për t'u shpërndarë për programin "Kompensime të Çmimeve"</t>
  </si>
  <si>
    <t>Parashikohen nevojat për fonde për llogaritjen dhe kryerjen e pagesave në mbështetje me të ardhura për rreth 550 mijë përfitues</t>
  </si>
  <si>
    <t>numri i përfituesve për programin "Kompensime Çmimesh"</t>
  </si>
  <si>
    <t>Përfitues dhe fonde të llogaritura për t'u shpërndara për programin "Pensione të posacme shtetërore"</t>
  </si>
  <si>
    <t>Parashikohen nevojat për fonde dhe kryerjen e pagesave në rastin e pensioneve të posacme për 274 përfitues</t>
  </si>
  <si>
    <t>numri i përfituesve për programin "Pensione të posaçme"</t>
  </si>
  <si>
    <t>Përfitues dhe fonde të llogaritura për t'u shpërndarë për "Pensionet e Veteraneve dhe Invalidëve të luftës"</t>
  </si>
  <si>
    <t>Parashikohen nevojat per fond page dhe kryerjen e pagesave për rreth 2800 përfitues</t>
  </si>
  <si>
    <t>numri i përfituesve që përfitojnë pensione si veteranë dhe invalidë lufte</t>
  </si>
  <si>
    <t>Përfitues dhe fonde të llogaritura për t'u shpërndarë nën statusin "Invalid Pune"</t>
  </si>
  <si>
    <t>Parashikohen nevojat për fonde dhe kryerjen e pagesave për rreth 1050 përfitues</t>
  </si>
  <si>
    <t>numri i përfituesve nën statusin "Invalid pune"</t>
  </si>
  <si>
    <t>Përfitues dhe fonde të llogaritura për t'u shpërndarë për kompensime për të ardhurat minimale te pensionistëve</t>
  </si>
  <si>
    <t>Parashikohen nevojat për fond dhe kryerjen e pagesave për rreth 343 mijë përfitues</t>
  </si>
  <si>
    <t>numri i përfituesve që përfitojnë kompensime për të ardhurat minimale</t>
  </si>
  <si>
    <t>Përfitues dhe fonde të llogaritura për t'u shpërndarë për personat në kushte e perfitimit të pensionit social</t>
  </si>
  <si>
    <t>Parashikohen nevojat për fond dhe kryerjen e pagesave për rreth 3 000 përfitues</t>
  </si>
  <si>
    <t>numri i përfituesve për pension social</t>
  </si>
  <si>
    <t>Përfitues dhe fonde të llogaritura për t'u shpërndarë për statusin "Dëshmor i Atdheut"</t>
  </si>
  <si>
    <t>Parashikohen nevojat për fonde dhe kryerjen e pagesave për rreth 346 familjeve të dëshmorëve</t>
  </si>
  <si>
    <t>numri i përfituesve nën statusin "Deshmor i Atdheut"</t>
  </si>
  <si>
    <t>Përfitues dhe fonde të llogaritura për t'u shpërndarë për programin "Trajtime të veçanta të pilotëve fluturues në pension"</t>
  </si>
  <si>
    <t>Parashikohen nevojat për fonde dhe kryerjen e pagesave për rreth 230 përfituesve</t>
  </si>
  <si>
    <t>numri i përfituesve nën programin "Trajtime të veçanta të pilotëve fluturues në pension"</t>
  </si>
  <si>
    <t>Përfitues dhe fonde të llogaritura për t'u shpërndarë për programin "Trajtime të veçanta për ish punonjësit e industrisë ushtarake"</t>
  </si>
  <si>
    <t>Parashikohen nevojat për fond dhe kryerjen e pagesave për rreth 360 përfiues</t>
  </si>
  <si>
    <t>numri i përfituesve nën programin "Trajtime të veçanta për ish punonjësit e industrisë ushtarake"</t>
  </si>
  <si>
    <r>
      <t>Detajimi i Kostos Totale të</t>
    </r>
    <r>
      <rPr>
        <b/>
        <sz val="8"/>
        <color rgb="FFFF0000"/>
        <rFont val="Garamond"/>
        <family val="1"/>
      </rPr>
      <t xml:space="preserve"> Produktit 9 </t>
    </r>
    <r>
      <rPr>
        <b/>
        <sz val="8"/>
        <color theme="1"/>
        <rFont val="Garamond"/>
        <family val="1"/>
      </rPr>
      <t>sipas Artikujve Ekonomikë</t>
    </r>
  </si>
  <si>
    <t>Përfitues dhe fonde të llogaritura për t'u shpërndarë për programin "Trajtime të veçanta të ish ushtarakëve të nëndetëseve në pension"</t>
  </si>
  <si>
    <t>Parashikohen nevojat për fonde dhe kryerjen e pagesave për 58 përfituesve</t>
  </si>
  <si>
    <t>numri i përfituesve nën programin "Trajtime të veçanta të ish ushtarakëve të nëndetëseve në pension"</t>
  </si>
  <si>
    <r>
      <t>Detajimi i Kostos Totale të</t>
    </r>
    <r>
      <rPr>
        <b/>
        <sz val="8"/>
        <color rgb="FFFF0000"/>
        <rFont val="Garamond"/>
        <family val="1"/>
      </rPr>
      <t xml:space="preserve"> Produktit 10 </t>
    </r>
    <r>
      <rPr>
        <b/>
        <sz val="8"/>
        <color theme="1"/>
        <rFont val="Garamond"/>
        <family val="1"/>
      </rPr>
      <t>sipas Artikujve Ekonomikë</t>
    </r>
  </si>
  <si>
    <t>Kosto totale e produktit 10</t>
  </si>
  <si>
    <t>Përfitues dhe fonde të llogaritura për t'u shpërndarë për trajtimin e veçantë për shpenzime varrimi</t>
  </si>
  <si>
    <t>Parashikohen nevojat për fond dhe kryerjen e pagesave për rreth 16 000 përfitues</t>
  </si>
  <si>
    <t>numri i përfituesve për "Trajtimin e veçantë për shpenzime varrimi"</t>
  </si>
  <si>
    <r>
      <t>Detajimi i Kostos Totale të</t>
    </r>
    <r>
      <rPr>
        <b/>
        <sz val="8"/>
        <color rgb="FFFF0000"/>
        <rFont val="Garamond"/>
        <family val="1"/>
      </rPr>
      <t xml:space="preserve"> Produktit 11 </t>
    </r>
    <r>
      <rPr>
        <b/>
        <sz val="8"/>
        <color theme="1"/>
        <rFont val="Garamond"/>
        <family val="1"/>
      </rPr>
      <t>sipas Artikujve Ekonomikë</t>
    </r>
  </si>
  <si>
    <t>Kosto totale e produktit 11</t>
  </si>
  <si>
    <t>Produkti 12</t>
  </si>
  <si>
    <t>Parashikohet nevoja për fonde për administrimin e përfitimeve për skemat kompensuese dhe trajtimet financiare të veçanta</t>
  </si>
  <si>
    <t>numri i punonjësve të ISSH-së për "Programe Kompensuese të Shtetit dhe Trajtime të veçanta"</t>
  </si>
  <si>
    <r>
      <t>Detajimi i Kostos Totale të</t>
    </r>
    <r>
      <rPr>
        <b/>
        <sz val="8"/>
        <color rgb="FFFF0000"/>
        <rFont val="Garamond"/>
        <family val="1"/>
      </rPr>
      <t xml:space="preserve"> Produktit 12 </t>
    </r>
    <r>
      <rPr>
        <b/>
        <sz val="8"/>
        <color theme="1"/>
        <rFont val="Garamond"/>
        <family val="1"/>
      </rPr>
      <t>sipas Artikujve Ekonomikë</t>
    </r>
  </si>
  <si>
    <t>Kosto totale e produktit 13</t>
  </si>
  <si>
    <t>PROGRAMI I SHPENZIMEVE SIPAS TAVANEVE</t>
  </si>
  <si>
    <t>Menaxhimi i të ardhurave Doganore</t>
  </si>
  <si>
    <t>Menaxhimi  efektiv, efikas, i drejtë dhe transparent i të ardhurave doganore</t>
  </si>
  <si>
    <t xml:space="preserve">Mbledhja faktike e të ardhurave krahasuar  me parashikimet </t>
  </si>
  <si>
    <t xml:space="preserve">Krijimi i lehtesirave për operatorët ekonomik nëpërmjet lehtësimit dhe përshpejtimit të proçedurave doganore </t>
  </si>
  <si>
    <t>Emërtimi i Treguesit 1</t>
  </si>
  <si>
    <t>Rritja e numrit të deklaratave doganore të procesuara në kanalin BLU (në import)</t>
  </si>
  <si>
    <t>Rritja e numrit të deklaratave doganore të procesuara në kanalin Jeshil (në import)</t>
  </si>
  <si>
    <t>Rritja e numrit të deklaratave doganore të procesuara në kanalin Jeshil (në eksport)</t>
  </si>
  <si>
    <t>12</t>
  </si>
  <si>
    <t xml:space="preserve">Rritja e numrit të rasteve për rishikim vlerësimi doganor duke u bazuar në metodat e vlerësimit doganor për mallrat identikë dhe të ngjashëm </t>
  </si>
  <si>
    <t>Shkurtimi i kohës mesatare të shpenzuar për 1 zhdoganim sipas llojit të proçedurave doganore</t>
  </si>
  <si>
    <t>Rritja e numrit te AEO dhe eksportuesve të miratuar</t>
  </si>
  <si>
    <t>25-30%</t>
  </si>
  <si>
    <t xml:space="preserve">Deklarata doganore të proçesuara </t>
  </si>
  <si>
    <t>numër deklaratash</t>
  </si>
  <si>
    <t>Detajimi i Kostos Totale të Produktit 1 sipas Artikujve Ekonomikë</t>
  </si>
  <si>
    <t xml:space="preserve">Vendime Gjyqësore të Ekzekutuara </t>
  </si>
  <si>
    <t>Shlyerja  e detyrimeve ndaj vendimeve gjyqësore për ish punonjës të shërbimit doganor shqiptar si dhe ndaj shoqërive të ndryshme</t>
  </si>
  <si>
    <t>numër vendimesh</t>
  </si>
  <si>
    <t>Detajimi i Kostos Totale të Produktit 2 sipas Artikujve Ekonomikë</t>
  </si>
  <si>
    <t>Pajisje zyre</t>
  </si>
  <si>
    <t>M100002</t>
  </si>
  <si>
    <t>Në këtë produkt janë përfshirë blerja e pajisjeve të zyrave</t>
  </si>
  <si>
    <t xml:space="preserve">cope </t>
  </si>
  <si>
    <t>Detajimi i Kostos Totale të Produktit 3 sipas Artikujve Ekonomikë</t>
  </si>
  <si>
    <t xml:space="preserve">Pajisje Komjuterike , licensa, softe </t>
  </si>
  <si>
    <t>18AW101</t>
  </si>
  <si>
    <t>Ne kete produkt përfshihen pajisjet elektronike,licensa,softe rikonstruksion i rrjetit komjuterik</t>
  </si>
  <si>
    <t>Detajimi i Kostos Totale të Produktit 4 sipas Artikujve Ekonomikë</t>
  </si>
  <si>
    <t>Kosto totale e produkti 4</t>
  </si>
  <si>
    <t>Pajisje teknike</t>
  </si>
  <si>
    <t>18AW103</t>
  </si>
  <si>
    <t>Në këtë produkt janë përfshirë blerja dhe pajisjeve per Laboratorin kimik doganor si dhe per vitin 2020 blerja e nje stabilizator tensioni per Degen e  Doganes Kukes</t>
  </si>
  <si>
    <t>copë</t>
  </si>
  <si>
    <t>Detajimi i Kostos Totale të Produktit 5 sipas Artikujve Ekonomikë</t>
  </si>
  <si>
    <t>Ndërtime dhe Rikonstruksoione të  godinave e ambjenteve në të cilat ushtron veprimtarinë administrata doganore</t>
  </si>
  <si>
    <t>Godina të ndërtuara e rikonstruktuara</t>
  </si>
  <si>
    <t>18AW201</t>
  </si>
  <si>
    <t xml:space="preserve">Godina  të ndërtuara dhe  rikonstruktuara </t>
  </si>
  <si>
    <t>numer rikonstruksionesh dhe ndertimesh</t>
  </si>
  <si>
    <t>Detajimi i Kostos Totale të Produktit 6 sipas Artikujve Ekonomikë</t>
  </si>
  <si>
    <t>Zhvillim Modulesh</t>
  </si>
  <si>
    <t>18Aë301</t>
  </si>
  <si>
    <t xml:space="preserve">Nëpërmjet këtij produkti synohet të zhvillohen  Moduli i proçesimit të Deklaratave doganore , Moduli i Menaxhimit të Riskut, Moduli i manifestit, Moduli i deklarimit të Cashit dhe module te tjera </t>
  </si>
  <si>
    <t>Detajimi i Kostos Totale të Produktit 7 sipas Artikujve Ekonomikë</t>
  </si>
  <si>
    <t>Kosto totale e produkti 7</t>
  </si>
  <si>
    <t xml:space="preserve">Kontrate sherbimi per Zhvillimin e Moduleve te ITMS (Sistemi i Menaxhimit te Integruar te Tarifes) totalisht te perputhshem me ITMS e BE-se.  </t>
  </si>
  <si>
    <t xml:space="preserve"> Zhvillimi I Moduleve te ITMS (Sistemi i Menaxhimit te Integruar te Tarifes) totalisht te perputhshem me ITMS e BE-se.</t>
  </si>
  <si>
    <t>GM10139</t>
  </si>
  <si>
    <t xml:space="preserve">Ne kete produkt eshte perfshire financimi i huaj qe perfiton ADSH nga projetkti i IPA 2013 si dhe bashkefinancimi nga buxheti i shtetit                  </t>
  </si>
  <si>
    <t>projekt</t>
  </si>
  <si>
    <t>Detajimi i Kostos Totale të Produktit 8 sipas Artikujve Ekonomikë</t>
  </si>
  <si>
    <t xml:space="preserve">Kontrate Binjakezimi  IPA 2017: “Mbeshtetje per ADSH-ne ne perafrimin e legjislacionit dhe procedurave me  EU acquis, ne lidhje me Kodin e Ri Doganor te BE-se si dhe pergatitjet per nderveprimin me sistemin IT te BE-se per mallrat e fallsifikuara”.  </t>
  </si>
  <si>
    <t>Kontrate Binjakezimi  IPA 2017</t>
  </si>
  <si>
    <t>Ky projekt binjakezimi në tërësi do të kontribuojë në zbatimin e legjislacionit doganor te harmonizuar me ate te BE-se dhe procedurave për Administratën Doganore dhe operatorët ekonomik si dhe në lehtësimin e tregtisë. Ai do te asistoje gjithashtu ne pergatitjet per te percjelle online në sistemin Copis të Bashkimit Evropian të gjitha të dhënat që ndodhen në database e të dhënave (shkatërrimet, aplikimet etj.) te detyrueshme ne momentin e integrimit te Shqipërisë në Bashkimin Evropian</t>
  </si>
  <si>
    <t>Detajimi i Kostos Totale të Produktit 9 sipas Artikujve Ekonomikë</t>
  </si>
  <si>
    <t>Garantimi i sigurisë dhe i mbrojtjes kombëtarë nga: kontrabanda, trafiqet paligjshme, mallrat e ndaluara e fallsifikuara, evazioni fiskal etj.</t>
  </si>
  <si>
    <t>Treguesit e Performancës për Objektivin 2</t>
  </si>
  <si>
    <t xml:space="preserve">Rritja e arkëtimit  të të  ardhurave si rezultat inspektimeve dhe hetimeve doganore      </t>
  </si>
  <si>
    <t>Rritja e numrit të hetimeve proaktive</t>
  </si>
  <si>
    <t xml:space="preserve">Shpenzimet Korrente </t>
  </si>
  <si>
    <t xml:space="preserve">Inspektime doganore te kryera </t>
  </si>
  <si>
    <t>Në këtë produkt janë përfshirë inspektimet që kryejne strukturat tona operative Antikontrabanda, Antitrafiku  si dhe strukturat e Inteligjences operative</t>
  </si>
  <si>
    <t>numer rastesh</t>
  </si>
  <si>
    <t>Detajimi i Kostos Totale të Produktit 10 sipas Artikujve Ekonomikë</t>
  </si>
  <si>
    <t>Hetime doganore te kryera</t>
  </si>
  <si>
    <t>Në këtë produkt përfshihen rastet e Hetimit që kryejnë strukturat e Administratës Doganore</t>
  </si>
  <si>
    <t>Detajimi i Kostos Totale të Produktit 11 sipas Artikujve Ekonomikë</t>
  </si>
  <si>
    <t>Shërbim skanimi</t>
  </si>
  <si>
    <t>Në këtë produkt është parashikuar pagesa e tarifës së shërbimit të skanimit tëkonteniereve e automjeteve të tjera në Republikën e Shqipërisë,miratuar me ligjin nr.123/2013</t>
  </si>
  <si>
    <t>numër vendesh</t>
  </si>
  <si>
    <t>Detajimi i Kostos Totale të Produktit 12 sipas Artikujve Ekonomikë</t>
  </si>
  <si>
    <t>Kosto totale e produktit 3 sipas artikujve ekonomikë</t>
  </si>
  <si>
    <t>Produkti 13</t>
  </si>
  <si>
    <t xml:space="preserve">Pajisje speciale </t>
  </si>
  <si>
    <t>18AW104</t>
  </si>
  <si>
    <t>Blerje skaner mobil</t>
  </si>
  <si>
    <t>Detajimi i Kostos Totale të Produktit 13 sipas Artikujve Ekonomikë</t>
  </si>
  <si>
    <t>Mjete lundruese</t>
  </si>
  <si>
    <t>Produkti 14</t>
  </si>
  <si>
    <t>18AW701</t>
  </si>
  <si>
    <t>Blerje mjete lundruese per kontrollin e teritorit detar</t>
  </si>
  <si>
    <t>Detajimi i Kostos Totale të Produktit 14 sipas Artikujve Ekonomikë</t>
  </si>
  <si>
    <t>Kosto totale e produktit 14</t>
  </si>
  <si>
    <t>Projekti “Lëvizshmëria në Bregun Jonian - COMOBILON” në kuadër të Programit Interreg IPA Cross-border Cooperation “Greqi – Shqipëri 2014-2020“- Ndërtim, Rindërtim, Rehabilitim i PKK Qafë – Botë</t>
  </si>
  <si>
    <t>Produkti 15</t>
  </si>
  <si>
    <t>Ndërtim, Rindërtim, Rehabilitim i PKK Qafë – Botë</t>
  </si>
  <si>
    <t>Detajimi i Kostos Totale të Produktit 15 sipas Artikujve Ekonomikë</t>
  </si>
  <si>
    <t>Kosto totale e produktit 15</t>
  </si>
  <si>
    <t xml:space="preserve">Projekti PEN-CP ne kuader te Programit Horizon 2020. 
</t>
  </si>
  <si>
    <t>Produkti 16</t>
  </si>
  <si>
    <t xml:space="preserve">Projekti PEN-CP ne kuader te Programit Horizon 2020. </t>
  </si>
  <si>
    <t>Rrjeti Pan-Evropian i Praktikuesve Doganor (PEN-CP) synon të ndërtojë një rrjet ndërmjet administratave doganore të caktuara për të krijuar një ekosistem për ndërveprimin, shkëmbimin e njohurive dhe inovacionit për të përmirësuar sigurinë evropiane, dmth kontroll më efikas të flukseve të tregtisë së paligjshme.</t>
  </si>
  <si>
    <t>Detajimi i Kostos Totale të Produktit 16 sipas Artikujve Ekonomikë</t>
  </si>
  <si>
    <t>Kosto totale e produktit 16</t>
  </si>
  <si>
    <t>Projekti i BB me kontekst rajonal, ku Faza e Parë e të cilit përfshin shtetet AL-Fyrom, Serbi me fokus “ Lehtësimin e tregtisë dhe transportit në Ballkanin Perëndimor (WBTTFP)”</t>
  </si>
  <si>
    <t>Produkti 17</t>
  </si>
  <si>
    <t>Sportelit te Vetem Nacional  Pika e Perbashket kalimit Kufitar Qafe Thane</t>
  </si>
  <si>
    <t>Projektimi dhe Instalimi i Sportelit te Vetem Nacional - National Singleëindoë (NSë), i cili do te realizohet nepermjet aktiviteteve: pergatitje e projektit, automatizimi dhe instalimi, Sistemi i Ri i Kompiuterisuar i Tranzitit (NCTS). 
Permiresimi i Pikave te kalimit te Kufirit ne korridore te perzgjedhura te tregtise, e cila do te arrihet nepermjet permiresimit te kapacitetit fizik dhe kushteve te punes ne PKK Kafasan/Qafe Thane (Shqiperi/Maqedoni e veriut), nepermjet organizimit te nje sporteli te vetem (one stop shop) nese eshte e mundur. Nderhyrja do te konsistoje ne permiresimin dhe riparimin e fasiliteteve dhe aksesit ne kete korridor si dhe sigurimin e pajisjeve te nevojshme per te lehtesuar inspektimet dhe per te shpejtuar levizjen e mallrave.</t>
  </si>
  <si>
    <t>Detajimi i Kostos Totale të Produktit 17sipas Artikujve Ekonomikë</t>
  </si>
  <si>
    <t>Kosto totale e produktit 17</t>
  </si>
  <si>
    <t>Sistem monitorimi</t>
  </si>
  <si>
    <t xml:space="preserve">Produkti 18 </t>
  </si>
  <si>
    <t>M100479</t>
  </si>
  <si>
    <t xml:space="preserve">“Upgrade i pajisjeve fizike të dëmtuara të  sistemit të monitorimit me kamera në degët dhe pikat doganore si dhe shtimi i tyre në 12 pika të tjera doganore </t>
  </si>
  <si>
    <t>Detajimi i Kostos Totale të Produktit 18 sipas Artikujve Ekonomikë</t>
  </si>
  <si>
    <t>Kosto totale e produktit 18</t>
  </si>
  <si>
    <t>Projekti DOGANAT 2020  GM10102</t>
  </si>
  <si>
    <t>Produkti 19</t>
  </si>
  <si>
    <t>Pjesmarrje ne aktivitete te organizuara jashte vendit</t>
  </si>
  <si>
    <t>GM10102</t>
  </si>
  <si>
    <t>Ne kete produkt perfshihet pjesmarrja e stafit te ADSH ne aktivitete ,brenda skemes dhe rregullavete Programit "Doganat 2020"</t>
  </si>
  <si>
    <t xml:space="preserve">projekt </t>
  </si>
  <si>
    <t>Detajimi i Kostos Totale të Produktit 19 sipas Artikujve Ekonomikë</t>
  </si>
  <si>
    <t>Totali i shpenzimeve të Programit sipas produkteve</t>
  </si>
  <si>
    <t>Totali i shpenzimeve të Programit sipas artikujve</t>
  </si>
  <si>
    <t>Planifikimi, Manaxhimi dhe Administrimi</t>
  </si>
  <si>
    <t>Programi  zhvillon politika dhe strategji ministeriale. Ai kordinon dhe monitoron performancen e programeve te Ministrise , vecanerisht per te promovuar nje perdorim me eficent dhe efektiv te burimeve njerezore dhe financiare. Ky program percakton menaxhimin dhe mbeshtetjen administrative per programet e tjera te ministrise,vecanerisht ne vazhdimesine e zhvillimit te kapaciteteve menaxhuese ne te gjitha nivelet e ministrise per te mundur pergatitjen, zhvillimin dhe implementimin e politikave dhe kuadrit ligjor ne perputhje me standartet e BE-se</t>
  </si>
  <si>
    <t>Mirëmenaxhimi i financave publike përmes hartimit të politikave në fushën e financave dhe ekonomisë</t>
  </si>
  <si>
    <t>Rritja Ekonomike</t>
  </si>
  <si>
    <t>Balanca Primare</t>
  </si>
  <si>
    <t xml:space="preserve">Rritja dhe zhvillimi i kapaciteteve planifikuese dhe menaxhuese, nëpërmjet programeve trajnuese dhe zhvilluese ne respekt te parimit te barazise gjinore.
</t>
  </si>
  <si>
    <t>1. Personel gra të promovuara në funksione drejtuese</t>
  </si>
  <si>
    <t xml:space="preserve">2. Personel burra të rekrutuar rishtazi (%); 
</t>
  </si>
  <si>
    <t xml:space="preserve">3. Personel gra të rekrutuara rishtazi (%); </t>
  </si>
  <si>
    <t xml:space="preserve">4. Personel burra të trajnuar (%); </t>
  </si>
  <si>
    <t xml:space="preserve">5. Personel gra të trajnuara (%); 
</t>
  </si>
  <si>
    <t>6. Nr i personelit i trajnuar/totalit te personelit</t>
  </si>
  <si>
    <t>Akte ligjore dhe nenligjore te miratuara</t>
  </si>
  <si>
    <t>Përgatitja dhe vleresimi paraprak/analiza i projektakteve</t>
  </si>
  <si>
    <t>Numer aktesh</t>
  </si>
  <si>
    <r>
      <t xml:space="preserve">Detajimi i Kostos Totale të </t>
    </r>
    <r>
      <rPr>
        <b/>
        <sz val="12"/>
        <color rgb="FFFF0000"/>
        <rFont val="Times New Roman"/>
        <family val="1"/>
      </rPr>
      <t>Produktit 1</t>
    </r>
    <r>
      <rPr>
        <b/>
        <sz val="12"/>
        <color theme="1"/>
        <rFont val="Times New Roman"/>
        <family val="1"/>
      </rPr>
      <t xml:space="preserve"> sipas Artikujve Ekonomikë</t>
    </r>
  </si>
  <si>
    <t>Trajnime te Kryera nga QTATD</t>
  </si>
  <si>
    <t>Trajnime te zhvilluara per administraten Tatimore dhe Doganore, me qellim permiresimin dhe rritjen e ketyre kapaciteteve, ne perputhje me objektivat strategjike ne kete fushe</t>
  </si>
  <si>
    <t>Numer oresh</t>
  </si>
  <si>
    <r>
      <t>Detajimi i Kostos Totale të</t>
    </r>
    <r>
      <rPr>
        <b/>
        <sz val="12"/>
        <color rgb="FFFF0000"/>
        <rFont val="Times New Roman"/>
        <family val="1"/>
      </rPr>
      <t xml:space="preserve"> Produktit 2 </t>
    </r>
    <r>
      <rPr>
        <b/>
        <sz val="12"/>
        <color theme="1"/>
        <rFont val="Times New Roman"/>
        <family val="1"/>
      </rPr>
      <t>sipas Artikujve Ekonomikë</t>
    </r>
  </si>
  <si>
    <t>Kontrata te Monitoruara nga CFCU</t>
  </si>
  <si>
    <t>Sigurimi i nje manaxhimi administrativ efektiv, financiar dhe teknik te projekteve te miratuara sipas marreveshjjeve financiare me Komisionin Evropian, banken Boterore dhe Donatore te tjere</t>
  </si>
  <si>
    <t>Numer projektesh te monitoruara (Projektesh)</t>
  </si>
  <si>
    <r>
      <t>Detajimi i Kostos Totale të</t>
    </r>
    <r>
      <rPr>
        <b/>
        <sz val="12"/>
        <color rgb="FFFF0000"/>
        <rFont val="Times New Roman"/>
        <family val="1"/>
      </rPr>
      <t xml:space="preserve"> Produktit 3 </t>
    </r>
    <r>
      <rPr>
        <b/>
        <sz val="12"/>
        <color theme="1"/>
        <rFont val="Times New Roman"/>
        <family val="1"/>
      </rPr>
      <t>sipas Artikujve Ekonomikë</t>
    </r>
  </si>
  <si>
    <t>Rikontruksion I nderteses  se Ministrise se Financave dhe Ekonomise</t>
  </si>
  <si>
    <t xml:space="preserve">Mirembajtje e objekteve ndertimore </t>
  </si>
  <si>
    <t>M100490</t>
  </si>
  <si>
    <t>Tvsh per projektin  "mbeshtetje per ngritjen e kapaciteteve  per implementimin e sistemit te planifikimit te integruar" IPS2 (TF 013972 BB)</t>
  </si>
  <si>
    <t>nr projektesh</t>
  </si>
  <si>
    <r>
      <t xml:space="preserve">Detajimi i Kostos Totale të </t>
    </r>
    <r>
      <rPr>
        <b/>
        <sz val="12"/>
        <color rgb="FFFF0000"/>
        <rFont val="Times New Roman"/>
        <family val="1"/>
      </rPr>
      <t xml:space="preserve">Produktit 1 </t>
    </r>
    <r>
      <rPr>
        <b/>
        <sz val="12"/>
        <color theme="1"/>
        <rFont val="Times New Roman"/>
        <family val="1"/>
      </rPr>
      <t>sipas Artikujve Ekonomikë</t>
    </r>
  </si>
  <si>
    <t xml:space="preserve">Implementim sistemesh </t>
  </si>
  <si>
    <t>Blerje licenca ORACLE (te reja-zgjerimi I SIFQ tek njesite e qeverisjes se pergjithshme)</t>
  </si>
  <si>
    <t>18BP401</t>
  </si>
  <si>
    <t>nr licencash</t>
  </si>
  <si>
    <r>
      <t xml:space="preserve">Detajimi i Kostos Totale të </t>
    </r>
    <r>
      <rPr>
        <b/>
        <sz val="12"/>
        <color rgb="FFFF0000"/>
        <rFont val="Times New Roman"/>
        <family val="1"/>
      </rPr>
      <t xml:space="preserve">Produktit 2 </t>
    </r>
    <r>
      <rPr>
        <b/>
        <sz val="12"/>
        <color theme="1"/>
        <rFont val="Times New Roman"/>
        <family val="1"/>
      </rPr>
      <t>sipas Artikujve Ekonomikë</t>
    </r>
  </si>
  <si>
    <t>Rritja e kapaciteteve Network per aparatin e ministrise</t>
  </si>
  <si>
    <t>18BP202</t>
  </si>
  <si>
    <t>nr sistemi</t>
  </si>
  <si>
    <r>
      <t xml:space="preserve">Detajimi i Kostos Totale të </t>
    </r>
    <r>
      <rPr>
        <b/>
        <sz val="12"/>
        <color rgb="FFFF0000"/>
        <rFont val="Times New Roman"/>
        <family val="1"/>
      </rPr>
      <t xml:space="preserve">Produktit 3 </t>
    </r>
    <r>
      <rPr>
        <b/>
        <sz val="12"/>
        <color theme="1"/>
        <rFont val="Times New Roman"/>
        <family val="1"/>
      </rPr>
      <t>sipas Artikujve Ekonomikë</t>
    </r>
  </si>
  <si>
    <t>Kosto totale e projektit 3</t>
  </si>
  <si>
    <t>Implementin I firmes dixhitale per te gjithe perdoruesit e portalit qeveritar te pagesave AFMIS</t>
  </si>
  <si>
    <t>18BP203</t>
  </si>
  <si>
    <r>
      <t xml:space="preserve">Detajimi i Kostos Totale të </t>
    </r>
    <r>
      <rPr>
        <b/>
        <sz val="12"/>
        <color rgb="FFFF0000"/>
        <rFont val="Times New Roman"/>
        <family val="1"/>
      </rPr>
      <t>Produktit 4</t>
    </r>
    <r>
      <rPr>
        <b/>
        <sz val="12"/>
        <color theme="1"/>
        <rFont val="Times New Roman"/>
        <family val="1"/>
      </rPr>
      <t xml:space="preserve"> sipas Artikujve Ekonomikë</t>
    </r>
  </si>
  <si>
    <t>Sistem I monitorimit dhe raporimit te administrimit te fondeve publike</t>
  </si>
  <si>
    <t>18BP204</t>
  </si>
  <si>
    <r>
      <t xml:space="preserve">Detajimi i Kostos Totale të </t>
    </r>
    <r>
      <rPr>
        <b/>
        <sz val="12"/>
        <color rgb="FFFF0000"/>
        <rFont val="Times New Roman"/>
        <family val="1"/>
      </rPr>
      <t>Produktit 5</t>
    </r>
    <r>
      <rPr>
        <b/>
        <sz val="12"/>
        <color theme="1"/>
        <rFont val="Times New Roman"/>
        <family val="1"/>
      </rPr>
      <t xml:space="preserve"> sipas Artikujve Ekonomikë</t>
    </r>
  </si>
  <si>
    <t>Rritja e kapaciteteve hardware per sistemin e qenderzuar te Arsimit Profesional</t>
  </si>
  <si>
    <t>18BP205</t>
  </si>
  <si>
    <r>
      <t xml:space="preserve">Detajimi i Kostos Totale të </t>
    </r>
    <r>
      <rPr>
        <b/>
        <sz val="12"/>
        <color rgb="FFFF0000"/>
        <rFont val="Times New Roman"/>
        <family val="1"/>
      </rPr>
      <t>Produktit 6</t>
    </r>
    <r>
      <rPr>
        <b/>
        <sz val="12"/>
        <color theme="1"/>
        <rFont val="Times New Roman"/>
        <family val="1"/>
      </rPr>
      <t xml:space="preserve"> sipas Artikujve Ekonomikë</t>
    </r>
  </si>
  <si>
    <t xml:space="preserve">Sistem per Strehimin dhe Banesat Sociale </t>
  </si>
  <si>
    <t>18BP206</t>
  </si>
  <si>
    <r>
      <t xml:space="preserve">Detajimi i Kostos Totale të </t>
    </r>
    <r>
      <rPr>
        <b/>
        <sz val="12"/>
        <color rgb="FFFF0000"/>
        <rFont val="Times New Roman"/>
        <family val="1"/>
      </rPr>
      <t>Produktit 7</t>
    </r>
    <r>
      <rPr>
        <b/>
        <sz val="12"/>
        <color theme="1"/>
        <rFont val="Times New Roman"/>
        <family val="1"/>
      </rPr>
      <t xml:space="preserve"> sipas Artikujve Ekonomikë</t>
    </r>
  </si>
  <si>
    <t>Sitem I perqenruar kontrolli, monitorimi dhe ristrukturimi network per TDO</t>
  </si>
  <si>
    <r>
      <t xml:space="preserve">Detajimi i Kostos Totale të </t>
    </r>
    <r>
      <rPr>
        <b/>
        <sz val="12"/>
        <color rgb="FFFF0000"/>
        <rFont val="Times New Roman"/>
        <family val="1"/>
      </rPr>
      <t>Produktit 8</t>
    </r>
    <r>
      <rPr>
        <b/>
        <sz val="12"/>
        <color theme="1"/>
        <rFont val="Times New Roman"/>
        <family val="1"/>
      </rPr>
      <t xml:space="preserve"> sipas Artikujve Ekonomikë</t>
    </r>
  </si>
  <si>
    <t xml:space="preserve">Produkti 9 </t>
  </si>
  <si>
    <t>Blerje pajisje dhe mobilje zyrash</t>
  </si>
  <si>
    <t>I RI</t>
  </si>
  <si>
    <t>Blerje tapeti, perde vertilkale per MFE, vegla pune, pajisje zyrash</t>
  </si>
  <si>
    <t>numer pajisjesh</t>
  </si>
  <si>
    <r>
      <t xml:space="preserve">Detajimi i Kostos Totale të </t>
    </r>
    <r>
      <rPr>
        <b/>
        <sz val="12"/>
        <color rgb="FFFF0000"/>
        <rFont val="Times New Roman"/>
        <family val="1"/>
      </rPr>
      <t>Produktit 9</t>
    </r>
    <r>
      <rPr>
        <b/>
        <sz val="12"/>
        <color theme="1"/>
        <rFont val="Times New Roman"/>
        <family val="1"/>
      </rPr>
      <t xml:space="preserve"> sipas Artikujve Ekonomikë</t>
    </r>
  </si>
  <si>
    <t xml:space="preserve">Mirembajtja e sistemit te thesarit </t>
  </si>
  <si>
    <t>Blerje licenca Oracle(M100520</t>
  </si>
  <si>
    <t>Mirembajtja e sistemit te thesarit dhe blerje licenca Oracle</t>
  </si>
  <si>
    <r>
      <t xml:space="preserve">Detajimi i Kostos Totale të </t>
    </r>
    <r>
      <rPr>
        <b/>
        <sz val="12"/>
        <color rgb="FFFF0000"/>
        <rFont val="Times New Roman"/>
        <family val="1"/>
      </rPr>
      <t>Produktit 10</t>
    </r>
    <r>
      <rPr>
        <b/>
        <sz val="12"/>
        <color theme="1"/>
        <rFont val="Times New Roman"/>
        <family val="1"/>
      </rPr>
      <t xml:space="preserve"> sipas Artikujve Ekonomikë</t>
    </r>
  </si>
  <si>
    <t>I Ri</t>
  </si>
  <si>
    <t>nr.pajisjesh</t>
  </si>
  <si>
    <r>
      <t xml:space="preserve">Detajimi i Kostos Totale të </t>
    </r>
    <r>
      <rPr>
        <b/>
        <sz val="12"/>
        <color rgb="FFFF0000"/>
        <rFont val="Times New Roman"/>
        <family val="1"/>
      </rPr>
      <t>Produktit 11</t>
    </r>
    <r>
      <rPr>
        <b/>
        <sz val="12"/>
        <color theme="1"/>
        <rFont val="Times New Roman"/>
        <family val="1"/>
      </rPr>
      <t xml:space="preserve"> sipas Artikujve Ekonomikë</t>
    </r>
  </si>
  <si>
    <t>Furnizmim vendosje , sistem ngrohje ftohje 280 KW</t>
  </si>
  <si>
    <t>nr.sistemi</t>
  </si>
  <si>
    <r>
      <t xml:space="preserve">Detajimi i Kostos Totale të </t>
    </r>
    <r>
      <rPr>
        <b/>
        <sz val="12"/>
        <color rgb="FFFF0000"/>
        <rFont val="Times New Roman"/>
        <family val="1"/>
      </rPr>
      <t>Produktit 12</t>
    </r>
    <r>
      <rPr>
        <b/>
        <sz val="12"/>
        <color theme="1"/>
        <rFont val="Times New Roman"/>
        <family val="1"/>
      </rPr>
      <t xml:space="preserve"> sipas Artikujve Ekonomikë</t>
    </r>
  </si>
  <si>
    <t>Kosto totale e produktit 12</t>
  </si>
  <si>
    <t>Integrimi ne SIFQ me web service I pagesave te bankave te nivelit te dyte</t>
  </si>
  <si>
    <r>
      <t xml:space="preserve">Detajimi i Kostos Totale të </t>
    </r>
    <r>
      <rPr>
        <b/>
        <sz val="12"/>
        <color rgb="FFFF0000"/>
        <rFont val="Times New Roman"/>
        <family val="1"/>
      </rPr>
      <t>Produktit 13</t>
    </r>
    <r>
      <rPr>
        <b/>
        <sz val="12"/>
        <color theme="1"/>
        <rFont val="Times New Roman"/>
        <family val="1"/>
      </rPr>
      <t xml:space="preserve"> sipas Artikujve Ekonomikë</t>
    </r>
  </si>
  <si>
    <t>Implementimi I sistemit te sigurise se informacionit dhe menaxhimit te eventeve ne  MFE</t>
  </si>
  <si>
    <r>
      <t xml:space="preserve">Detajimi i Kostos Totale të </t>
    </r>
    <r>
      <rPr>
        <b/>
        <sz val="12"/>
        <color rgb="FFFF0000"/>
        <rFont val="Times New Roman"/>
        <family val="1"/>
      </rPr>
      <t>Produktit 14</t>
    </r>
    <r>
      <rPr>
        <b/>
        <sz val="12"/>
        <color theme="1"/>
        <rFont val="Times New Roman"/>
        <family val="1"/>
      </rPr>
      <t xml:space="preserve"> sipas Artikujve Ekonomikë</t>
    </r>
  </si>
  <si>
    <t>Tvsh per projekte te ndryshme</t>
  </si>
  <si>
    <t>M040337</t>
  </si>
  <si>
    <t>Produketi 15</t>
  </si>
  <si>
    <r>
      <t xml:space="preserve">Detajimi i Kostos Totale të </t>
    </r>
    <r>
      <rPr>
        <b/>
        <sz val="12"/>
        <color rgb="FFFF0000"/>
        <rFont val="Times New Roman"/>
        <family val="1"/>
      </rPr>
      <t xml:space="preserve">Produktit  15 </t>
    </r>
    <r>
      <rPr>
        <b/>
        <sz val="12"/>
        <color theme="1"/>
        <rFont val="Times New Roman"/>
        <family val="1"/>
      </rPr>
      <t>sipas Artikujve Ekonomikë</t>
    </r>
  </si>
  <si>
    <t>Kosto totale e projektit 15</t>
  </si>
  <si>
    <t>Asistence dhe Forcim kapacitetesh</t>
  </si>
  <si>
    <t>Mbeshtetje per ngritjen e kapaciteteve per implementimin e Sistemit te Planifikimit te Integruar IPS2</t>
  </si>
  <si>
    <t>GM10104</t>
  </si>
  <si>
    <t>Mbeshtetje per ngritjen e kapaciteteve per implementimin e Sistemit te Planifikimit te Integruar</t>
  </si>
  <si>
    <t>nr. Sistemesh</t>
  </si>
  <si>
    <t xml:space="preserve">Produkti 2 </t>
  </si>
  <si>
    <t>Forcimi I kapaciteteve mbikqyrese te Autoritetit te Mbikqyrjes ne Shqiperi. Forcimi I zhvillimit te tregut te kapitalit</t>
  </si>
  <si>
    <t>GM10105</t>
  </si>
  <si>
    <r>
      <t xml:space="preserve">Detajimi i Kostos Totale të </t>
    </r>
    <r>
      <rPr>
        <b/>
        <sz val="12"/>
        <color rgb="FFFF0000"/>
        <rFont val="Times New Roman"/>
        <family val="1"/>
      </rPr>
      <t>Produktit 2</t>
    </r>
    <r>
      <rPr>
        <b/>
        <sz val="12"/>
        <color theme="1"/>
        <rFont val="Times New Roman"/>
        <family val="1"/>
      </rPr>
      <t xml:space="preserve"> sipas Artikujve Ekonomikë</t>
    </r>
  </si>
  <si>
    <t>Raportimi financiar, kontabiliteti publik dhe taksat</t>
  </si>
  <si>
    <t>Permiresimi I cilesise se raportimit financiar</t>
  </si>
  <si>
    <t>GM10107</t>
  </si>
  <si>
    <t>Numer projekti</t>
  </si>
  <si>
    <t>ProTax Albania-Implementimi i takses se pasurise te bazuar ne vleren tregut</t>
  </si>
  <si>
    <t>18BR902</t>
  </si>
  <si>
    <r>
      <t xml:space="preserve">Detajimi i Kostos Totale të </t>
    </r>
    <r>
      <rPr>
        <b/>
        <sz val="12"/>
        <color rgb="FFFF0000"/>
        <rFont val="Times New Roman"/>
        <family val="1"/>
      </rPr>
      <t xml:space="preserve">Produktit 4 </t>
    </r>
    <r>
      <rPr>
        <b/>
        <sz val="12"/>
        <color theme="1"/>
        <rFont val="Times New Roman"/>
        <family val="1"/>
      </rPr>
      <t>sipas Artikujve Ekonomikë</t>
    </r>
  </si>
  <si>
    <t>Zhvillimi I kontabilitetit ne Sektorin Publik</t>
  </si>
  <si>
    <t>18BR903</t>
  </si>
  <si>
    <r>
      <t xml:space="preserve">Detajimi i Kostos Totale të </t>
    </r>
    <r>
      <rPr>
        <b/>
        <sz val="12"/>
        <color rgb="FFFF0000"/>
        <rFont val="Times New Roman"/>
        <family val="1"/>
      </rPr>
      <t xml:space="preserve">Produktit 5 </t>
    </r>
    <r>
      <rPr>
        <b/>
        <sz val="12"/>
        <color theme="1"/>
        <rFont val="Times New Roman"/>
        <family val="1"/>
      </rPr>
      <t>sipas Artikujve Ekonomikë</t>
    </r>
  </si>
  <si>
    <t>Kosto totale e produkti 5</t>
  </si>
  <si>
    <t>Zhvillimi I Strategjise Kombetare te Statistikave ne Shqiperi  (TF0A7240)</t>
  </si>
  <si>
    <t>18BP503</t>
  </si>
  <si>
    <r>
      <t xml:space="preserve">Detajimi i Kostos Totale të </t>
    </r>
    <r>
      <rPr>
        <b/>
        <sz val="12"/>
        <color rgb="FFFF0000"/>
        <rFont val="Times New Roman"/>
        <family val="1"/>
      </rPr>
      <t xml:space="preserve">Produktit 6 </t>
    </r>
    <r>
      <rPr>
        <b/>
        <sz val="12"/>
        <color theme="1"/>
        <rFont val="Times New Roman"/>
        <family val="1"/>
      </rPr>
      <t>sipas Artikujve Ekonomikë</t>
    </r>
  </si>
  <si>
    <t>Kosto totale e produkti 6</t>
  </si>
  <si>
    <t xml:space="preserve">FORMAT 2.1 : FORMATI STANDARD I PËRGATITJES SË KËRKESAVE BUXHETORE PBA 2020-2022 </t>
  </si>
  <si>
    <t>Arsimi i Mesem Profesional</t>
  </si>
  <si>
    <t xml:space="preserve">Te siguroje dhe mundesoje aftesimi profesional  cilesor,  gjate gjithe jetes, per te gjithe (femrat dhe meshkujt) </t>
  </si>
  <si>
    <t>% e te punesuarve pas diplomit ne AP</t>
  </si>
  <si>
    <t>Numri i te diplomuarve ne AP</t>
  </si>
  <si>
    <t>% e mesuesve te trajnuar me trajnim te vazhdueshem</t>
  </si>
  <si>
    <t xml:space="preserve">Ritja e aksesit  ne Arsimin profesional </t>
  </si>
  <si>
    <t>Treguesit e Performancës në nivel objektivi</t>
  </si>
  <si>
    <t xml:space="preserve">% e nxenesve ne AP ne krahasim  me nxenesit qe ndjeki arsimin parauniversitar </t>
  </si>
  <si>
    <t>Numri i nxenesve femra qe ndjekin AP</t>
  </si>
  <si>
    <t>numeri i nxenesve me PAK ne AP</t>
  </si>
  <si>
    <t>% e nxenesve nga zona rurale ne AP</t>
  </si>
  <si>
    <r>
      <t xml:space="preserve">Produkti              </t>
    </r>
    <r>
      <rPr>
        <b/>
        <sz val="12"/>
        <rFont val="Garamond"/>
        <family val="1"/>
      </rPr>
      <t>91011AA</t>
    </r>
  </si>
  <si>
    <t>Nxenes qe ndjekin shkollat e AP</t>
  </si>
  <si>
    <t>Numri i nxeneve te rregjistruar ne 35 shkollat e arsimit profesional</t>
  </si>
  <si>
    <t>Numer</t>
  </si>
  <si>
    <r>
      <rPr>
        <b/>
        <sz val="8"/>
        <rFont val="Garamond"/>
        <family val="1"/>
      </rPr>
      <t xml:space="preserve">Produkti  </t>
    </r>
    <r>
      <rPr>
        <sz val="8"/>
        <rFont val="Garamond"/>
        <family val="1"/>
      </rPr>
      <t xml:space="preserve"> </t>
    </r>
    <r>
      <rPr>
        <b/>
        <sz val="12"/>
        <rFont val="Garamond"/>
        <family val="1"/>
      </rPr>
      <t xml:space="preserve">  91011AB</t>
    </r>
  </si>
  <si>
    <t>Bursa te perfituara nga nxensit e AP</t>
  </si>
  <si>
    <t xml:space="preserve">Sipas kritereve te  VKM se bursave qe del cdo vit mesimor </t>
  </si>
  <si>
    <t>numer bursash</t>
  </si>
  <si>
    <t>Detajimi i Kostos Totale të Produktit X sipas Artikujve Ekonomikë</t>
  </si>
  <si>
    <r>
      <t xml:space="preserve">Produkti      </t>
    </r>
    <r>
      <rPr>
        <b/>
        <sz val="12"/>
        <rFont val="Garamond"/>
        <family val="1"/>
      </rPr>
      <t>91011AC</t>
    </r>
  </si>
  <si>
    <t>nxenes perfitojne subvencion tekste mesimore</t>
  </si>
  <si>
    <t>Nxenesit sipas kriteve te pecaktuara ne VKM perfirojne tekste falas (nxenes Rome egjyptiane,jetime me ndihme ekonomike etj)</t>
  </si>
  <si>
    <t xml:space="preserve">numer </t>
  </si>
  <si>
    <t>Mobilje e Pajisje  per shkollat e AP</t>
  </si>
  <si>
    <t>18AY501</t>
  </si>
  <si>
    <t xml:space="preserve">Blerja e karrige tavolina, dollape etj per nxenesit,e mesuest e shkollave profesionale </t>
  </si>
  <si>
    <t>Cope</t>
  </si>
  <si>
    <t xml:space="preserve">Sigurimi i cilesise ne AFP </t>
  </si>
  <si>
    <t xml:space="preserve"> Numer Shkolla te pajisuara  me  makineri pajisje e kabinete per praktikat profesionale e laboratore didaktike </t>
  </si>
  <si>
    <t xml:space="preserve">% e mesuesve te trajnuar </t>
  </si>
  <si>
    <t>Standarte te kualifikmeve te perditsuara te referencuara me KEK</t>
  </si>
  <si>
    <t xml:space="preserve"> KSHK i implementuar </t>
  </si>
  <si>
    <t>Modeli i Akreditimit i konceptuar.</t>
  </si>
  <si>
    <r>
      <t xml:space="preserve">Produkti </t>
    </r>
    <r>
      <rPr>
        <b/>
        <sz val="12"/>
        <rFont val="Garamond"/>
        <family val="1"/>
      </rPr>
      <t>91011AD</t>
    </r>
  </si>
  <si>
    <t xml:space="preserve">Skeletkurikula dhe materiale mesimore të hartuara </t>
  </si>
  <si>
    <t xml:space="preserve">Puna per rishikimin dhe hartimi  per një kualifikim te nje niveli te KSHK, programet orientuese etj. </t>
  </si>
  <si>
    <t>Kosto totale e produktit sipas artikujve ekonomikë</t>
  </si>
  <si>
    <r>
      <rPr>
        <b/>
        <sz val="8"/>
        <rFont val="Garamond"/>
        <family val="1"/>
      </rPr>
      <t xml:space="preserve">Produkti  </t>
    </r>
    <r>
      <rPr>
        <sz val="8"/>
        <rFont val="Garamond"/>
        <family val="1"/>
      </rPr>
      <t xml:space="preserve"> </t>
    </r>
    <r>
      <rPr>
        <b/>
        <sz val="8"/>
        <rFont val="Garamond"/>
        <family val="1"/>
      </rPr>
      <t xml:space="preserve"> </t>
    </r>
    <r>
      <rPr>
        <b/>
        <sz val="12"/>
        <rFont val="Garamond"/>
        <family val="1"/>
      </rPr>
      <t>91011AE</t>
    </r>
  </si>
  <si>
    <t>Sandarte profesionesh dhe kualifikimesh te miratuara</t>
  </si>
  <si>
    <t>a)Pershkrimi i arritjeve te nxeensve ne fund te kualifikimit per nje nivel te KSHK b) pershkrimi i  funksioneve,detyrave, kompetencave  dhe kushteve te nevojshme te punes per ushtrimin e nje profesioni.</t>
  </si>
  <si>
    <t>numer</t>
  </si>
  <si>
    <t>Produkti  91011AF</t>
  </si>
  <si>
    <t xml:space="preserve">Mesues te trajnuar </t>
  </si>
  <si>
    <t>Qasja per kualifikim te vazhduar te mesuesve /Trajnimi 24 ditor i mesuesve te teorise dhe praktikes profesionale, dhe trajnime te tjera te vazhduara per mesuesit ne AP</t>
  </si>
  <si>
    <t>Produkti 3  91011AG</t>
  </si>
  <si>
    <t xml:space="preserve">Shkolla te vetvleresuara </t>
  </si>
  <si>
    <t xml:space="preserve">Fillimi i procesit te vetveleresimit ne shkollat AP (sipas udhezimit nr 16 date 08.05.2019)  hartimi i metodologjise se vleresimit, pilotimi i procesit </t>
  </si>
  <si>
    <r>
      <rPr>
        <b/>
        <sz val="8"/>
        <rFont val="Garamond"/>
        <family val="1"/>
      </rPr>
      <t>Produkti</t>
    </r>
    <r>
      <rPr>
        <b/>
        <sz val="12"/>
        <rFont val="Garamond"/>
        <family val="1"/>
      </rPr>
      <t xml:space="preserve"> 91011AH</t>
    </r>
  </si>
  <si>
    <t>Akte neligjore te hartuara e miraturara</t>
  </si>
  <si>
    <t>Hartimi i akteve nenligjore per ligjin e KSHK dhe AFP</t>
  </si>
  <si>
    <t>Blerje Pajisje kompjuterike te ndryshme</t>
  </si>
  <si>
    <t>Pajisje te nderyshme</t>
  </si>
  <si>
    <t>18AY502</t>
  </si>
  <si>
    <t xml:space="preserve">Kompjutera, printera, projektor </t>
  </si>
  <si>
    <t>nr</t>
  </si>
  <si>
    <t>Blerje Pajisje dhe sisteme te ndryshme</t>
  </si>
  <si>
    <t xml:space="preserve">laboratore, pajisje, makineri per repartet e praktikave profesionale  </t>
  </si>
  <si>
    <t>18AY503</t>
  </si>
  <si>
    <t>Blerja e laboratoreve te lendeve te pergjithshme, blerje makineri dhe pajisje per repartet e praktikave profesionale, kafshe (Lope dele etj) per shkollat bujqesore.</t>
  </si>
  <si>
    <t>Numer laboratore e pajisjesh</t>
  </si>
  <si>
    <t>Rikonstruksion dhe Ndertim ambjentesh</t>
  </si>
  <si>
    <t>Shkolla profesionale e IT e ndertuar</t>
  </si>
  <si>
    <t>18AY603</t>
  </si>
  <si>
    <t>Ndertim i shkollesprofesionale te IT-se. (vlera e mbetur per vitin 2018 eshte 260 000 mije leke).</t>
  </si>
  <si>
    <t>Nr godina shkollash/reparte praktikash te ndertuara/ rikostruktuara</t>
  </si>
  <si>
    <t>projekte te hartuara</t>
  </si>
  <si>
    <t>18AY604</t>
  </si>
  <si>
    <t>Hartim i projekteve te reja per rikonstruksionin e shkollave te arsimit profesional</t>
  </si>
  <si>
    <t xml:space="preserve">Shkolla Tekniko Ekonomike Tirane e rikonstruktuar </t>
  </si>
  <si>
    <t>18AY605</t>
  </si>
  <si>
    <t>Rikonstruksion i shkolles "Teknike Ekonomike "" Tirane</t>
  </si>
  <si>
    <t xml:space="preserve"> </t>
  </si>
  <si>
    <t>Shkolla M.Shahini  Cerrik e rikostruktuar</t>
  </si>
  <si>
    <t>18AY606</t>
  </si>
  <si>
    <t>Rikonstruksion i shkolles se mesme bujqesore "Mihal Shahini" Cerrik</t>
  </si>
  <si>
    <t>shkolla  mesme profesionale "Beqir Cela" Durres e rikostruktuar</t>
  </si>
  <si>
    <t>18AY607</t>
  </si>
  <si>
    <t>Rikonstruksion i shkolles se mesme profesionale "Beqir Cela" Durres</t>
  </si>
  <si>
    <t xml:space="preserve">shkolla e mesme profesionale "Hysen Cela" Durres e rikostruktuar </t>
  </si>
  <si>
    <t>18AY608</t>
  </si>
  <si>
    <t>Rikonstruksion i shkolles se mesme profesionale "Hysen Cela" Durres</t>
  </si>
  <si>
    <t xml:space="preserve">nr </t>
  </si>
  <si>
    <t xml:space="preserve">Produkti 7 </t>
  </si>
  <si>
    <t xml:space="preserve">shkolla e mesme profesionale "Sali Ceka" Elbasan e rikostruktuar </t>
  </si>
  <si>
    <t>18AY609</t>
  </si>
  <si>
    <t>Rikonstruksion i shkolles se mesme profesionale "Sali Ceka" Elbasan</t>
  </si>
  <si>
    <t>shkolla e mesme profesionale "26 Marsi" Kavaje e rikostruktuar</t>
  </si>
  <si>
    <t>18AY610</t>
  </si>
  <si>
    <t>Rikonstruksion i shkolles se mesme profesionale "26 Marsi" Kavaje</t>
  </si>
  <si>
    <t xml:space="preserve"> shkolla e mesme profesionale "Thoma Papapano" Gjirokaster e rikostruktuar</t>
  </si>
  <si>
    <t>18AY611</t>
  </si>
  <si>
    <t>Rikonstruksion i shkolles se mesme profesionale "Thoma Papapano" Gjirokaster</t>
  </si>
  <si>
    <t>shkolla e mesme profesionale "Stiliano Bandilli" Berat  e rikostruktuar</t>
  </si>
  <si>
    <t>18AY612</t>
  </si>
  <si>
    <t>Rikonstruksion i shkolles se mesme profesionale "Stiliano Bandilli" Berat</t>
  </si>
  <si>
    <t>Nr godine</t>
  </si>
  <si>
    <t>Ndertim/rikostruksion, shkollash dhe reparte te praktikave profesionale</t>
  </si>
  <si>
    <t>18AY613</t>
  </si>
  <si>
    <t xml:space="preserve">Ndertim i ri shkolla Beqir Cela Durres 
</t>
  </si>
  <si>
    <t xml:space="preserve">Produkti 12 </t>
  </si>
  <si>
    <t>18AY614</t>
  </si>
  <si>
    <t xml:space="preserve">Rikonstruksion i shkolles "Hoteleri - Turiziem" Tirane (Faza II-te)
</t>
  </si>
  <si>
    <t>18AY615</t>
  </si>
  <si>
    <t xml:space="preserve">Ndertim i Bazes prodhuese dhe rikonstruksion i shkolles "Arben Broci" Shkoder ( Faza ll)
</t>
  </si>
  <si>
    <t xml:space="preserve">Produkti 14 </t>
  </si>
  <si>
    <t>18AY616</t>
  </si>
  <si>
    <t xml:space="preserve"> Rikonstruksioni, shtese kati per bazen prodhuese per shkollen"Kristo Isak" Berat(Faza II)
</t>
  </si>
  <si>
    <t>nr godinash</t>
  </si>
  <si>
    <t>18AY617</t>
  </si>
  <si>
    <t>Ndertim i Bazes prodhuese te shkolles AMP  "Petro Sota" Fier</t>
  </si>
  <si>
    <t>18AT618</t>
  </si>
  <si>
    <t>18AY619</t>
  </si>
  <si>
    <t xml:space="preserve"> Rikonstruksion dhe ndertim shkolla dhe baza prodhuese "Ali Myftiu" Elbasan(Faza II)
</t>
  </si>
  <si>
    <t xml:space="preserve">Produkti 17 </t>
  </si>
  <si>
    <t xml:space="preserve">Rikonstruk. shkolles AM Profesionale Kamez
</t>
  </si>
  <si>
    <t>Produkti 18</t>
  </si>
  <si>
    <t>18AY620</t>
  </si>
  <si>
    <t xml:space="preserve"> Mbikqyrje e objektit "Rikonstruksioni, shtese kati per bazen prodhuese per shkollen"Kristo Isak"" Berat(Faza II)
</t>
  </si>
  <si>
    <t>18AY621</t>
  </si>
  <si>
    <t xml:space="preserve">Mbikqyrje per projektin  "Ndertim i ri i nderteses se Shkolles Kombetare te Agrobiznesit "Charles Telfort Erikson" Golem, Kavaje 
</t>
  </si>
  <si>
    <t xml:space="preserve">Produkti 20 </t>
  </si>
  <si>
    <t>18AY622</t>
  </si>
  <si>
    <t xml:space="preserve">Mbikqyrje per projektin "Ndertim i Bazes prodhuese dhe rikonstruksion i shkolles "Arben Broci"" Shkoder ( Faza ll)
</t>
  </si>
  <si>
    <t xml:space="preserve">Produkti 21 </t>
  </si>
  <si>
    <t>18AY623</t>
  </si>
  <si>
    <t xml:space="preserve">Mbikqyrje per projektin "Ndertim i Bazes prodhuese te shkolles AMP  "Petro Sota"" Fier
</t>
  </si>
  <si>
    <t>Produkti 22</t>
  </si>
  <si>
    <t>18AY624</t>
  </si>
  <si>
    <t>Mbikqyrje per projektin  "Rikonstruksion dhe ndertim shkolla dhe baza prodhuese "Ali Myftiu"" Elbasan (Faza II)</t>
  </si>
  <si>
    <t xml:space="preserve">Produkti 23 </t>
  </si>
  <si>
    <t>18AY625</t>
  </si>
  <si>
    <t>Mbikqyrje per projektin''Rikonstruksioni i shkolles''Teknike Ekonomike' Tirane''</t>
  </si>
  <si>
    <t xml:space="preserve">Produkti 24 </t>
  </si>
  <si>
    <t>18AY626</t>
  </si>
  <si>
    <t>Mikqyrje per projektin''Rikonstruksioni i shkolles se mesme bujqesore'Mihal Shahini'Cerrik''</t>
  </si>
  <si>
    <t xml:space="preserve">Produkti 25 </t>
  </si>
  <si>
    <t>18AY627</t>
  </si>
  <si>
    <t>Mbikqyrje per projektin ''Rikonstruksioni i shkolles se mesme profesionale 'Beqir Cela' Durres"</t>
  </si>
  <si>
    <t>18AY628</t>
  </si>
  <si>
    <t>Mbikqyrje per projektin ''Rikonstruksioni i shkolles se mesme profesionale 'Hysen Cela' Durres"</t>
  </si>
  <si>
    <t>18AY629</t>
  </si>
  <si>
    <t xml:space="preserve">Mbikqyrje per projektin ''Rikonstruksioni i shkolles se mesme profesionale ''Sali Ceka"" Elbasan </t>
  </si>
  <si>
    <t>18AY630</t>
  </si>
  <si>
    <t xml:space="preserve">Mbikqyrje per projektin e rikonstruksionit te shkolles se mesme profesionale ''26 Marsi'' Kavaje </t>
  </si>
  <si>
    <t>18AY631</t>
  </si>
  <si>
    <t xml:space="preserve">Mbikqyrje per projektin '' Rikonstruksioni i shkolles se mesme profesionale ''Thoma Papapano''''Gjirokaster </t>
  </si>
  <si>
    <t>18AY632</t>
  </si>
  <si>
    <t xml:space="preserve">Produkt I ri </t>
  </si>
  <si>
    <t>Rikostruksion  shkolles se mesme profesionale Kolin Gjoka lezhe</t>
  </si>
  <si>
    <t>mbeshtetje per shkollat e AP</t>
  </si>
  <si>
    <t>Skills for Job</t>
  </si>
  <si>
    <t>blerje pajisje trajnim rikostruksion etj</t>
  </si>
  <si>
    <t>mbeshtetje per 2 shkolla te turizmit</t>
  </si>
  <si>
    <t>AL-Tur Suporting Qulity and Access to Tourism Education and Training</t>
  </si>
  <si>
    <t>blerje pajisje Asistence teknike trajnim rikostruksion etj</t>
  </si>
  <si>
    <t xml:space="preserve">Asistence teknike per AFP ndertimi dhe rikostruksioni i repatreve te praktikave dhe shkolles d R.Kryeziu Fier  </t>
  </si>
  <si>
    <t>Mbështetje të arsimit dhe formimit profesional nëpërmjet inovacionit</t>
  </si>
  <si>
    <t>Mbeshtetje e shkolles profesionale Kamëz</t>
  </si>
  <si>
    <t>PROSEED Arsimi Profesional</t>
  </si>
  <si>
    <t>promovimi I platformes digitale per te rriturit</t>
  </si>
  <si>
    <t>EPALE National Support Services</t>
  </si>
  <si>
    <t>Produkti 4 (1)</t>
  </si>
  <si>
    <t>Trajnim promovim workshops per aduld learning</t>
  </si>
  <si>
    <t>NATIONAL COORDINATORS FOR THE IMPLEMENTATION OF THE EUROPEAN AGENDA FOR ADULT LEARNING</t>
  </si>
  <si>
    <t>Produkti 4 (2)</t>
  </si>
  <si>
    <t>mbeshteje per refusgjatet ne fushen e trajnimit</t>
  </si>
  <si>
    <t>Produkt I Ri</t>
  </si>
  <si>
    <t>FORWORK</t>
  </si>
  <si>
    <t xml:space="preserve"> konsulence dhe ndertimi I bazes prodhuese dhe blerja e pajisjeve  per shkollen profesionale  Kamez </t>
  </si>
  <si>
    <t>Fondi arsimor 2016 KfW</t>
  </si>
  <si>
    <t>Ndryshimi në % i totalit të shpenzimeve të Programit</t>
  </si>
  <si>
    <t>Ndryshimi në % i Pagave</t>
  </si>
  <si>
    <t>Ndryshimi në % i Sigurimeve Shoqërore dhe Shëndetësore</t>
  </si>
  <si>
    <t>Ndryshimi në % i Mallrave dhe Shërbimeve</t>
  </si>
  <si>
    <t>Ndryshimi në % i Subvencioneve</t>
  </si>
  <si>
    <t>Ndryshimi në % i Transfertave të brendshme</t>
  </si>
  <si>
    <t>Ndryshimi në % i Transfertave të jashtme</t>
  </si>
  <si>
    <t>Ndryshimi në % i Transfertave për familjet dhe individët</t>
  </si>
  <si>
    <t>Ndryshimi në % i Aktiveve të Patrupëzuara</t>
  </si>
  <si>
    <t>Ndryshimi në % i Aktiveve të Trupëzuara</t>
  </si>
  <si>
    <t>Numri i Punonjësve Organik të Programit Buxhetor</t>
  </si>
  <si>
    <t>Numri i Punonjësve me Kontratë të Programit Buxhetor</t>
  </si>
  <si>
    <t xml:space="preserve">230. Aktivet e patrupëzuara </t>
  </si>
  <si>
    <t xml:space="preserve">Ndryshimi në % i  Transfertave për familjet dhe individët </t>
  </si>
  <si>
    <t>Ndryshimi në % i  Transfertave te jashtme</t>
  </si>
  <si>
    <t>Numri I pjesmarrjeve ne kapitalet e organizatave nderkombetare</t>
  </si>
  <si>
    <t>Shqyrtimi i marreveshjeve te nenshkruara me organizatat nderkombetare, miratimi i ligjit per derdhjen e radhes dhe kryerja e pageses se pjesemarrjes ne kapital</t>
  </si>
  <si>
    <t>Derdhja e pjesemarrjeve ne kapital</t>
  </si>
  <si>
    <t>Emërtimi i Projektit të Investimeve (kodi ri)</t>
  </si>
  <si>
    <t>Fonde per kryerjen e pagesave te menjehershme te kerkuara nga levizjet e personelit</t>
  </si>
  <si>
    <t>Pagesa te menjehershme te kerkuara nga levizjet e personelit</t>
  </si>
  <si>
    <t xml:space="preserve">Fonde per ekzekutimin e detyrimeve qe rrjedhin nga vendimet gjyqesore te prapambetura dhe te mundshme per te lindur ne periudhen ne vijim. </t>
  </si>
  <si>
    <t>Ekzekutimi i vendimeve gjyqesore te ministrise</t>
  </si>
  <si>
    <t>Numri i kuotave</t>
  </si>
  <si>
    <t>Ne zbatim te marreveshjeve te nenshkruara per anetaresimin ne organizatat nderkombetare kryhet pagesa e kuotes se anetaresimit ne afatet e miratuara</t>
  </si>
  <si>
    <t>Pagesa e kuotave te anetaresimit ne organizatat nderkombetare</t>
  </si>
  <si>
    <t>Trendi i numrit te vendimeve gjyqesore dhe levizjeve te personelit</t>
  </si>
  <si>
    <t>Trend drejt vleres 2</t>
  </si>
  <si>
    <t>Trend drejt vleres 1</t>
  </si>
  <si>
    <t>Trend drejt vleres 0</t>
  </si>
  <si>
    <t>Besueshmeria e parashikimit: % e devijimit te shpenzimeve faktike nga shpenzimet e planifikuara</t>
  </si>
  <si>
    <t xml:space="preserve">-Planifikim i sakte i shpenzimeve per kryerjen ne kohe te pagesave te miratuara ne zbatim te marreveshjeve, legjislacionit dhe vendimeve gjyqesore.
'-Permiresimi i vendimarrjes per shmangien e kostove te zbatimit te vendimeve gjyqesore nepermjet rritjes se pergjegjshmerise se menaxhimit </t>
  </si>
  <si>
    <t>Devijimi i shpenzimeve faktike ndaj atyre te planifikuara</t>
  </si>
  <si>
    <t>% e pagesave te vonuara ndaj totalit te pagesave</t>
  </si>
  <si>
    <t xml:space="preserve">1. Zbatimi ne kohe i procedurave te pagesave te programit.
2. Ekzekutimi i pagesave te ndryshme ne perputhje me programin afatgjate te Qeverise dhe respektimi rigoroz i kerkesave qe rrjedhin nga marreveshjet, legjislacioni dhe vendimet gjyqesore.
</t>
  </si>
  <si>
    <t>Fushat e veprimit te ketij programi konsistojne si me poshte:
1. Permbushja e detyrimeve qe lindin nga marreveshjet me institucionet financiare nderkombetare.
2. Ekzekutimi i detyrimeve qe rrjedhin nga vendimet gjyqesore.
3. Kryerja e pagesave te menjehershme te kerkuara nga levizjet e personelit.</t>
  </si>
  <si>
    <t>Ekzekutimi i Pagesave te Ndryshme</t>
  </si>
  <si>
    <t>Normës së Papunësisë</t>
  </si>
  <si>
    <t>Rrjeshti"Kontroll" shërben për të kontrolluar nëse është bërë ndonjë gabim llogjikë. Ai kontrollon që totati I kostos së produktit është I bararabartë me totalin e kostos së produktit sipas artikujve ekonomik. Në rast se ky total nuk është në rregull, formula gjeneron automatikisht mesazhin "Error", duke ju paralajmëruar që është bërë një gabim.</t>
  </si>
  <si>
    <t>Data</t>
  </si>
  <si>
    <t>Nenshkrimi</t>
  </si>
  <si>
    <t>Emri</t>
  </si>
  <si>
    <t>Koordinatori i GMS/ Nepunesi Autorizues</t>
  </si>
  <si>
    <t>Drejtuesi i Ekipit të Menaxhimit të Programit</t>
  </si>
  <si>
    <t>Inspektimi ne pune</t>
  </si>
  <si>
    <t>Inspektimi ne pune eshte programi  qe siguron  rritjen e mireqenies ne pune,  nepermjet inspektimeve, zbatimin e legjislacionit te punes nga subjektet publike dhe private ne fushen e marrdhenieve te punes shendetit ne pune, permiresimit te cilesise se sherbimeve shoqerore duke plotesuar e zbayuar standartet.</t>
  </si>
  <si>
    <t>Nepermjet inspektimeve te punes synohet realizimi I inspektimit, promovimin e nje kulture parandaluese sigurise dhe shendetit ne vendin e punes si dhe te nje pune te siguruar nga ana shoqerore e shendetesore</t>
  </si>
  <si>
    <t>Numrin e inspektimeve realizimin e tyre</t>
  </si>
  <si>
    <t>Emërtimi i Treguesit 2</t>
  </si>
  <si>
    <t>Realizimi  I inspektimeve  ne subjekte ekonomike, inspektim subjektet qe paraqesin rrezikshmeri kryesisht per sigurine dhe shendetin ne pune te punemarresve ne permiresimin e performances se inspektimeve</t>
  </si>
  <si>
    <t xml:space="preserve">Paga </t>
  </si>
  <si>
    <t xml:space="preserve">Sigurime </t>
  </si>
  <si>
    <t xml:space="preserve">mallra </t>
  </si>
  <si>
    <t xml:space="preserve">Investime </t>
  </si>
  <si>
    <t>Inspektimet e realizuara nga ISHPSHSH</t>
  </si>
  <si>
    <t>Numri I inspektimeve te realizuara nga ISHPSHSH</t>
  </si>
  <si>
    <r>
      <t xml:space="preserve">Detajimi i Kostos Totale të </t>
    </r>
    <r>
      <rPr>
        <b/>
        <sz val="14"/>
        <color indexed="10"/>
        <rFont val="Garamond"/>
        <family val="1"/>
      </rPr>
      <t>Produktit 1</t>
    </r>
    <r>
      <rPr>
        <b/>
        <sz val="14"/>
        <color indexed="8"/>
        <rFont val="Garamond"/>
        <family val="1"/>
      </rPr>
      <t xml:space="preserve"> sipas Artikujve Ekonomikë</t>
    </r>
  </si>
  <si>
    <t>Blerje pajisje e makineri te ndryshme</t>
  </si>
  <si>
    <t>Blerje pajisje te ndryshme per zyra dhe mbrojtje ndaj zjarrit</t>
  </si>
  <si>
    <r>
      <rPr>
        <b/>
        <sz val="10"/>
        <color indexed="10"/>
        <rFont val="Times New Roman"/>
        <family val="1"/>
      </rPr>
      <t>Sqarim:</t>
    </r>
    <r>
      <rPr>
        <b/>
        <sz val="8"/>
        <color indexed="10"/>
        <rFont val="Times New Roman"/>
        <family val="1"/>
      </rPr>
      <t xml:space="preserve"> Kodi i Projektit te listes se investime</t>
    </r>
    <r>
      <rPr>
        <sz val="8"/>
        <color indexed="8"/>
        <rFont val="Times New Roman"/>
        <family val="1"/>
      </rPr>
      <t>, me metodologjine e re do te jete kodi i produktit per projektet e investimeve. 
* Ky kod duhet te plotesohet nga institucione per projektet ne vazhdim. 
* Te lihet bosh ne rast se kemi te bejme me projekt te ri investimi publik, te paspecifikuar ne listen e investimeve per buxhetin e vitit 2019.</t>
    </r>
  </si>
  <si>
    <t>Pajisje Kompjuterike (Kompjuter, Fotokopje, Laptop, kondicionere)</t>
  </si>
  <si>
    <t>Numer pajisjesh</t>
  </si>
  <si>
    <r>
      <t xml:space="preserve">Detajimi i Kostos Totale të </t>
    </r>
    <r>
      <rPr>
        <b/>
        <sz val="14"/>
        <color indexed="10"/>
        <rFont val="Garamond"/>
        <family val="1"/>
      </rPr>
      <t xml:space="preserve">Produktit 1 </t>
    </r>
    <r>
      <rPr>
        <b/>
        <sz val="14"/>
        <color indexed="8"/>
        <rFont val="Garamond"/>
        <family val="1"/>
      </rPr>
      <t>sipas Artikujve Ekonomikë</t>
    </r>
  </si>
  <si>
    <t>Blerje automjeti</t>
  </si>
  <si>
    <t>Blerje automjete</t>
  </si>
  <si>
    <r>
      <t xml:space="preserve">Detajimi i Kostos Totale të </t>
    </r>
    <r>
      <rPr>
        <b/>
        <sz val="14"/>
        <color indexed="10"/>
        <rFont val="Garamond"/>
        <family val="1"/>
      </rPr>
      <t xml:space="preserve">Produktit 2 </t>
    </r>
    <r>
      <rPr>
        <b/>
        <sz val="14"/>
        <color indexed="8"/>
        <rFont val="Garamond"/>
        <family val="1"/>
      </rPr>
      <t>sipas Artikujve Ekonomikë</t>
    </r>
  </si>
  <si>
    <r>
      <t xml:space="preserve">Detajimi i Kostos Totale të </t>
    </r>
    <r>
      <rPr>
        <b/>
        <sz val="14"/>
        <color indexed="10"/>
        <rFont val="Garamond"/>
        <family val="1"/>
      </rPr>
      <t xml:space="preserve">Produktit 1&amp;2 …X </t>
    </r>
    <r>
      <rPr>
        <b/>
        <sz val="14"/>
        <color indexed="8"/>
        <rFont val="Garamond"/>
        <family val="1"/>
      </rPr>
      <t>sipas Artikujve Ekonomikë</t>
    </r>
  </si>
  <si>
    <t>Produkti 1 (shto produkte sipas rastit)</t>
  </si>
  <si>
    <r>
      <t xml:space="preserve">Detajimi i Kostos Totale të </t>
    </r>
    <r>
      <rPr>
        <b/>
        <sz val="14"/>
        <color indexed="10"/>
        <rFont val="Garamond"/>
        <family val="1"/>
      </rPr>
      <t>Produktit X</t>
    </r>
    <r>
      <rPr>
        <b/>
        <sz val="14"/>
        <color indexed="8"/>
        <rFont val="Garamond"/>
        <family val="1"/>
      </rPr>
      <t xml:space="preserve"> sipas Artikujve Ekonomikë</t>
    </r>
  </si>
  <si>
    <t>Rikonstruksion zyrash dega Durres</t>
  </si>
  <si>
    <t>Rikonstruksion godine Durres</t>
  </si>
  <si>
    <t>Rikonstruksion zyrash ne degen rajonale durres</t>
  </si>
  <si>
    <t>Numer godine</t>
  </si>
  <si>
    <r>
      <t xml:space="preserve">Detajimi i Kostos Totale të </t>
    </r>
    <r>
      <rPr>
        <b/>
        <sz val="14"/>
        <color indexed="10"/>
        <rFont val="Garamond"/>
        <family val="1"/>
      </rPr>
      <t xml:space="preserve">Produktit X </t>
    </r>
    <r>
      <rPr>
        <b/>
        <sz val="14"/>
        <color indexed="8"/>
        <rFont val="Garamond"/>
        <family val="1"/>
      </rPr>
      <t>sipas Artikujve Ekonomikë</t>
    </r>
  </si>
  <si>
    <t>Emri  Fatbardha Pashollari</t>
  </si>
  <si>
    <t>Arben Seferaj</t>
  </si>
  <si>
    <t>Titullari i Institucionit / Ministri</t>
  </si>
  <si>
    <t>Data 15,05.2019</t>
  </si>
  <si>
    <t>15.05.2019</t>
  </si>
  <si>
    <t>Lufta Kundër Transaksioneve Financiare Jo-Ligjore</t>
  </si>
  <si>
    <t>Thellimi dhe zgjerimi i punës parandaluese dhe luftës kundër pastrimit të parave dhe financimit të terrorizmit në Shqipëri nëpërmjet zbatimit me sukses të standarteve ndërkombëtare.                                                                                                                                                             Administrimi i pasurive te sekuestruara dhe te konfiskuara qe i jepen ne administrim AAPSK me Vendim Gjykate apo Urdher te Ministrit te Financave.</t>
  </si>
  <si>
    <t xml:space="preserve">rritja e numrit te inspektimeve ne vend dhe distance. 
</t>
  </si>
  <si>
    <t xml:space="preserve">rritja e numrit te  RTV&amp;RAD te analizuara
</t>
  </si>
  <si>
    <t>AAPSK</t>
  </si>
  <si>
    <t xml:space="preserve"> 1). Permiresimi i kuadrit ligjor në fushën e parandalimit të pastrimit të parave dhe financimit të terrorizmit  2). Monitorimi i përputhshmërisë ligjore të subjekteve raportuese të ligjit dhe rritja e numrit të subjekteve të trajnuara  3)Përpunimi eficent i informacionit financiar të marrë nëpërmjet Raporteve të Transaksioneve të Vlerave  dhe Raporteve të Aktiviteteve të Dyshimta me qëllim zhvillimin e kompletimin e dosjeve që lidhen me procesimin e aktiviteteve financiare kriminale  4). Zhvillimi dhe  përmirësimi i bashkëpunimit ndërinstitucional kombëtar e ndërkombëtar si dhe pregatitja e koordinimi i punës për bashkëpunimin me organizmat ndërkombëtare.                                                                                                                                                                                                                                                                                                                                                                                                                                                                                                                 5). Përmirësimi i legjislacionit në lidhje me administrimin e pasurive të sekuestruara dhe konfiskuara  6). Mirëadministrimi i pasurive të sekuestruara dhe të konfiskuara.  7). Perfundimi i procesit te administrimit te pasurive te konfiskuara me vendim te formes se prere</t>
  </si>
  <si>
    <t xml:space="preserve">% e rasteve RTV&amp;RAD te investiguara  </t>
  </si>
  <si>
    <t xml:space="preserve">% e subjekteve të inspektuara ne vend dhe ne distance </t>
  </si>
  <si>
    <t xml:space="preserve"> RTV&amp;RAD te analizuara</t>
  </si>
  <si>
    <t xml:space="preserve">Numer </t>
  </si>
  <si>
    <t xml:space="preserve">Inspektime </t>
  </si>
  <si>
    <t>Inspektime ne vend dhe ne distance</t>
  </si>
  <si>
    <t>Pasuri të sekuestruara</t>
  </si>
  <si>
    <t>Numri I pasurive te sekuestruara</t>
  </si>
  <si>
    <t>Pasuri te Konfiskuara</t>
  </si>
  <si>
    <t>Blerje pajisje, sisteme dhe makineri te ndryshme</t>
  </si>
  <si>
    <t>Ngritja e sistemit të menaxhimit të Informacionit dhe infrastrukturës hostuese të DPPPP</t>
  </si>
  <si>
    <t>Blerje pajisje dhe rinovim sistemesh</t>
  </si>
  <si>
    <t xml:space="preserve">  Blerje pajisje kompjuterike</t>
  </si>
  <si>
    <t xml:space="preserve">  Blerje pajisje kompjuterike </t>
  </si>
  <si>
    <t xml:space="preserve">Blerje orendi dhe pajisje zyrash  </t>
  </si>
  <si>
    <t xml:space="preserve">Blerje orendi dhe pajisje zyrash </t>
  </si>
  <si>
    <t>Rikonstruksion ambjentesh dhe godinash</t>
  </si>
  <si>
    <t>Rikonstruksion tualete</t>
  </si>
  <si>
    <t>Rikonstruksion godine dhe tualete per institucionin</t>
  </si>
  <si>
    <t>Kosto totale e produkti 1</t>
  </si>
  <si>
    <t>Kosto totale e produktit `3</t>
  </si>
  <si>
    <t>FORMAT 2: FORMATI STANDARD I PËRGATITJES SË KËRKESAVE BUXHETORE 2020-2022</t>
  </si>
  <si>
    <t xml:space="preserve"> Buxheti 2020-2022</t>
  </si>
  <si>
    <t>Kategoria 2: Shpenzime per Projekte Investimesh</t>
  </si>
  <si>
    <t xml:space="preserve">Mbështetje për zhvillimin ekonomik </t>
  </si>
  <si>
    <t>Rritja e financimit  të SME-ve nëpërmjet  fondeve dhe programeve me kontributin e qeverisë dhe donatorëve, krijimi  i  instrumentave dhe programeve mbështetëse për sektorët prodhues të SME-ve që paraqesin avantazhe konkurruese, për hartimin e politikave, kuadrit ligjor dhe institucional në mbështetje të zhvillimit të sipërmarrjes dhe investimeve, për rritjen dhe zgjerimin e aktiviteteve në fushën e trajnimit dhe edukimit profesional.</t>
  </si>
  <si>
    <t xml:space="preserve">Projekte koncesioni/PPP te Asistuara </t>
  </si>
  <si>
    <t xml:space="preserve">Nxitja e investimeve private per ofrimin e puneve dhe sherbimeve publike nepermjet kontratave te Koncesionit/PPP
</t>
  </si>
  <si>
    <t>Asistenca ne fazen e Studimit te Fizibilitetit per Projekte Koncesioni / PPP</t>
  </si>
  <si>
    <t>Hartimi i Dokumentave te Tenderit per Projekte Koncesioni / PPP</t>
  </si>
  <si>
    <t>Vleresimi i ofertave per Projektet e Koncesionit/PPP</t>
  </si>
  <si>
    <t xml:space="preserve">Negocimi i Kontrates se Koncesionit / PPP </t>
  </si>
  <si>
    <t>Viti 2020</t>
  </si>
  <si>
    <t>Viti 2021</t>
  </si>
  <si>
    <t xml:space="preserve"> Studime Fizibiliteti per Projekte Koncesione/PPP
</t>
  </si>
  <si>
    <t>Pjesemarrje ne Komisionin e Koncesionit/PPP per hartimin e studimeve te fizibilitetit</t>
  </si>
  <si>
    <t xml:space="preserve">Numer takimesh (mbledhje)  per asistence te projektit </t>
  </si>
  <si>
    <r>
      <t xml:space="preserve">Detajimi i Kostos Totale të </t>
    </r>
    <r>
      <rPr>
        <b/>
        <sz val="14"/>
        <color rgb="FFFF0000"/>
        <rFont val="Garamond"/>
        <family val="1"/>
      </rPr>
      <t>Produktit 1</t>
    </r>
    <r>
      <rPr>
        <b/>
        <sz val="14"/>
        <color theme="1"/>
        <rFont val="Garamond"/>
        <family val="1"/>
      </rPr>
      <t xml:space="preserve"> sipas Artikujve Ekonomikë</t>
    </r>
  </si>
  <si>
    <t>Dokumenta Tenderi per proceduren konkuruese Koncesion/PPP</t>
  </si>
  <si>
    <t>Pjesemarrje ne Komisionin e Koncesionit/PPP per hartimin e dokumentave te tenderit te procedures konkuruese</t>
  </si>
  <si>
    <t>Numer takimesh (mbledhje)  ne Komisionin e koncesionit/PPP</t>
  </si>
  <si>
    <r>
      <t xml:space="preserve">Detajimi i Kostos Totale të </t>
    </r>
    <r>
      <rPr>
        <b/>
        <sz val="14"/>
        <color rgb="FFFF0000"/>
        <rFont val="Garamond"/>
        <family val="1"/>
      </rPr>
      <t xml:space="preserve">Produktit 2 </t>
    </r>
    <r>
      <rPr>
        <b/>
        <sz val="14"/>
        <color theme="1"/>
        <rFont val="Garamond"/>
        <family val="1"/>
      </rPr>
      <t>sipas Artikujve Ekonomikë</t>
    </r>
  </si>
  <si>
    <t xml:space="preserve">Shpallja e Ofertesit fitues per Projekte Koncesione/PPP
</t>
  </si>
  <si>
    <t>Pjesemarrje ne Komisionin e Koncesionit/PPP per vleresimin e ofertave dhe shpalljen e ofertuesit fitues per proceduren konkurruese.</t>
  </si>
  <si>
    <t xml:space="preserve">Numer takimesh (mbledhje)  per vleresimin e ofertave dhe shpalljen e fituesit </t>
  </si>
  <si>
    <r>
      <t xml:space="preserve">Detajimi i Kostos Totale të </t>
    </r>
    <r>
      <rPr>
        <b/>
        <sz val="14"/>
        <color rgb="FFFF0000"/>
        <rFont val="Garamond"/>
        <family val="1"/>
      </rPr>
      <t>Produktit 3</t>
    </r>
    <r>
      <rPr>
        <b/>
        <sz val="14"/>
        <color theme="1"/>
        <rFont val="Garamond"/>
        <family val="1"/>
      </rPr>
      <t xml:space="preserve"> sipas Artikujve Ekonomikë</t>
    </r>
  </si>
  <si>
    <t xml:space="preserve">Kontrata koncesioni/PPP te negociuara 
</t>
  </si>
  <si>
    <t>Pjesemarrje ne Komisionin e Koncesionit/PPP per negocimin e kontrates se Koncesionit/PPP</t>
  </si>
  <si>
    <t>Numer takimesh (mbledhje)  per negocimin e kontrates</t>
  </si>
  <si>
    <r>
      <t xml:space="preserve">Detajimi i Kostos Totale të </t>
    </r>
    <r>
      <rPr>
        <b/>
        <sz val="14"/>
        <color rgb="FFFF0000"/>
        <rFont val="Garamond"/>
        <family val="1"/>
      </rPr>
      <t>Produktit 4</t>
    </r>
    <r>
      <rPr>
        <b/>
        <sz val="14"/>
        <color theme="1"/>
        <rFont val="Garamond"/>
        <family val="1"/>
      </rPr>
      <t xml:space="preserve"> sipas Artikujve Ekonomikë</t>
    </r>
  </si>
  <si>
    <r>
      <rPr>
        <b/>
        <sz val="14"/>
        <color rgb="FFFF0000"/>
        <rFont val="Garamond"/>
        <family val="1"/>
      </rPr>
      <t>Produkti 5</t>
    </r>
    <r>
      <rPr>
        <sz val="14"/>
        <color theme="1"/>
        <rFont val="Garamond"/>
        <family val="1"/>
      </rPr>
      <t>(shto produkte sipas rastit)</t>
    </r>
  </si>
  <si>
    <t>Kontrata Koncesioni/PPP te publikuara ne Regjistrin Elektronik te Koncesioneve</t>
  </si>
  <si>
    <t xml:space="preserve"> Autoritetet Kontraktore percjellin prane ATRAKO-s  per publikim kontratat e Koncesionit/PPP, 15 dite pas nenshkrimit te tyre. </t>
  </si>
  <si>
    <t xml:space="preserve">Numri i kontratave </t>
  </si>
  <si>
    <r>
      <t>Detajimi i Kostos Totale të</t>
    </r>
    <r>
      <rPr>
        <b/>
        <sz val="14"/>
        <color rgb="FFFF0000"/>
        <rFont val="Garamond"/>
        <family val="1"/>
      </rPr>
      <t xml:space="preserve"> Produktit 5 </t>
    </r>
    <r>
      <rPr>
        <b/>
        <sz val="14"/>
        <color theme="1"/>
        <rFont val="Garamond"/>
        <family val="1"/>
      </rPr>
      <t>sipas Artikujve Ekonomikë</t>
    </r>
  </si>
  <si>
    <r>
      <rPr>
        <b/>
        <sz val="14"/>
        <color rgb="FFFF0000"/>
        <rFont val="Garamond"/>
        <family val="1"/>
      </rPr>
      <t>Produkti 3</t>
    </r>
    <r>
      <rPr>
        <sz val="14"/>
        <color theme="1"/>
        <rFont val="Garamond"/>
        <family val="1"/>
      </rPr>
      <t>(shto produkte sipas rastit)</t>
    </r>
  </si>
  <si>
    <r>
      <t>Detajimi i Kostos Totale të</t>
    </r>
    <r>
      <rPr>
        <b/>
        <sz val="14"/>
        <color rgb="FFFF0000"/>
        <rFont val="Garamond"/>
        <family val="1"/>
      </rPr>
      <t xml:space="preserve"> Produktit X </t>
    </r>
    <r>
      <rPr>
        <b/>
        <sz val="14"/>
        <color theme="1"/>
        <rFont val="Garamond"/>
        <family val="1"/>
      </rPr>
      <t>sipas Artikujve Ekonomikë</t>
    </r>
  </si>
  <si>
    <t xml:space="preserve">Pajisje Kompjuterike </t>
  </si>
  <si>
    <t>Pajisje Kompjuterike (Kompjuter, Fotokopje, Laptop)</t>
  </si>
  <si>
    <r>
      <t xml:space="preserve">Detajimi i Kostos Totale të </t>
    </r>
    <r>
      <rPr>
        <b/>
        <sz val="14"/>
        <color rgb="FFFF0000"/>
        <rFont val="Garamond"/>
        <family val="1"/>
      </rPr>
      <t xml:space="preserve">Produktit 1 </t>
    </r>
    <r>
      <rPr>
        <b/>
        <sz val="14"/>
        <color theme="1"/>
        <rFont val="Garamond"/>
        <family val="1"/>
      </rPr>
      <t>sipas Artikujve Ekonomikë</t>
    </r>
  </si>
  <si>
    <t>Pajisje Zyre(Kondicionere, kasaforte)</t>
  </si>
  <si>
    <t>3 Kondicionere per zyrat dhe 1 kasaforte</t>
  </si>
  <si>
    <r>
      <t xml:space="preserve">Detajimi i Kostos Totale të </t>
    </r>
    <r>
      <rPr>
        <b/>
        <sz val="14"/>
        <color rgb="FFFF0000"/>
        <rFont val="Garamond"/>
        <family val="1"/>
      </rPr>
      <t xml:space="preserve">Produktit 1&amp;2 …X </t>
    </r>
    <r>
      <rPr>
        <b/>
        <sz val="14"/>
        <color theme="1"/>
        <rFont val="Garamond"/>
        <family val="1"/>
      </rPr>
      <t>sipas Artikujve Ekonomikë</t>
    </r>
  </si>
  <si>
    <r>
      <t xml:space="preserve">Detajimi i Kostos Totale të </t>
    </r>
    <r>
      <rPr>
        <b/>
        <sz val="14"/>
        <color rgb="FFFF0000"/>
        <rFont val="Garamond"/>
        <family val="1"/>
      </rPr>
      <t>Produktit X</t>
    </r>
    <r>
      <rPr>
        <b/>
        <sz val="14"/>
        <color theme="1"/>
        <rFont val="Garamond"/>
        <family val="1"/>
      </rPr>
      <t xml:space="preserve"> sipas Artikujve Ekonomikë</t>
    </r>
  </si>
  <si>
    <r>
      <t xml:space="preserve">Detajimi i Kostos Totale të </t>
    </r>
    <r>
      <rPr>
        <b/>
        <sz val="14"/>
        <color rgb="FFFF0000"/>
        <rFont val="Garamond"/>
        <family val="1"/>
      </rPr>
      <t xml:space="preserve">Produktit X </t>
    </r>
    <r>
      <rPr>
        <b/>
        <sz val="14"/>
        <color theme="1"/>
        <rFont val="Garamond"/>
        <family val="1"/>
      </rPr>
      <t>sipas Artikujve Ekonomikë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</si>
</sst>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0.0"/>
    <numFmt numFmtId="167" formatCode="#,##0.000"/>
    <numFmt numFmtId="168" formatCode="_-* #,##0_-;\-* #,##0_-;_-* &quot;-&quot;??_-;_-@_-"/>
    <numFmt numFmtId="169" formatCode="_(* #,##0_);_(* \(#,##0\);_(* &quot;-&quot;??_);_(@_)"/>
    <numFmt numFmtId="170" formatCode="#,##0.0"/>
  </numFmts>
  <fonts count="1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Garamond"/>
      <family val="1"/>
    </font>
    <font>
      <sz val="8"/>
      <color theme="1"/>
      <name val="Garamond"/>
      <family val="1"/>
    </font>
    <font>
      <b/>
      <sz val="9"/>
      <color theme="1"/>
      <name val="Garamond"/>
      <family val="1"/>
    </font>
    <font>
      <i/>
      <sz val="8"/>
      <color theme="1"/>
      <name val="Garamond"/>
      <family val="1"/>
    </font>
    <font>
      <sz val="9"/>
      <color theme="1"/>
      <name val="Garamond"/>
      <family val="1"/>
    </font>
    <font>
      <b/>
      <sz val="8"/>
      <color theme="1"/>
      <name val="Garamond"/>
      <family val="1"/>
    </font>
    <font>
      <sz val="10"/>
      <name val="Arial"/>
      <family val="2"/>
    </font>
    <font>
      <i/>
      <sz val="9"/>
      <color theme="1"/>
      <name val="Garamond"/>
      <family val="1"/>
    </font>
    <font>
      <b/>
      <sz val="10"/>
      <color theme="1"/>
      <name val="Garamond"/>
      <family val="1"/>
    </font>
    <font>
      <b/>
      <sz val="8"/>
      <color rgb="FFFF0000"/>
      <name val="Garamond"/>
      <family val="1"/>
    </font>
    <font>
      <b/>
      <i/>
      <sz val="9"/>
      <color rgb="FFFF0000"/>
      <name val="Garamond"/>
      <family val="1"/>
    </font>
    <font>
      <b/>
      <sz val="9"/>
      <color rgb="FFFF0000"/>
      <name val="Garamond"/>
      <family val="1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Garamond"/>
      <family val="1"/>
    </font>
    <font>
      <sz val="8"/>
      <color theme="1"/>
      <name val="Times New Roman"/>
      <family val="1"/>
    </font>
    <font>
      <b/>
      <sz val="8"/>
      <name val="Garamond"/>
      <family val="1"/>
    </font>
    <font>
      <sz val="10"/>
      <name val="Garamond"/>
      <family val="1"/>
    </font>
    <font>
      <b/>
      <sz val="11"/>
      <color theme="1"/>
      <name val="Garamond"/>
      <family val="1"/>
    </font>
    <font>
      <b/>
      <sz val="12"/>
      <color theme="1"/>
      <name val="Garamond"/>
      <family val="1"/>
    </font>
    <font>
      <sz val="10"/>
      <color rgb="FF000000"/>
      <name val="Garamond"/>
      <family val="1"/>
    </font>
    <font>
      <sz val="9"/>
      <name val="Calibri"/>
      <family val="2"/>
      <charset val="238"/>
      <scheme val="minor"/>
    </font>
    <font>
      <sz val="8"/>
      <name val="Calibri"/>
      <family val="2"/>
    </font>
    <font>
      <b/>
      <sz val="8"/>
      <name val="Calibri"/>
      <family val="2"/>
      <charset val="238"/>
      <scheme val="minor"/>
    </font>
    <font>
      <b/>
      <sz val="8"/>
      <name val="Calibri"/>
      <family val="2"/>
      <scheme val="minor"/>
    </font>
    <font>
      <b/>
      <i/>
      <sz val="8"/>
      <color rgb="FFFF0000"/>
      <name val="Garamond"/>
      <family val="1"/>
    </font>
    <font>
      <sz val="11"/>
      <color theme="1"/>
      <name val="Calibri"/>
      <family val="2"/>
      <charset val="238"/>
      <scheme val="minor"/>
    </font>
    <font>
      <b/>
      <sz val="14"/>
      <color theme="1"/>
      <name val="Garamond"/>
      <family val="1"/>
    </font>
    <font>
      <b/>
      <sz val="10"/>
      <color rgb="FFFF0000"/>
      <name val="Times New Roman"/>
      <family val="1"/>
    </font>
    <font>
      <b/>
      <sz val="8"/>
      <color rgb="FFFF0000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Garamond"/>
      <family val="1"/>
    </font>
    <font>
      <sz val="12"/>
      <color rgb="FFFF0000"/>
      <name val="Garamond"/>
      <family val="1"/>
    </font>
    <font>
      <b/>
      <sz val="12"/>
      <color rgb="FFFF0000"/>
      <name val="Garamond"/>
      <family val="1"/>
      <charset val="238"/>
    </font>
    <font>
      <sz val="12"/>
      <name val="Garamond"/>
      <family val="1"/>
    </font>
    <font>
      <b/>
      <sz val="12"/>
      <color rgb="FFFF0000"/>
      <name val="Garamond"/>
      <family val="1"/>
    </font>
    <font>
      <i/>
      <sz val="12"/>
      <color theme="1"/>
      <name val="Garamond"/>
      <family val="1"/>
    </font>
    <font>
      <sz val="11"/>
      <color theme="1"/>
      <name val="Garamond"/>
      <family val="1"/>
    </font>
    <font>
      <b/>
      <i/>
      <sz val="12"/>
      <color rgb="FFFF0000"/>
      <name val="Garamond"/>
      <family val="1"/>
    </font>
    <font>
      <sz val="12"/>
      <color theme="1"/>
      <name val="Garamond"/>
      <family val="1"/>
      <charset val="238"/>
    </font>
    <font>
      <b/>
      <i/>
      <sz val="12"/>
      <color rgb="FFFF0000"/>
      <name val="Garamond"/>
      <family val="1"/>
      <charset val="238"/>
    </font>
    <font>
      <b/>
      <sz val="12"/>
      <color theme="1"/>
      <name val="Garamond"/>
      <family val="1"/>
      <charset val="238"/>
    </font>
    <font>
      <sz val="12"/>
      <name val="Garamond"/>
      <family val="1"/>
      <charset val="238"/>
    </font>
    <font>
      <b/>
      <sz val="12"/>
      <name val="Garamond"/>
      <family val="1"/>
      <charset val="238"/>
    </font>
    <font>
      <sz val="9"/>
      <name val="Garamond"/>
      <family val="1"/>
    </font>
    <font>
      <i/>
      <sz val="8"/>
      <name val="Garamond"/>
      <family val="1"/>
    </font>
    <font>
      <b/>
      <sz val="10"/>
      <color rgb="FFFF0000"/>
      <name val="Garamond"/>
      <family val="1"/>
    </font>
    <font>
      <b/>
      <sz val="9"/>
      <name val="Garamond"/>
      <family val="1"/>
    </font>
    <font>
      <i/>
      <sz val="8"/>
      <color rgb="FFFF0000"/>
      <name val="Garamond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Garamond"/>
      <family val="1"/>
    </font>
    <font>
      <i/>
      <sz val="9"/>
      <name val="Garamond"/>
      <family val="1"/>
    </font>
    <font>
      <b/>
      <i/>
      <sz val="9"/>
      <name val="Garamond"/>
      <family val="1"/>
    </font>
    <font>
      <b/>
      <i/>
      <sz val="8"/>
      <name val="Garamond"/>
      <family val="1"/>
    </font>
    <font>
      <sz val="10"/>
      <name val="Calibri"/>
      <family val="2"/>
      <scheme val="minor"/>
    </font>
    <font>
      <b/>
      <sz val="11"/>
      <name val="Garamond"/>
      <family val="1"/>
    </font>
    <font>
      <b/>
      <i/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name val="Garamond"/>
      <family val="1"/>
    </font>
    <font>
      <sz val="9"/>
      <color theme="1"/>
      <name val="Times New Roman"/>
      <family val="1"/>
      <charset val="238"/>
    </font>
    <font>
      <i/>
      <sz val="11"/>
      <color theme="1"/>
      <name val="Garamond"/>
      <family val="1"/>
    </font>
    <font>
      <b/>
      <i/>
      <sz val="11"/>
      <color theme="1"/>
      <name val="Garamond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Times New Roman"/>
      <family val="1"/>
    </font>
    <font>
      <i/>
      <sz val="9"/>
      <color theme="1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Garamond"/>
      <family val="1"/>
    </font>
    <font>
      <sz val="14"/>
      <name val="Garamond"/>
      <family val="1"/>
    </font>
    <font>
      <sz val="14"/>
      <color rgb="FFFF0000"/>
      <name val="Garamond"/>
      <family val="1"/>
    </font>
    <font>
      <b/>
      <sz val="14"/>
      <color rgb="FFFF0000"/>
      <name val="Garamond"/>
      <family val="1"/>
    </font>
    <font>
      <b/>
      <sz val="14"/>
      <color indexed="10"/>
      <name val="Garamond"/>
      <family val="1"/>
    </font>
    <font>
      <b/>
      <sz val="14"/>
      <color indexed="8"/>
      <name val="Garamond"/>
      <family val="1"/>
    </font>
    <font>
      <i/>
      <sz val="14"/>
      <color theme="1"/>
      <name val="Garamond"/>
      <family val="1"/>
    </font>
    <font>
      <b/>
      <i/>
      <sz val="14"/>
      <color rgb="FFFF0000"/>
      <name val="Garamond"/>
      <family val="1"/>
    </font>
    <font>
      <b/>
      <sz val="10"/>
      <color indexed="10"/>
      <name val="Times New Roman"/>
      <family val="1"/>
    </font>
    <font>
      <b/>
      <sz val="8"/>
      <color indexed="10"/>
      <name val="Times New Roman"/>
      <family val="1"/>
    </font>
    <font>
      <sz val="8"/>
      <color indexed="8"/>
      <name val="Times New Roman"/>
      <family val="1"/>
    </font>
    <font>
      <b/>
      <i/>
      <sz val="14"/>
      <color theme="1"/>
      <name val="Garamond"/>
      <family val="1"/>
    </font>
    <font>
      <b/>
      <sz val="14"/>
      <name val="Garamond"/>
      <family val="1"/>
    </font>
    <font>
      <b/>
      <i/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color rgb="FFFF0000"/>
      <name val="Garamond"/>
      <family val="1"/>
    </font>
    <font>
      <sz val="8"/>
      <color rgb="FF00B050"/>
      <name val="Garamond"/>
      <family val="1"/>
    </font>
    <font>
      <i/>
      <sz val="8"/>
      <color rgb="FF00B050"/>
      <name val="Garamond"/>
      <family val="1"/>
    </font>
    <font>
      <sz val="8"/>
      <name val="Garamond"/>
      <family val="1"/>
      <charset val="238"/>
    </font>
    <font>
      <sz val="14"/>
      <name val="Garamond"/>
      <family val="1"/>
      <charset val="238"/>
    </font>
    <font>
      <b/>
      <sz val="9"/>
      <color rgb="FFFF0000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Garamond"/>
      <family val="1"/>
      <charset val="238"/>
    </font>
    <font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2E74B5"/>
      </left>
      <right/>
      <top style="medium">
        <color rgb="FF2E74B5"/>
      </top>
      <bottom style="medium">
        <color rgb="FF2E74B5"/>
      </bottom>
      <diagonal/>
    </border>
    <border>
      <left/>
      <right/>
      <top style="medium">
        <color rgb="FF2E74B5"/>
      </top>
      <bottom style="medium">
        <color rgb="FF2E74B5"/>
      </bottom>
      <diagonal/>
    </border>
    <border>
      <left/>
      <right/>
      <top style="medium">
        <color rgb="FF2E74B5"/>
      </top>
      <bottom/>
      <diagonal/>
    </border>
    <border>
      <left/>
      <right/>
      <top/>
      <bottom style="medium">
        <color rgb="FF2E74B5"/>
      </bottom>
      <diagonal/>
    </border>
    <border>
      <left/>
      <right style="medium">
        <color rgb="FF2E74B5"/>
      </right>
      <top style="medium">
        <color rgb="FF2E74B5"/>
      </top>
      <bottom style="medium">
        <color rgb="FF2E74B5"/>
      </bottom>
      <diagonal/>
    </border>
    <border>
      <left/>
      <right style="medium">
        <color rgb="FF2E74B5"/>
      </right>
      <top style="medium">
        <color rgb="FF2E74B5"/>
      </top>
      <bottom/>
      <diagonal/>
    </border>
    <border>
      <left/>
      <right style="medium">
        <color rgb="FF2E74B5"/>
      </right>
      <top/>
      <bottom style="medium">
        <color rgb="FF2E74B5"/>
      </bottom>
      <diagonal/>
    </border>
    <border>
      <left style="medium">
        <color rgb="FF2E74B5"/>
      </left>
      <right style="medium">
        <color rgb="FF2E74B5"/>
      </right>
      <top/>
      <bottom style="medium">
        <color rgb="FF2E74B5"/>
      </bottom>
      <diagonal/>
    </border>
    <border>
      <left/>
      <right style="medium">
        <color rgb="FF2E74B5"/>
      </right>
      <top/>
      <bottom/>
      <diagonal/>
    </border>
    <border>
      <left style="medium">
        <color rgb="FF2E74B5"/>
      </left>
      <right style="medium">
        <color rgb="FF2E74B5"/>
      </right>
      <top style="medium">
        <color rgb="FF2E74B5"/>
      </top>
      <bottom/>
      <diagonal/>
    </border>
    <border>
      <left style="medium">
        <color rgb="FF2E74B5"/>
      </left>
      <right style="medium">
        <color rgb="FF2E74B5"/>
      </right>
      <top style="medium">
        <color rgb="FF2E74B5"/>
      </top>
      <bottom style="medium">
        <color rgb="FF2E74B5"/>
      </bottom>
      <diagonal/>
    </border>
    <border>
      <left style="medium">
        <color rgb="FF2E74B5"/>
      </left>
      <right style="medium">
        <color rgb="FF2E74B5"/>
      </right>
      <top/>
      <bottom/>
      <diagonal/>
    </border>
    <border>
      <left style="medium">
        <color rgb="FF2E74B5"/>
      </left>
      <right/>
      <top/>
      <bottom style="medium">
        <color rgb="FF2E74B5"/>
      </bottom>
      <diagonal/>
    </border>
    <border>
      <left style="medium">
        <color rgb="FF2E74B5"/>
      </left>
      <right/>
      <top style="medium">
        <color rgb="FF2E74B5"/>
      </top>
      <bottom/>
      <diagonal/>
    </border>
    <border>
      <left style="medium">
        <color rgb="FF2E74B5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2E74B5"/>
      </left>
      <right style="medium">
        <color rgb="FF2E74B5"/>
      </right>
      <top style="medium">
        <color rgb="FF2E74B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medium">
        <color rgb="FF2E74B5"/>
      </top>
      <bottom/>
      <diagonal/>
    </border>
    <border>
      <left/>
      <right style="thin">
        <color indexed="64"/>
      </right>
      <top/>
      <bottom style="medium">
        <color rgb="FF2E74B5"/>
      </bottom>
      <diagonal/>
    </border>
    <border>
      <left style="medium">
        <color rgb="FF2E74B5"/>
      </left>
      <right style="thin">
        <color indexed="64"/>
      </right>
      <top/>
      <bottom style="medium">
        <color rgb="FF2E74B5"/>
      </bottom>
      <diagonal/>
    </border>
    <border>
      <left style="medium">
        <color rgb="FF2E74B5"/>
      </left>
      <right style="thin">
        <color indexed="64"/>
      </right>
      <top style="medium">
        <color rgb="FF2E74B5"/>
      </top>
      <bottom/>
      <diagonal/>
    </border>
    <border>
      <left/>
      <right style="thin">
        <color indexed="64"/>
      </right>
      <top style="medium">
        <color rgb="FF2E74B5"/>
      </top>
      <bottom style="medium">
        <color rgb="FF2E74B5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rgb="FF2E74B5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/>
      <top style="medium">
        <color rgb="FF2E74B5"/>
      </top>
      <bottom style="medium">
        <color rgb="FF2E74B5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rgb="FF2E74B5"/>
      </left>
      <right/>
      <top style="medium">
        <color theme="4" tint="-0.249977111117893"/>
      </top>
      <bottom style="medium">
        <color rgb="FF2E74B5"/>
      </bottom>
      <diagonal/>
    </border>
    <border>
      <left/>
      <right/>
      <top style="medium">
        <color theme="4" tint="-0.249977111117893"/>
      </top>
      <bottom style="medium">
        <color rgb="FF2E74B5"/>
      </bottom>
      <diagonal/>
    </border>
    <border>
      <left/>
      <right style="medium">
        <color rgb="FF2E74B5"/>
      </right>
      <top style="medium">
        <color theme="4" tint="-0.249977111117893"/>
      </top>
      <bottom style="medium">
        <color rgb="FF2E74B5"/>
      </bottom>
      <diagonal/>
    </border>
    <border>
      <left/>
      <right style="medium">
        <color theme="4" tint="-0.249977111117893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2E74B5"/>
      </right>
      <top style="thin">
        <color indexed="64"/>
      </top>
      <bottom style="thin">
        <color indexed="64"/>
      </bottom>
      <diagonal/>
    </border>
    <border>
      <left/>
      <right style="medium">
        <color rgb="FF2E74B5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2E74B5"/>
      </right>
      <top style="medium">
        <color rgb="FF2E74B5"/>
      </top>
      <bottom style="medium">
        <color rgb="FF2E74B5"/>
      </bottom>
      <diagonal/>
    </border>
    <border>
      <left style="thin">
        <color indexed="64"/>
      </left>
      <right style="medium">
        <color rgb="FF2E74B5"/>
      </right>
      <top/>
      <bottom style="medium">
        <color rgb="FF2E74B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2E74B5"/>
      </right>
      <top style="medium">
        <color indexed="64"/>
      </top>
      <bottom style="medium">
        <color rgb="FF2E74B5"/>
      </bottom>
      <diagonal/>
    </border>
    <border>
      <left style="medium">
        <color rgb="FF2E74B5"/>
      </left>
      <right/>
      <top style="medium">
        <color indexed="64"/>
      </top>
      <bottom style="medium">
        <color rgb="FF2E74B5"/>
      </bottom>
      <diagonal/>
    </border>
    <border>
      <left/>
      <right/>
      <top style="medium">
        <color indexed="64"/>
      </top>
      <bottom style="medium">
        <color rgb="FF2E74B5"/>
      </bottom>
      <diagonal/>
    </border>
    <border>
      <left/>
      <right style="medium">
        <color indexed="64"/>
      </right>
      <top style="medium">
        <color indexed="64"/>
      </top>
      <bottom style="medium">
        <color rgb="FF2E74B5"/>
      </bottom>
      <diagonal/>
    </border>
    <border>
      <left style="medium">
        <color indexed="64"/>
      </left>
      <right style="medium">
        <color rgb="FF2E74B5"/>
      </right>
      <top/>
      <bottom style="medium">
        <color rgb="FF2E74B5"/>
      </bottom>
      <diagonal/>
    </border>
    <border>
      <left/>
      <right style="medium">
        <color indexed="64"/>
      </right>
      <top style="medium">
        <color rgb="FF2E74B5"/>
      </top>
      <bottom style="medium">
        <color rgb="FF2E74B5"/>
      </bottom>
      <diagonal/>
    </border>
    <border>
      <left style="medium">
        <color indexed="64"/>
      </left>
      <right style="medium">
        <color rgb="FF2E74B5"/>
      </right>
      <top style="medium">
        <color rgb="FF2E74B5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2E74B5"/>
      </bottom>
      <diagonal/>
    </border>
    <border>
      <left style="medium">
        <color rgb="FF2E74B5"/>
      </left>
      <right style="medium">
        <color indexed="64"/>
      </right>
      <top/>
      <bottom style="medium">
        <color rgb="FF2E74B5"/>
      </bottom>
      <diagonal/>
    </border>
    <border>
      <left style="medium">
        <color indexed="64"/>
      </left>
      <right/>
      <top style="medium">
        <color rgb="FF2E74B5"/>
      </top>
      <bottom style="medium">
        <color rgb="FF2E74B5"/>
      </bottom>
      <diagonal/>
    </border>
    <border>
      <left style="medium">
        <color indexed="64"/>
      </left>
      <right style="medium">
        <color rgb="FF2E74B5"/>
      </right>
      <top/>
      <bottom/>
      <diagonal/>
    </border>
    <border>
      <left style="medium">
        <color indexed="64"/>
      </left>
      <right/>
      <top style="medium">
        <color rgb="FF2E74B5"/>
      </top>
      <bottom style="medium">
        <color indexed="64"/>
      </bottom>
      <diagonal/>
    </border>
    <border>
      <left/>
      <right/>
      <top style="medium">
        <color rgb="FF2E74B5"/>
      </top>
      <bottom style="medium">
        <color indexed="64"/>
      </bottom>
      <diagonal/>
    </border>
    <border>
      <left/>
      <right style="medium">
        <color indexed="64"/>
      </right>
      <top style="medium">
        <color rgb="FF2E74B5"/>
      </top>
      <bottom style="medium">
        <color indexed="64"/>
      </bottom>
      <diagonal/>
    </border>
    <border>
      <left style="medium">
        <color rgb="FF2E74B5"/>
      </left>
      <right/>
      <top style="medium">
        <color rgb="FF2E74B5"/>
      </top>
      <bottom style="thin">
        <color indexed="64"/>
      </bottom>
      <diagonal/>
    </border>
    <border>
      <left style="medium">
        <color indexed="64"/>
      </left>
      <right style="medium">
        <color rgb="FF2E74B5"/>
      </right>
      <top style="medium">
        <color indexed="64"/>
      </top>
      <bottom/>
      <diagonal/>
    </border>
    <border>
      <left/>
      <right style="medium">
        <color rgb="FF2E74B5"/>
      </right>
      <top style="medium">
        <color indexed="64"/>
      </top>
      <bottom/>
      <diagonal/>
    </border>
    <border>
      <left style="medium">
        <color indexed="64"/>
      </left>
      <right style="medium">
        <color rgb="FF2E74B5"/>
      </right>
      <top/>
      <bottom style="medium">
        <color indexed="64"/>
      </bottom>
      <diagonal/>
    </border>
    <border>
      <left/>
      <right style="medium">
        <color rgb="FF2E74B5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5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4" fillId="0" borderId="0"/>
    <xf numFmtId="9" fontId="1" fillId="0" borderId="0" applyFont="0" applyFill="0" applyBorder="0" applyAlignment="0" applyProtection="0"/>
    <xf numFmtId="0" fontId="3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64" fontId="1" fillId="0" borderId="0" applyFont="0" applyFill="0" applyBorder="0" applyAlignment="0" applyProtection="0"/>
    <xf numFmtId="0" fontId="1" fillId="0" borderId="0"/>
    <xf numFmtId="0" fontId="45" fillId="0" borderId="0"/>
    <xf numFmtId="43" fontId="1" fillId="0" borderId="0" applyFont="0" applyFill="0" applyBorder="0" applyAlignment="0" applyProtection="0"/>
  </cellStyleXfs>
  <cellXfs count="1338">
    <xf numFmtId="0" fontId="0" fillId="0" borderId="0" xfId="0"/>
    <xf numFmtId="0" fontId="22" fillId="0" borderId="17" xfId="0" applyFont="1" applyBorder="1" applyAlignment="1">
      <alignment horizontal="left" vertical="center" wrapText="1" indent="1"/>
    </xf>
    <xf numFmtId="0" fontId="19" fillId="33" borderId="18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center" vertical="center" wrapText="1"/>
    </xf>
    <xf numFmtId="0" fontId="19" fillId="33" borderId="17" xfId="0" applyFont="1" applyFill="1" applyBorder="1" applyAlignment="1">
      <alignment horizontal="left" vertical="center" wrapText="1"/>
    </xf>
    <xf numFmtId="4" fontId="0" fillId="0" borderId="0" xfId="0" applyNumberFormat="1"/>
    <xf numFmtId="3" fontId="19" fillId="33" borderId="17" xfId="0" applyNumberFormat="1" applyFont="1" applyFill="1" applyBorder="1" applyAlignment="1">
      <alignment horizontal="center" vertical="center" wrapText="1"/>
    </xf>
    <xf numFmtId="165" fontId="19" fillId="33" borderId="16" xfId="0" applyNumberFormat="1" applyFont="1" applyFill="1" applyBorder="1" applyAlignment="1">
      <alignment horizontal="center" vertical="center"/>
    </xf>
    <xf numFmtId="3" fontId="19" fillId="0" borderId="16" xfId="0" applyNumberFormat="1" applyFont="1" applyBorder="1" applyAlignment="1">
      <alignment horizontal="center" vertical="center"/>
    </xf>
    <xf numFmtId="3" fontId="0" fillId="0" borderId="0" xfId="0" applyNumberFormat="1"/>
    <xf numFmtId="0" fontId="25" fillId="0" borderId="17" xfId="0" applyFont="1" applyBorder="1" applyAlignment="1">
      <alignment horizontal="left" vertical="center" wrapText="1" indent="1"/>
    </xf>
    <xf numFmtId="3" fontId="21" fillId="0" borderId="16" xfId="0" applyNumberFormat="1" applyFont="1" applyBorder="1" applyAlignment="1">
      <alignment horizontal="center" vertical="center"/>
    </xf>
    <xf numFmtId="0" fontId="20" fillId="34" borderId="17" xfId="0" applyFont="1" applyFill="1" applyBorder="1" applyAlignment="1">
      <alignment vertical="center" wrapText="1"/>
    </xf>
    <xf numFmtId="3" fontId="23" fillId="34" borderId="16" xfId="0" applyNumberFormat="1" applyFont="1" applyFill="1" applyBorder="1" applyAlignment="1">
      <alignment horizontal="center" vertical="center"/>
    </xf>
    <xf numFmtId="0" fontId="26" fillId="34" borderId="20" xfId="0" applyFont="1" applyFill="1" applyBorder="1" applyAlignment="1">
      <alignment vertical="center" wrapText="1"/>
    </xf>
    <xf numFmtId="0" fontId="26" fillId="33" borderId="20" xfId="0" applyFont="1" applyFill="1" applyBorder="1" applyAlignment="1">
      <alignment horizontal="left" vertical="center" wrapText="1"/>
    </xf>
    <xf numFmtId="0" fontId="23" fillId="33" borderId="18" xfId="0" applyFont="1" applyFill="1" applyBorder="1" applyAlignment="1">
      <alignment horizontal="center" vertical="center" wrapText="1"/>
    </xf>
    <xf numFmtId="0" fontId="23" fillId="33" borderId="16" xfId="0" applyFont="1" applyFill="1" applyBorder="1" applyAlignment="1">
      <alignment horizontal="center" vertical="center" wrapText="1"/>
    </xf>
    <xf numFmtId="0" fontId="27" fillId="34" borderId="17" xfId="0" applyFont="1" applyFill="1" applyBorder="1" applyAlignment="1">
      <alignment horizontal="left" vertical="center" wrapText="1"/>
    </xf>
    <xf numFmtId="0" fontId="28" fillId="0" borderId="21" xfId="0" applyFont="1" applyBorder="1" applyAlignment="1">
      <alignment horizontal="left" vertical="center" wrapText="1" indent="1"/>
    </xf>
    <xf numFmtId="3" fontId="23" fillId="0" borderId="16" xfId="0" applyNumberFormat="1" applyFont="1" applyBorder="1" applyAlignment="1">
      <alignment horizontal="center" vertical="center"/>
    </xf>
    <xf numFmtId="0" fontId="29" fillId="0" borderId="21" xfId="0" applyFont="1" applyBorder="1" applyAlignment="1">
      <alignment horizontal="left" vertical="center" wrapText="1" indent="1"/>
    </xf>
    <xf numFmtId="0" fontId="29" fillId="35" borderId="17" xfId="0" applyFont="1" applyFill="1" applyBorder="1" applyAlignment="1">
      <alignment vertical="center" wrapText="1"/>
    </xf>
    <xf numFmtId="3" fontId="23" fillId="35" borderId="16" xfId="0" applyNumberFormat="1" applyFont="1" applyFill="1" applyBorder="1" applyAlignment="1">
      <alignment horizontal="center" vertical="center"/>
    </xf>
    <xf numFmtId="0" fontId="29" fillId="36" borderId="17" xfId="0" applyFont="1" applyFill="1" applyBorder="1" applyAlignment="1">
      <alignment vertical="center" wrapText="1"/>
    </xf>
    <xf numFmtId="3" fontId="23" fillId="36" borderId="16" xfId="0" applyNumberFormat="1" applyFont="1" applyFill="1" applyBorder="1" applyAlignment="1">
      <alignment horizontal="center" vertical="center"/>
    </xf>
    <xf numFmtId="165" fontId="0" fillId="0" borderId="0" xfId="43" applyNumberFormat="1" applyFont="1"/>
    <xf numFmtId="9" fontId="27" fillId="34" borderId="20" xfId="0" applyNumberFormat="1" applyFont="1" applyFill="1" applyBorder="1" applyAlignment="1">
      <alignment horizontal="center" vertical="center" wrapText="1"/>
    </xf>
    <xf numFmtId="0" fontId="19" fillId="34" borderId="11" xfId="0" applyFont="1" applyFill="1" applyBorder="1" applyAlignment="1">
      <alignment vertical="center"/>
    </xf>
    <xf numFmtId="0" fontId="19" fillId="34" borderId="14" xfId="0" applyFont="1" applyFill="1" applyBorder="1" applyAlignment="1">
      <alignment vertical="center"/>
    </xf>
    <xf numFmtId="0" fontId="35" fillId="33" borderId="17" xfId="0" applyFont="1" applyFill="1" applyBorder="1" applyAlignment="1">
      <alignment horizontal="left" vertical="center" wrapText="1"/>
    </xf>
    <xf numFmtId="9" fontId="19" fillId="0" borderId="16" xfId="43" applyFont="1" applyBorder="1" applyAlignment="1">
      <alignment horizontal="center" vertical="center"/>
    </xf>
    <xf numFmtId="165" fontId="19" fillId="0" borderId="16" xfId="43" applyNumberFormat="1" applyFont="1" applyBorder="1" applyAlignment="1">
      <alignment horizontal="center" vertical="center"/>
    </xf>
    <xf numFmtId="0" fontId="27" fillId="34" borderId="17" xfId="0" applyFont="1" applyFill="1" applyBorder="1" applyAlignment="1">
      <alignment vertical="center" wrapText="1"/>
    </xf>
    <xf numFmtId="3" fontId="19" fillId="0" borderId="17" xfId="0" applyNumberFormat="1" applyFont="1" applyFill="1" applyBorder="1" applyAlignment="1">
      <alignment horizontal="center" vertical="center" wrapText="1"/>
    </xf>
    <xf numFmtId="3" fontId="21" fillId="0" borderId="16" xfId="0" applyNumberFormat="1" applyFont="1" applyFill="1" applyBorder="1" applyAlignment="1">
      <alignment horizontal="center" vertical="center"/>
    </xf>
    <xf numFmtId="9" fontId="19" fillId="0" borderId="16" xfId="0" applyNumberFormat="1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left" vertical="center" wrapText="1"/>
    </xf>
    <xf numFmtId="9" fontId="19" fillId="33" borderId="16" xfId="0" applyNumberFormat="1" applyFont="1" applyFill="1" applyBorder="1" applyAlignment="1">
      <alignment horizontal="center" vertical="center"/>
    </xf>
    <xf numFmtId="0" fontId="34" fillId="0" borderId="16" xfId="0" applyNumberFormat="1" applyFont="1" applyFill="1" applyBorder="1" applyAlignment="1">
      <alignment horizontal="center" vertical="center" wrapText="1"/>
    </xf>
    <xf numFmtId="165" fontId="21" fillId="0" borderId="16" xfId="0" applyNumberFormat="1" applyFont="1" applyBorder="1" applyAlignment="1">
      <alignment horizontal="center" vertical="center"/>
    </xf>
    <xf numFmtId="3" fontId="21" fillId="0" borderId="16" xfId="0" applyNumberFormat="1" applyFont="1" applyBorder="1" applyAlignment="1">
      <alignment horizontal="center" vertical="center" wrapText="1"/>
    </xf>
    <xf numFmtId="3" fontId="19" fillId="0" borderId="16" xfId="0" applyNumberFormat="1" applyFont="1" applyBorder="1" applyAlignment="1">
      <alignment horizontal="center" vertical="center" wrapText="1"/>
    </xf>
    <xf numFmtId="3" fontId="19" fillId="0" borderId="16" xfId="0" applyNumberFormat="1" applyFont="1" applyFill="1" applyBorder="1" applyAlignment="1">
      <alignment horizontal="center" vertical="center" wrapText="1"/>
    </xf>
    <xf numFmtId="3" fontId="19" fillId="33" borderId="16" xfId="0" applyNumberFormat="1" applyFont="1" applyFill="1" applyBorder="1" applyAlignment="1">
      <alignment horizontal="center" vertical="center"/>
    </xf>
    <xf numFmtId="165" fontId="19" fillId="33" borderId="16" xfId="0" applyNumberFormat="1" applyFont="1" applyFill="1" applyBorder="1" applyAlignment="1">
      <alignment horizontal="center" vertical="center" wrapText="1"/>
    </xf>
    <xf numFmtId="0" fontId="22" fillId="0" borderId="17" xfId="0" applyFont="1" applyBorder="1" applyAlignment="1">
      <alignment horizontal="left" vertical="center" wrapText="1"/>
    </xf>
    <xf numFmtId="0" fontId="22" fillId="0" borderId="26" xfId="0" applyFont="1" applyBorder="1" applyAlignment="1">
      <alignment horizontal="left" vertical="center" wrapText="1"/>
    </xf>
    <xf numFmtId="0" fontId="28" fillId="0" borderId="25" xfId="0" applyFont="1" applyBorder="1" applyAlignment="1">
      <alignment horizontal="left" vertical="center" wrapText="1"/>
    </xf>
    <xf numFmtId="0" fontId="28" fillId="0" borderId="21" xfId="0" applyFont="1" applyBorder="1" applyAlignment="1">
      <alignment horizontal="left" vertical="center" wrapText="1"/>
    </xf>
    <xf numFmtId="0" fontId="19" fillId="34" borderId="20" xfId="0" applyFont="1" applyFill="1" applyBorder="1" applyAlignment="1">
      <alignment vertical="center" wrapText="1"/>
    </xf>
    <xf numFmtId="0" fontId="19" fillId="34" borderId="25" xfId="0" applyFont="1" applyFill="1" applyBorder="1" applyAlignment="1">
      <alignment horizontal="left" vertical="center" wrapText="1"/>
    </xf>
    <xf numFmtId="0" fontId="28" fillId="0" borderId="26" xfId="0" applyFont="1" applyBorder="1" applyAlignment="1">
      <alignment horizontal="left" vertical="center" wrapText="1" indent="1"/>
    </xf>
    <xf numFmtId="3" fontId="19" fillId="0" borderId="16" xfId="0" applyNumberFormat="1" applyFont="1" applyFill="1" applyBorder="1" applyAlignment="1">
      <alignment horizontal="center" vertical="center"/>
    </xf>
    <xf numFmtId="3" fontId="21" fillId="33" borderId="16" xfId="0" applyNumberFormat="1" applyFont="1" applyFill="1" applyBorder="1" applyAlignment="1">
      <alignment horizontal="center" vertical="center"/>
    </xf>
    <xf numFmtId="3" fontId="19" fillId="33" borderId="16" xfId="43" applyNumberFormat="1" applyFont="1" applyFill="1" applyBorder="1" applyAlignment="1">
      <alignment horizontal="center" vertical="center"/>
    </xf>
    <xf numFmtId="0" fontId="16" fillId="0" borderId="0" xfId="0" applyFont="1" applyAlignment="1"/>
    <xf numFmtId="9" fontId="19" fillId="33" borderId="16" xfId="43" applyFont="1" applyFill="1" applyBorder="1" applyAlignment="1">
      <alignment horizontal="center" vertical="center"/>
    </xf>
    <xf numFmtId="165" fontId="19" fillId="33" borderId="16" xfId="43" applyNumberFormat="1" applyFont="1" applyFill="1" applyBorder="1" applyAlignment="1">
      <alignment horizontal="center" vertical="center"/>
    </xf>
    <xf numFmtId="0" fontId="32" fillId="0" borderId="0" xfId="0" applyFont="1" applyAlignment="1">
      <alignment wrapText="1"/>
    </xf>
    <xf numFmtId="165" fontId="19" fillId="0" borderId="16" xfId="0" applyNumberFormat="1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horizontal="left" vertical="center" wrapText="1" indent="1"/>
    </xf>
    <xf numFmtId="9" fontId="19" fillId="0" borderId="16" xfId="0" applyNumberFormat="1" applyFont="1" applyFill="1" applyBorder="1" applyAlignment="1">
      <alignment horizontal="center" vertical="center"/>
    </xf>
    <xf numFmtId="1" fontId="19" fillId="0" borderId="16" xfId="0" applyNumberFormat="1" applyFont="1" applyFill="1" applyBorder="1" applyAlignment="1">
      <alignment horizontal="center" vertical="center"/>
    </xf>
    <xf numFmtId="0" fontId="29" fillId="0" borderId="26" xfId="0" applyFont="1" applyBorder="1" applyAlignment="1">
      <alignment horizontal="left" vertical="center" wrapText="1" indent="1"/>
    </xf>
    <xf numFmtId="0" fontId="23" fillId="0" borderId="18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left" vertical="center" wrapText="1" indent="1"/>
    </xf>
    <xf numFmtId="3" fontId="21" fillId="0" borderId="16" xfId="0" applyNumberFormat="1" applyFont="1" applyFill="1" applyBorder="1" applyAlignment="1">
      <alignment horizontal="center" vertical="center" wrapText="1"/>
    </xf>
    <xf numFmtId="0" fontId="28" fillId="0" borderId="21" xfId="0" applyFont="1" applyFill="1" applyBorder="1" applyAlignment="1">
      <alignment horizontal="left" vertical="center" wrapText="1" indent="1"/>
    </xf>
    <xf numFmtId="3" fontId="19" fillId="0" borderId="13" xfId="0" applyNumberFormat="1" applyFont="1" applyFill="1" applyBorder="1" applyAlignment="1">
      <alignment horizontal="center" vertical="center"/>
    </xf>
    <xf numFmtId="0" fontId="39" fillId="37" borderId="17" xfId="0" applyFont="1" applyFill="1" applyBorder="1" applyAlignment="1">
      <alignment horizontal="left" wrapText="1"/>
    </xf>
    <xf numFmtId="165" fontId="18" fillId="33" borderId="16" xfId="43" applyNumberFormat="1" applyFont="1" applyFill="1" applyBorder="1" applyAlignment="1">
      <alignment horizontal="center" vertical="center" wrapText="1"/>
    </xf>
    <xf numFmtId="49" fontId="18" fillId="33" borderId="16" xfId="43" applyNumberFormat="1" applyFont="1" applyFill="1" applyBorder="1" applyAlignment="1">
      <alignment horizontal="center" vertical="center" wrapText="1"/>
    </xf>
    <xf numFmtId="3" fontId="18" fillId="33" borderId="16" xfId="43" quotePrefix="1" applyNumberFormat="1" applyFont="1" applyFill="1" applyBorder="1" applyAlignment="1">
      <alignment horizontal="center" vertical="center" wrapText="1"/>
    </xf>
    <xf numFmtId="0" fontId="36" fillId="38" borderId="17" xfId="0" applyFont="1" applyFill="1" applyBorder="1" applyAlignment="1">
      <alignment horizontal="left" wrapText="1"/>
    </xf>
    <xf numFmtId="0" fontId="40" fillId="33" borderId="20" xfId="0" applyFont="1" applyFill="1" applyBorder="1" applyAlignment="1">
      <alignment horizontal="center" vertical="center" wrapText="1"/>
    </xf>
    <xf numFmtId="3" fontId="18" fillId="33" borderId="20" xfId="43" quotePrefix="1" applyNumberFormat="1" applyFont="1" applyFill="1" applyBorder="1" applyAlignment="1">
      <alignment horizontal="center" vertical="center" wrapText="1"/>
    </xf>
    <xf numFmtId="0" fontId="40" fillId="33" borderId="20" xfId="0" quotePrefix="1" applyFont="1" applyFill="1" applyBorder="1" applyAlignment="1">
      <alignment horizontal="center" vertical="center" wrapText="1"/>
    </xf>
    <xf numFmtId="0" fontId="30" fillId="0" borderId="0" xfId="0" applyFont="1"/>
    <xf numFmtId="166" fontId="18" fillId="33" borderId="16" xfId="43" applyNumberFormat="1" applyFont="1" applyFill="1" applyBorder="1" applyAlignment="1">
      <alignment horizontal="center" vertical="center" wrapText="1"/>
    </xf>
    <xf numFmtId="0" fontId="20" fillId="33" borderId="17" xfId="0" applyFont="1" applyFill="1" applyBorder="1" applyAlignment="1">
      <alignment vertical="center" wrapText="1"/>
    </xf>
    <xf numFmtId="9" fontId="19" fillId="33" borderId="20" xfId="0" applyNumberFormat="1" applyFont="1" applyFill="1" applyBorder="1" applyAlignment="1">
      <alignment horizontal="center" vertical="center" wrapText="1"/>
    </xf>
    <xf numFmtId="10" fontId="41" fillId="0" borderId="20" xfId="0" applyNumberFormat="1" applyFont="1" applyFill="1" applyBorder="1" applyAlignment="1">
      <alignment horizontal="center" vertical="center" wrapText="1"/>
    </xf>
    <xf numFmtId="9" fontId="19" fillId="33" borderId="20" xfId="0" applyNumberFormat="1" applyFont="1" applyFill="1" applyBorder="1" applyAlignment="1">
      <alignment horizontal="center" vertical="center"/>
    </xf>
    <xf numFmtId="0" fontId="41" fillId="0" borderId="20" xfId="0" applyFont="1" applyFill="1" applyBorder="1" applyAlignment="1">
      <alignment horizontal="center" vertical="center" wrapText="1"/>
    </xf>
    <xf numFmtId="165" fontId="19" fillId="33" borderId="20" xfId="0" applyNumberFormat="1" applyFont="1" applyFill="1" applyBorder="1" applyAlignment="1">
      <alignment horizontal="center" vertical="center"/>
    </xf>
    <xf numFmtId="9" fontId="19" fillId="33" borderId="16" xfId="43" applyNumberFormat="1" applyFont="1" applyFill="1" applyBorder="1" applyAlignment="1">
      <alignment horizontal="center" vertical="center"/>
    </xf>
    <xf numFmtId="3" fontId="19" fillId="0" borderId="16" xfId="43" applyNumberFormat="1" applyFont="1" applyFill="1" applyBorder="1" applyAlignment="1">
      <alignment horizontal="center" vertical="center"/>
    </xf>
    <xf numFmtId="9" fontId="19" fillId="0" borderId="16" xfId="43" applyNumberFormat="1" applyFont="1" applyFill="1" applyBorder="1" applyAlignment="1">
      <alignment horizontal="center" vertical="center"/>
    </xf>
    <xf numFmtId="0" fontId="42" fillId="0" borderId="27" xfId="0" applyFont="1" applyFill="1" applyBorder="1" applyAlignment="1">
      <alignment horizontal="center" vertical="center" wrapText="1"/>
    </xf>
    <xf numFmtId="0" fontId="19" fillId="33" borderId="22" xfId="0" applyFont="1" applyFill="1" applyBorder="1" applyAlignment="1">
      <alignment vertical="center" wrapText="1"/>
    </xf>
    <xf numFmtId="0" fontId="23" fillId="33" borderId="20" xfId="0" applyFont="1" applyFill="1" applyBorder="1" applyAlignment="1">
      <alignment horizontal="left" vertical="center" wrapText="1"/>
    </xf>
    <xf numFmtId="0" fontId="23" fillId="33" borderId="20" xfId="0" applyFont="1" applyFill="1" applyBorder="1" applyAlignment="1">
      <alignment vertical="center" wrapText="1"/>
    </xf>
    <xf numFmtId="9" fontId="19" fillId="33" borderId="16" xfId="0" applyNumberFormat="1" applyFont="1" applyFill="1" applyBorder="1" applyAlignment="1">
      <alignment horizontal="center" vertical="center" wrapText="1"/>
    </xf>
    <xf numFmtId="0" fontId="23" fillId="33" borderId="17" xfId="0" applyFont="1" applyFill="1" applyBorder="1" applyAlignment="1">
      <alignment vertical="center" wrapText="1"/>
    </xf>
    <xf numFmtId="0" fontId="19" fillId="33" borderId="16" xfId="0" applyNumberFormat="1" applyFont="1" applyFill="1" applyBorder="1" applyAlignment="1">
      <alignment horizontal="center" vertical="center"/>
    </xf>
    <xf numFmtId="0" fontId="19" fillId="33" borderId="21" xfId="0" applyFont="1" applyFill="1" applyBorder="1" applyAlignment="1">
      <alignment horizontal="left" vertical="center" wrapText="1"/>
    </xf>
    <xf numFmtId="0" fontId="23" fillId="33" borderId="15" xfId="0" applyFont="1" applyFill="1" applyBorder="1" applyAlignment="1">
      <alignment horizontal="center" vertical="center" wrapText="1"/>
    </xf>
    <xf numFmtId="0" fontId="23" fillId="33" borderId="29" xfId="0" applyFont="1" applyFill="1" applyBorder="1" applyAlignment="1">
      <alignment horizontal="center" vertical="center" wrapText="1"/>
    </xf>
    <xf numFmtId="0" fontId="19" fillId="33" borderId="30" xfId="0" applyFont="1" applyFill="1" applyBorder="1" applyAlignment="1">
      <alignment horizontal="center" vertical="center" wrapText="1"/>
    </xf>
    <xf numFmtId="3" fontId="19" fillId="33" borderId="30" xfId="0" applyNumberFormat="1" applyFont="1" applyFill="1" applyBorder="1" applyAlignment="1">
      <alignment horizontal="center" vertical="center" wrapText="1"/>
    </xf>
    <xf numFmtId="165" fontId="19" fillId="33" borderId="29" xfId="0" applyNumberFormat="1" applyFont="1" applyFill="1" applyBorder="1" applyAlignment="1">
      <alignment horizontal="center" vertical="center"/>
    </xf>
    <xf numFmtId="0" fontId="23" fillId="33" borderId="30" xfId="0" applyFont="1" applyFill="1" applyBorder="1" applyAlignment="1">
      <alignment horizontal="center" vertical="center" wrapText="1"/>
    </xf>
    <xf numFmtId="0" fontId="1" fillId="0" borderId="0" xfId="51"/>
    <xf numFmtId="0" fontId="45" fillId="0" borderId="0" xfId="52"/>
    <xf numFmtId="0" fontId="38" fillId="35" borderId="20" xfId="51" applyFont="1" applyFill="1" applyBorder="1" applyAlignment="1">
      <alignment horizontal="center" vertical="center" wrapText="1"/>
    </xf>
    <xf numFmtId="0" fontId="38" fillId="33" borderId="20" xfId="51" applyFont="1" applyFill="1" applyBorder="1" applyAlignment="1">
      <alignment horizontal="center" vertical="center" wrapText="1"/>
    </xf>
    <xf numFmtId="0" fontId="37" fillId="35" borderId="20" xfId="51" applyFont="1" applyFill="1" applyBorder="1" applyAlignment="1">
      <alignment horizontal="center" vertical="center" wrapText="1"/>
    </xf>
    <xf numFmtId="0" fontId="38" fillId="33" borderId="20" xfId="51" applyFont="1" applyFill="1" applyBorder="1" applyAlignment="1">
      <alignment horizontal="center" vertical="center"/>
    </xf>
    <xf numFmtId="49" fontId="18" fillId="33" borderId="20" xfId="51" applyNumberFormat="1" applyFont="1" applyFill="1" applyBorder="1" applyAlignment="1">
      <alignment horizontal="center" vertical="center" wrapText="1"/>
    </xf>
    <xf numFmtId="0" fontId="45" fillId="0" borderId="0" xfId="52" applyAlignment="1">
      <alignment vertical="top"/>
    </xf>
    <xf numFmtId="0" fontId="35" fillId="33" borderId="17" xfId="0" applyFont="1" applyFill="1" applyBorder="1" applyAlignment="1">
      <alignment vertical="center" wrapText="1"/>
    </xf>
    <xf numFmtId="0" fontId="19" fillId="33" borderId="17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vertical="center" wrapText="1"/>
    </xf>
    <xf numFmtId="0" fontId="19" fillId="33" borderId="17" xfId="0" applyFont="1" applyFill="1" applyBorder="1" applyAlignment="1">
      <alignment vertical="center" wrapText="1"/>
    </xf>
    <xf numFmtId="0" fontId="16" fillId="0" borderId="0" xfId="0" applyFont="1" applyAlignment="1">
      <alignment horizontal="center"/>
    </xf>
    <xf numFmtId="0" fontId="43" fillId="33" borderId="0" xfId="0" applyFont="1" applyFill="1" applyAlignment="1">
      <alignment horizontal="center"/>
    </xf>
    <xf numFmtId="0" fontId="19" fillId="33" borderId="17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3" fontId="19" fillId="0" borderId="0" xfId="0" applyNumberFormat="1" applyFont="1" applyFill="1" applyBorder="1" applyAlignment="1">
      <alignment horizontal="center" vertical="center" wrapText="1"/>
    </xf>
    <xf numFmtId="3" fontId="19" fillId="0" borderId="0" xfId="0" applyNumberFormat="1" applyFont="1" applyFill="1" applyBorder="1" applyAlignment="1">
      <alignment horizontal="center" vertical="center"/>
    </xf>
    <xf numFmtId="3" fontId="19" fillId="33" borderId="18" xfId="43" applyNumberFormat="1" applyFont="1" applyFill="1" applyBorder="1" applyAlignment="1">
      <alignment horizontal="center" vertical="center"/>
    </xf>
    <xf numFmtId="0" fontId="19" fillId="33" borderId="25" xfId="0" applyFont="1" applyFill="1" applyBorder="1" applyAlignment="1">
      <alignment vertical="center" wrapText="1"/>
    </xf>
    <xf numFmtId="3" fontId="19" fillId="33" borderId="25" xfId="43" applyNumberFormat="1" applyFont="1" applyFill="1" applyBorder="1" applyAlignment="1">
      <alignment horizontal="center" vertical="center"/>
    </xf>
    <xf numFmtId="0" fontId="32" fillId="33" borderId="0" xfId="0" applyFont="1" applyFill="1"/>
    <xf numFmtId="0" fontId="23" fillId="33" borderId="17" xfId="0" applyFont="1" applyFill="1" applyBorder="1" applyAlignment="1">
      <alignment horizontal="left" vertical="center" wrapText="1"/>
    </xf>
    <xf numFmtId="0" fontId="19" fillId="33" borderId="17" xfId="0" applyFont="1" applyFill="1" applyBorder="1" applyAlignment="1">
      <alignment horizontal="left" vertical="center" wrapText="1" indent="1"/>
    </xf>
    <xf numFmtId="0" fontId="21" fillId="33" borderId="17" xfId="0" applyFont="1" applyFill="1" applyBorder="1" applyAlignment="1">
      <alignment horizontal="left" vertical="center" wrapText="1" indent="1"/>
    </xf>
    <xf numFmtId="0" fontId="44" fillId="33" borderId="21" xfId="0" applyFont="1" applyFill="1" applyBorder="1" applyAlignment="1">
      <alignment horizontal="left" vertical="center" wrapText="1" indent="1"/>
    </xf>
    <xf numFmtId="0" fontId="27" fillId="33" borderId="17" xfId="0" applyFont="1" applyFill="1" applyBorder="1" applyAlignment="1">
      <alignment vertical="center" wrapText="1"/>
    </xf>
    <xf numFmtId="3" fontId="23" fillId="33" borderId="16" xfId="0" applyNumberFormat="1" applyFont="1" applyFill="1" applyBorder="1" applyAlignment="1">
      <alignment horizontal="center" vertical="center"/>
    </xf>
    <xf numFmtId="0" fontId="43" fillId="33" borderId="28" xfId="0" applyFont="1" applyFill="1" applyBorder="1" applyAlignment="1">
      <alignment horizontal="center"/>
    </xf>
    <xf numFmtId="0" fontId="43" fillId="33" borderId="31" xfId="0" applyFont="1" applyFill="1" applyBorder="1" applyAlignment="1">
      <alignment horizontal="center"/>
    </xf>
    <xf numFmtId="165" fontId="21" fillId="33" borderId="16" xfId="0" applyNumberFormat="1" applyFont="1" applyFill="1" applyBorder="1" applyAlignment="1">
      <alignment horizontal="center" vertical="center"/>
    </xf>
    <xf numFmtId="0" fontId="27" fillId="33" borderId="21" xfId="0" applyFont="1" applyFill="1" applyBorder="1" applyAlignment="1">
      <alignment horizontal="left" vertical="center" wrapText="1" indent="1"/>
    </xf>
    <xf numFmtId="0" fontId="43" fillId="33" borderId="33" xfId="0" applyFont="1" applyFill="1" applyBorder="1" applyAlignment="1">
      <alignment horizontal="center"/>
    </xf>
    <xf numFmtId="0" fontId="21" fillId="33" borderId="16" xfId="0" applyNumberFormat="1" applyFont="1" applyFill="1" applyBorder="1" applyAlignment="1">
      <alignment horizontal="center" vertical="center"/>
    </xf>
    <xf numFmtId="0" fontId="21" fillId="33" borderId="29" xfId="0" applyNumberFormat="1" applyFont="1" applyFill="1" applyBorder="1" applyAlignment="1">
      <alignment horizontal="center" vertical="center"/>
    </xf>
    <xf numFmtId="3" fontId="19" fillId="33" borderId="29" xfId="0" applyNumberFormat="1" applyFont="1" applyFill="1" applyBorder="1" applyAlignment="1">
      <alignment horizontal="center" vertical="center"/>
    </xf>
    <xf numFmtId="3" fontId="21" fillId="33" borderId="29" xfId="0" applyNumberFormat="1" applyFont="1" applyFill="1" applyBorder="1" applyAlignment="1">
      <alignment horizontal="center" vertical="center"/>
    </xf>
    <xf numFmtId="3" fontId="23" fillId="33" borderId="29" xfId="0" applyNumberFormat="1" applyFont="1" applyFill="1" applyBorder="1" applyAlignment="1">
      <alignment horizontal="center" vertical="center"/>
    </xf>
    <xf numFmtId="0" fontId="27" fillId="33" borderId="17" xfId="0" applyFont="1" applyFill="1" applyBorder="1" applyAlignment="1">
      <alignment horizontal="left" vertical="center" wrapText="1"/>
    </xf>
    <xf numFmtId="9" fontId="35" fillId="33" borderId="20" xfId="0" applyNumberFormat="1" applyFont="1" applyFill="1" applyBorder="1" applyAlignment="1">
      <alignment horizontal="center" vertical="center" wrapText="1"/>
    </xf>
    <xf numFmtId="0" fontId="27" fillId="33" borderId="17" xfId="0" applyFont="1" applyFill="1" applyBorder="1" applyAlignment="1">
      <alignment horizontal="left" vertical="center"/>
    </xf>
    <xf numFmtId="0" fontId="44" fillId="33" borderId="26" xfId="0" applyFont="1" applyFill="1" applyBorder="1" applyAlignment="1">
      <alignment horizontal="left" vertical="center" wrapText="1" indent="1"/>
    </xf>
    <xf numFmtId="0" fontId="19" fillId="33" borderId="10" xfId="0" applyFont="1" applyFill="1" applyBorder="1" applyAlignment="1">
      <alignment vertical="center"/>
    </xf>
    <xf numFmtId="0" fontId="27" fillId="33" borderId="20" xfId="0" applyFont="1" applyFill="1" applyBorder="1" applyAlignment="1">
      <alignment vertical="center" wrapText="1"/>
    </xf>
    <xf numFmtId="0" fontId="19" fillId="33" borderId="11" xfId="0" applyFont="1" applyFill="1" applyBorder="1" applyAlignment="1">
      <alignment vertical="center"/>
    </xf>
    <xf numFmtId="0" fontId="19" fillId="33" borderId="14" xfId="0" applyFont="1" applyFill="1" applyBorder="1" applyAlignment="1">
      <alignment vertical="center"/>
    </xf>
    <xf numFmtId="0" fontId="27" fillId="33" borderId="20" xfId="0" applyFont="1" applyFill="1" applyBorder="1" applyAlignment="1">
      <alignment horizontal="left" vertical="center" wrapText="1"/>
    </xf>
    <xf numFmtId="0" fontId="35" fillId="33" borderId="10" xfId="0" applyFont="1" applyFill="1" applyBorder="1" applyAlignment="1">
      <alignment vertical="center" wrapText="1"/>
    </xf>
    <xf numFmtId="9" fontId="33" fillId="33" borderId="20" xfId="0" applyNumberFormat="1" applyFont="1" applyFill="1" applyBorder="1" applyAlignment="1">
      <alignment horizontal="center" vertical="center" wrapText="1"/>
    </xf>
    <xf numFmtId="0" fontId="0" fillId="33" borderId="0" xfId="0" applyFill="1"/>
    <xf numFmtId="0" fontId="31" fillId="0" borderId="0" xfId="0" applyFont="1"/>
    <xf numFmtId="0" fontId="49" fillId="0" borderId="0" xfId="0" applyFont="1" applyAlignment="1">
      <alignment horizontal="center"/>
    </xf>
    <xf numFmtId="0" fontId="38" fillId="33" borderId="20" xfId="0" applyFont="1" applyFill="1" applyBorder="1" applyAlignment="1">
      <alignment horizontal="left" vertical="center" wrapText="1"/>
    </xf>
    <xf numFmtId="0" fontId="38" fillId="33" borderId="20" xfId="0" applyFont="1" applyFill="1" applyBorder="1" applyAlignment="1">
      <alignment vertical="center" wrapText="1"/>
    </xf>
    <xf numFmtId="0" fontId="51" fillId="33" borderId="18" xfId="0" applyFont="1" applyFill="1" applyBorder="1" applyAlignment="1">
      <alignment horizontal="center" vertical="center" wrapText="1"/>
    </xf>
    <xf numFmtId="0" fontId="51" fillId="33" borderId="16" xfId="0" applyFont="1" applyFill="1" applyBorder="1" applyAlignment="1">
      <alignment horizontal="center" vertical="center" wrapText="1"/>
    </xf>
    <xf numFmtId="0" fontId="51" fillId="33" borderId="17" xfId="0" applyFont="1" applyFill="1" applyBorder="1" applyAlignment="1">
      <alignment horizontal="left" vertical="center" wrapText="1"/>
    </xf>
    <xf numFmtId="9" fontId="51" fillId="33" borderId="16" xfId="0" applyNumberFormat="1" applyFont="1" applyFill="1" applyBorder="1" applyAlignment="1">
      <alignment horizontal="center" vertical="center"/>
    </xf>
    <xf numFmtId="0" fontId="38" fillId="33" borderId="17" xfId="0" applyFont="1" applyFill="1" applyBorder="1" applyAlignment="1">
      <alignment vertical="center" wrapText="1"/>
    </xf>
    <xf numFmtId="0" fontId="51" fillId="33" borderId="17" xfId="0" applyFont="1" applyFill="1" applyBorder="1" applyAlignment="1">
      <alignment vertical="center" wrapText="1"/>
    </xf>
    <xf numFmtId="4" fontId="31" fillId="0" borderId="0" xfId="0" applyNumberFormat="1" applyFont="1"/>
    <xf numFmtId="3" fontId="52" fillId="33" borderId="16" xfId="43" applyNumberFormat="1" applyFont="1" applyFill="1" applyBorder="1" applyAlignment="1">
      <alignment horizontal="center" vertical="center"/>
    </xf>
    <xf numFmtId="9" fontId="52" fillId="33" borderId="16" xfId="0" applyNumberFormat="1" applyFont="1" applyFill="1" applyBorder="1" applyAlignment="1">
      <alignment horizontal="center" vertical="center"/>
    </xf>
    <xf numFmtId="0" fontId="50" fillId="0" borderId="0" xfId="0" applyFont="1"/>
    <xf numFmtId="0" fontId="31" fillId="39" borderId="0" xfId="0" applyFont="1" applyFill="1"/>
    <xf numFmtId="0" fontId="53" fillId="33" borderId="17" xfId="0" applyFont="1" applyFill="1" applyBorder="1" applyAlignment="1">
      <alignment horizontal="left" vertical="center" wrapText="1"/>
    </xf>
    <xf numFmtId="0" fontId="38" fillId="33" borderId="18" xfId="0" applyFont="1" applyFill="1" applyBorder="1" applyAlignment="1">
      <alignment horizontal="center" vertical="center" wrapText="1"/>
    </xf>
    <xf numFmtId="0" fontId="38" fillId="33" borderId="16" xfId="0" applyFont="1" applyFill="1" applyBorder="1" applyAlignment="1">
      <alignment horizontal="center" vertical="center" wrapText="1"/>
    </xf>
    <xf numFmtId="3" fontId="51" fillId="33" borderId="17" xfId="0" applyNumberFormat="1" applyFont="1" applyFill="1" applyBorder="1" applyAlignment="1">
      <alignment horizontal="center" vertical="center" wrapText="1"/>
    </xf>
    <xf numFmtId="0" fontId="51" fillId="33" borderId="17" xfId="0" applyFont="1" applyFill="1" applyBorder="1" applyAlignment="1">
      <alignment horizontal="center" vertical="center" wrapText="1"/>
    </xf>
    <xf numFmtId="165" fontId="51" fillId="33" borderId="16" xfId="0" applyNumberFormat="1" applyFont="1" applyFill="1" applyBorder="1" applyAlignment="1">
      <alignment horizontal="center" vertical="center"/>
    </xf>
    <xf numFmtId="0" fontId="51" fillId="0" borderId="17" xfId="0" applyFont="1" applyBorder="1" applyAlignment="1">
      <alignment horizontal="left" vertical="center" wrapText="1" indent="1"/>
    </xf>
    <xf numFmtId="3" fontId="51" fillId="0" borderId="16" xfId="0" applyNumberFormat="1" applyFont="1" applyBorder="1" applyAlignment="1">
      <alignment horizontal="center" vertical="center"/>
    </xf>
    <xf numFmtId="0" fontId="56" fillId="0" borderId="17" xfId="0" applyFont="1" applyBorder="1" applyAlignment="1">
      <alignment horizontal="left" vertical="center" wrapText="1" indent="1"/>
    </xf>
    <xf numFmtId="3" fontId="56" fillId="0" borderId="16" xfId="0" applyNumberFormat="1" applyFont="1" applyBorder="1" applyAlignment="1">
      <alignment horizontal="center" vertical="center"/>
    </xf>
    <xf numFmtId="165" fontId="56" fillId="0" borderId="16" xfId="0" applyNumberFormat="1" applyFont="1" applyBorder="1" applyAlignment="1">
      <alignment horizontal="center" vertical="center"/>
    </xf>
    <xf numFmtId="3" fontId="31" fillId="0" borderId="0" xfId="0" applyNumberFormat="1" applyFont="1"/>
    <xf numFmtId="0" fontId="57" fillId="0" borderId="17" xfId="0" applyFont="1" applyBorder="1" applyAlignment="1">
      <alignment horizontal="left" vertical="center" wrapText="1" indent="1"/>
    </xf>
    <xf numFmtId="0" fontId="56" fillId="0" borderId="21" xfId="0" applyFont="1" applyBorder="1" applyAlignment="1">
      <alignment horizontal="left" vertical="center" wrapText="1" indent="1"/>
    </xf>
    <xf numFmtId="0" fontId="56" fillId="0" borderId="41" xfId="0" applyFont="1" applyBorder="1" applyAlignment="1">
      <alignment horizontal="left" vertical="center" wrapText="1" indent="1"/>
    </xf>
    <xf numFmtId="165" fontId="51" fillId="0" borderId="16" xfId="43" applyNumberFormat="1" applyFont="1" applyBorder="1" applyAlignment="1">
      <alignment horizontal="center" vertical="center"/>
    </xf>
    <xf numFmtId="9" fontId="51" fillId="0" borderId="16" xfId="43" applyFont="1" applyBorder="1" applyAlignment="1">
      <alignment horizontal="center" vertical="center"/>
    </xf>
    <xf numFmtId="0" fontId="58" fillId="0" borderId="41" xfId="0" applyFont="1" applyBorder="1" applyAlignment="1">
      <alignment horizontal="left" vertical="center" wrapText="1" indent="1"/>
    </xf>
    <xf numFmtId="0" fontId="55" fillId="35" borderId="41" xfId="0" applyFont="1" applyFill="1" applyBorder="1" applyAlignment="1">
      <alignment vertical="center" wrapText="1"/>
    </xf>
    <xf numFmtId="3" fontId="38" fillId="35" borderId="16" xfId="0" applyNumberFormat="1" applyFont="1" applyFill="1" applyBorder="1" applyAlignment="1">
      <alignment horizontal="center" vertical="center"/>
    </xf>
    <xf numFmtId="0" fontId="55" fillId="34" borderId="17" xfId="0" applyFont="1" applyFill="1" applyBorder="1" applyAlignment="1">
      <alignment horizontal="left" vertical="center" wrapText="1"/>
    </xf>
    <xf numFmtId="3" fontId="56" fillId="33" borderId="16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wrapText="1"/>
    </xf>
    <xf numFmtId="165" fontId="31" fillId="0" borderId="0" xfId="43" applyNumberFormat="1" applyFont="1"/>
    <xf numFmtId="0" fontId="56" fillId="0" borderId="19" xfId="0" applyFont="1" applyBorder="1" applyAlignment="1">
      <alignment horizontal="left" vertical="center" wrapText="1" indent="1"/>
    </xf>
    <xf numFmtId="3" fontId="56" fillId="0" borderId="18" xfId="0" applyNumberFormat="1" applyFont="1" applyBorder="1" applyAlignment="1">
      <alignment horizontal="center" vertical="center"/>
    </xf>
    <xf numFmtId="165" fontId="51" fillId="0" borderId="18" xfId="43" applyNumberFormat="1" applyFont="1" applyBorder="1" applyAlignment="1">
      <alignment horizontal="center" vertical="center"/>
    </xf>
    <xf numFmtId="9" fontId="51" fillId="0" borderId="18" xfId="43" applyFont="1" applyBorder="1" applyAlignment="1">
      <alignment horizontal="center" vertical="center"/>
    </xf>
    <xf numFmtId="3" fontId="56" fillId="0" borderId="41" xfId="0" applyNumberFormat="1" applyFont="1" applyBorder="1" applyAlignment="1">
      <alignment horizontal="center" vertical="center"/>
    </xf>
    <xf numFmtId="3" fontId="38" fillId="35" borderId="41" xfId="0" applyNumberFormat="1" applyFont="1" applyFill="1" applyBorder="1" applyAlignment="1">
      <alignment horizontal="center" vertical="center"/>
    </xf>
    <xf numFmtId="9" fontId="51" fillId="33" borderId="17" xfId="43" applyFont="1" applyFill="1" applyBorder="1" applyAlignment="1">
      <alignment horizontal="center" vertical="center" wrapText="1"/>
    </xf>
    <xf numFmtId="0" fontId="51" fillId="33" borderId="17" xfId="0" applyFont="1" applyFill="1" applyBorder="1" applyAlignment="1">
      <alignment horizontal="left" vertical="center" wrapText="1" indent="1"/>
    </xf>
    <xf numFmtId="3" fontId="51" fillId="33" borderId="16" xfId="0" applyNumberFormat="1" applyFont="1" applyFill="1" applyBorder="1" applyAlignment="1">
      <alignment horizontal="center" vertical="center"/>
    </xf>
    <xf numFmtId="0" fontId="60" fillId="33" borderId="41" xfId="0" applyFont="1" applyFill="1" applyBorder="1" applyAlignment="1">
      <alignment vertical="center" wrapText="1"/>
    </xf>
    <xf numFmtId="3" fontId="56" fillId="0" borderId="16" xfId="0" applyNumberFormat="1" applyFont="1" applyFill="1" applyBorder="1" applyAlignment="1">
      <alignment horizontal="center" vertical="center"/>
    </xf>
    <xf numFmtId="0" fontId="55" fillId="34" borderId="17" xfId="0" applyFont="1" applyFill="1" applyBorder="1" applyAlignment="1">
      <alignment vertical="center" wrapText="1"/>
    </xf>
    <xf numFmtId="0" fontId="60" fillId="0" borderId="21" xfId="0" applyFont="1" applyBorder="1" applyAlignment="1">
      <alignment horizontal="left" vertical="center" wrapText="1" indent="1"/>
    </xf>
    <xf numFmtId="0" fontId="53" fillId="34" borderId="17" xfId="0" applyFont="1" applyFill="1" applyBorder="1" applyAlignment="1">
      <alignment horizontal="left" vertical="center" wrapText="1"/>
    </xf>
    <xf numFmtId="0" fontId="31" fillId="33" borderId="0" xfId="0" applyFont="1" applyFill="1"/>
    <xf numFmtId="3" fontId="51" fillId="0" borderId="17" xfId="0" applyNumberFormat="1" applyFont="1" applyFill="1" applyBorder="1" applyAlignment="1">
      <alignment horizontal="center" vertical="center" wrapText="1"/>
    </xf>
    <xf numFmtId="3" fontId="51" fillId="0" borderId="16" xfId="0" applyNumberFormat="1" applyFont="1" applyFill="1" applyBorder="1" applyAlignment="1">
      <alignment horizontal="center" vertical="center"/>
    </xf>
    <xf numFmtId="0" fontId="60" fillId="0" borderId="41" xfId="0" applyFont="1" applyBorder="1" applyAlignment="1">
      <alignment horizontal="left" vertical="center" wrapText="1" indent="1"/>
    </xf>
    <xf numFmtId="0" fontId="55" fillId="33" borderId="17" xfId="0" applyFont="1" applyFill="1" applyBorder="1" applyAlignment="1">
      <alignment horizontal="left" vertical="center" wrapText="1"/>
    </xf>
    <xf numFmtId="0" fontId="55" fillId="34" borderId="41" xfId="0" applyFont="1" applyFill="1" applyBorder="1" applyAlignment="1">
      <alignment horizontal="left" vertical="center" wrapText="1"/>
    </xf>
    <xf numFmtId="0" fontId="53" fillId="33" borderId="41" xfId="0" applyFont="1" applyFill="1" applyBorder="1" applyAlignment="1">
      <alignment horizontal="left" vertical="center" wrapText="1"/>
    </xf>
    <xf numFmtId="3" fontId="51" fillId="33" borderId="0" xfId="0" applyNumberFormat="1" applyFont="1" applyFill="1" applyBorder="1" applyAlignment="1">
      <alignment horizontal="center" vertical="center" wrapText="1"/>
    </xf>
    <xf numFmtId="0" fontId="51" fillId="0" borderId="17" xfId="0" applyFont="1" applyFill="1" applyBorder="1" applyAlignment="1">
      <alignment horizontal="left" vertical="center" wrapText="1" indent="1"/>
    </xf>
    <xf numFmtId="0" fontId="58" fillId="33" borderId="21" xfId="0" applyFont="1" applyFill="1" applyBorder="1" applyAlignment="1">
      <alignment horizontal="left" vertical="center" wrapText="1" indent="1"/>
    </xf>
    <xf numFmtId="3" fontId="56" fillId="33" borderId="18" xfId="0" applyNumberFormat="1" applyFont="1" applyFill="1" applyBorder="1" applyAlignment="1">
      <alignment horizontal="center" vertical="center"/>
    </xf>
    <xf numFmtId="0" fontId="51" fillId="33" borderId="21" xfId="0" applyFont="1" applyFill="1" applyBorder="1" applyAlignment="1">
      <alignment horizontal="left" vertical="center" wrapText="1" indent="1"/>
    </xf>
    <xf numFmtId="0" fontId="58" fillId="33" borderId="41" xfId="0" applyFont="1" applyFill="1" applyBorder="1" applyAlignment="1">
      <alignment horizontal="left" vertical="center" wrapText="1" indent="1"/>
    </xf>
    <xf numFmtId="3" fontId="51" fillId="33" borderId="18" xfId="0" applyNumberFormat="1" applyFont="1" applyFill="1" applyBorder="1" applyAlignment="1">
      <alignment horizontal="center" vertical="center"/>
    </xf>
    <xf numFmtId="3" fontId="56" fillId="33" borderId="41" xfId="0" applyNumberFormat="1" applyFont="1" applyFill="1" applyBorder="1" applyAlignment="1">
      <alignment horizontal="center" vertical="center"/>
    </xf>
    <xf numFmtId="0" fontId="51" fillId="33" borderId="41" xfId="0" applyFont="1" applyFill="1" applyBorder="1" applyAlignment="1">
      <alignment horizontal="left" vertical="center" wrapText="1"/>
    </xf>
    <xf numFmtId="0" fontId="51" fillId="0" borderId="21" xfId="0" applyFont="1" applyBorder="1" applyAlignment="1">
      <alignment horizontal="left" vertical="center" wrapText="1" indent="1"/>
    </xf>
    <xf numFmtId="0" fontId="55" fillId="33" borderId="41" xfId="0" applyFont="1" applyFill="1" applyBorder="1" applyAlignment="1">
      <alignment horizontal="left" vertical="center" wrapText="1"/>
    </xf>
    <xf numFmtId="3" fontId="51" fillId="0" borderId="18" xfId="0" applyNumberFormat="1" applyFont="1" applyBorder="1" applyAlignment="1">
      <alignment horizontal="center" vertical="center"/>
    </xf>
    <xf numFmtId="3" fontId="51" fillId="0" borderId="41" xfId="0" applyNumberFormat="1" applyFont="1" applyBorder="1" applyAlignment="1">
      <alignment horizontal="center" vertical="center"/>
    </xf>
    <xf numFmtId="0" fontId="51" fillId="33" borderId="17" xfId="0" applyFont="1" applyFill="1" applyBorder="1" applyAlignment="1">
      <alignment horizontal="center" wrapText="1"/>
    </xf>
    <xf numFmtId="0" fontId="58" fillId="0" borderId="26" xfId="0" applyFont="1" applyBorder="1" applyAlignment="1">
      <alignment horizontal="left" vertical="center" wrapText="1" indent="1"/>
    </xf>
    <xf numFmtId="0" fontId="55" fillId="33" borderId="17" xfId="0" applyFont="1" applyFill="1" applyBorder="1" applyAlignment="1">
      <alignment vertical="center" wrapText="1"/>
    </xf>
    <xf numFmtId="3" fontId="38" fillId="33" borderId="16" xfId="0" applyNumberFormat="1" applyFont="1" applyFill="1" applyBorder="1" applyAlignment="1">
      <alignment horizontal="center" vertical="center"/>
    </xf>
    <xf numFmtId="0" fontId="38" fillId="34" borderId="17" xfId="0" applyFont="1" applyFill="1" applyBorder="1" applyAlignment="1">
      <alignment vertical="center" wrapText="1"/>
    </xf>
    <xf numFmtId="3" fontId="38" fillId="34" borderId="16" xfId="0" applyNumberFormat="1" applyFont="1" applyFill="1" applyBorder="1" applyAlignment="1">
      <alignment horizontal="center" vertical="center"/>
    </xf>
    <xf numFmtId="3" fontId="38" fillId="0" borderId="16" xfId="0" applyNumberFormat="1" applyFont="1" applyBorder="1" applyAlignment="1">
      <alignment horizontal="center" vertical="center"/>
    </xf>
    <xf numFmtId="0" fontId="55" fillId="35" borderId="17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left" vertical="center" wrapText="1" indent="1"/>
    </xf>
    <xf numFmtId="3" fontId="51" fillId="0" borderId="0" xfId="0" applyNumberFormat="1" applyFont="1" applyBorder="1" applyAlignment="1">
      <alignment horizontal="center" vertical="center"/>
    </xf>
    <xf numFmtId="0" fontId="22" fillId="33" borderId="18" xfId="0" applyFont="1" applyFill="1" applyBorder="1" applyAlignment="1">
      <alignment horizontal="center" vertical="center" wrapText="1"/>
    </xf>
    <xf numFmtId="0" fontId="22" fillId="33" borderId="16" xfId="0" applyFont="1" applyFill="1" applyBorder="1" applyAlignment="1">
      <alignment horizontal="center" vertical="center" wrapText="1"/>
    </xf>
    <xf numFmtId="9" fontId="22" fillId="0" borderId="16" xfId="43" applyFont="1" applyFill="1" applyBorder="1" applyAlignment="1">
      <alignment horizontal="center" vertical="center"/>
    </xf>
    <xf numFmtId="9" fontId="22" fillId="0" borderId="16" xfId="0" applyNumberFormat="1" applyFont="1" applyFill="1" applyBorder="1" applyAlignment="1">
      <alignment horizontal="center" vertical="center"/>
    </xf>
    <xf numFmtId="9" fontId="22" fillId="0" borderId="16" xfId="43" applyNumberFormat="1" applyFont="1" applyFill="1" applyBorder="1" applyAlignment="1">
      <alignment horizontal="center" vertical="center"/>
    </xf>
    <xf numFmtId="0" fontId="0" fillId="0" borderId="49" xfId="0" applyBorder="1"/>
    <xf numFmtId="9" fontId="22" fillId="33" borderId="16" xfId="0" applyNumberFormat="1" applyFont="1" applyFill="1" applyBorder="1" applyAlignment="1">
      <alignment horizontal="left" vertical="center" wrapText="1"/>
    </xf>
    <xf numFmtId="9" fontId="22" fillId="33" borderId="16" xfId="0" applyNumberFormat="1" applyFont="1" applyFill="1" applyBorder="1" applyAlignment="1">
      <alignment horizontal="center" vertical="center" wrapText="1"/>
    </xf>
    <xf numFmtId="9" fontId="22" fillId="33" borderId="16" xfId="0" applyNumberFormat="1" applyFont="1" applyFill="1" applyBorder="1" applyAlignment="1">
      <alignment horizontal="center" vertical="center"/>
    </xf>
    <xf numFmtId="9" fontId="22" fillId="0" borderId="18" xfId="0" applyNumberFormat="1" applyFont="1" applyFill="1" applyBorder="1" applyAlignment="1">
      <alignment horizontal="center" vertical="center" wrapText="1"/>
    </xf>
    <xf numFmtId="9" fontId="22" fillId="33" borderId="18" xfId="43" applyFont="1" applyFill="1" applyBorder="1" applyAlignment="1">
      <alignment horizontal="center" vertical="center"/>
    </xf>
    <xf numFmtId="9" fontId="22" fillId="33" borderId="16" xfId="43" applyFont="1" applyFill="1" applyBorder="1" applyAlignment="1">
      <alignment horizontal="center" vertical="center"/>
    </xf>
    <xf numFmtId="9" fontId="22" fillId="0" borderId="25" xfId="43" applyFont="1" applyFill="1" applyBorder="1" applyAlignment="1">
      <alignment horizontal="center" vertical="center" wrapText="1"/>
    </xf>
    <xf numFmtId="9" fontId="22" fillId="33" borderId="25" xfId="43" applyFont="1" applyFill="1" applyBorder="1" applyAlignment="1">
      <alignment horizontal="center" vertical="center"/>
    </xf>
    <xf numFmtId="0" fontId="29" fillId="34" borderId="17" xfId="0" applyFont="1" applyFill="1" applyBorder="1" applyAlignment="1">
      <alignment horizontal="left" vertical="center" wrapText="1"/>
    </xf>
    <xf numFmtId="0" fontId="22" fillId="33" borderId="17" xfId="0" applyFont="1" applyFill="1" applyBorder="1" applyAlignment="1">
      <alignment horizontal="left" vertical="center" wrapText="1"/>
    </xf>
    <xf numFmtId="0" fontId="22" fillId="33" borderId="19" xfId="0" applyFont="1" applyFill="1" applyBorder="1" applyAlignment="1">
      <alignment vertical="center" wrapText="1"/>
    </xf>
    <xf numFmtId="0" fontId="20" fillId="33" borderId="18" xfId="0" applyFont="1" applyFill="1" applyBorder="1" applyAlignment="1">
      <alignment horizontal="center" vertical="center" wrapText="1"/>
    </xf>
    <xf numFmtId="0" fontId="22" fillId="33" borderId="17" xfId="0" applyFont="1" applyFill="1" applyBorder="1" applyAlignment="1">
      <alignment vertical="center" wrapText="1"/>
    </xf>
    <xf numFmtId="0" fontId="20" fillId="33" borderId="16" xfId="0" applyFont="1" applyFill="1" applyBorder="1" applyAlignment="1">
      <alignment horizontal="center" vertical="center" wrapText="1"/>
    </xf>
    <xf numFmtId="3" fontId="64" fillId="33" borderId="17" xfId="0" applyNumberFormat="1" applyFont="1" applyFill="1" applyBorder="1" applyAlignment="1">
      <alignment horizontal="center" vertical="center" wrapText="1"/>
    </xf>
    <xf numFmtId="3" fontId="22" fillId="33" borderId="17" xfId="0" applyNumberFormat="1" applyFont="1" applyFill="1" applyBorder="1" applyAlignment="1">
      <alignment horizontal="center" vertical="center" wrapText="1"/>
    </xf>
    <xf numFmtId="0" fontId="22" fillId="33" borderId="17" xfId="0" applyFont="1" applyFill="1" applyBorder="1" applyAlignment="1">
      <alignment horizontal="center" vertical="center" wrapText="1"/>
    </xf>
    <xf numFmtId="165" fontId="22" fillId="33" borderId="16" xfId="0" applyNumberFormat="1" applyFont="1" applyFill="1" applyBorder="1" applyAlignment="1">
      <alignment horizontal="center" vertical="center"/>
    </xf>
    <xf numFmtId="3" fontId="22" fillId="0" borderId="16" xfId="0" applyNumberFormat="1" applyFont="1" applyBorder="1" applyAlignment="1">
      <alignment horizontal="center" vertical="center"/>
    </xf>
    <xf numFmtId="9" fontId="21" fillId="0" borderId="16" xfId="43" applyFont="1" applyBorder="1" applyAlignment="1">
      <alignment horizontal="center" vertical="center"/>
    </xf>
    <xf numFmtId="165" fontId="21" fillId="0" borderId="16" xfId="43" applyNumberFormat="1" applyFont="1" applyBorder="1" applyAlignment="1">
      <alignment horizontal="center" vertical="center"/>
    </xf>
    <xf numFmtId="9" fontId="65" fillId="0" borderId="16" xfId="43" applyFont="1" applyBorder="1" applyAlignment="1">
      <alignment horizontal="center" vertical="center"/>
    </xf>
    <xf numFmtId="0" fontId="29" fillId="34" borderId="17" xfId="0" applyFont="1" applyFill="1" applyBorder="1" applyAlignment="1">
      <alignment vertical="center" wrapText="1"/>
    </xf>
    <xf numFmtId="3" fontId="22" fillId="0" borderId="17" xfId="0" applyNumberFormat="1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vertical="center" wrapText="1"/>
    </xf>
    <xf numFmtId="0" fontId="22" fillId="0" borderId="17" xfId="0" applyFont="1" applyFill="1" applyBorder="1" applyAlignment="1">
      <alignment horizontal="left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165" fontId="22" fillId="0" borderId="16" xfId="0" applyNumberFormat="1" applyFont="1" applyFill="1" applyBorder="1" applyAlignment="1">
      <alignment horizontal="center" vertical="center"/>
    </xf>
    <xf numFmtId="165" fontId="21" fillId="0" borderId="16" xfId="0" applyNumberFormat="1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horizontal="left" vertical="center" wrapText="1" indent="1"/>
    </xf>
    <xf numFmtId="0" fontId="29" fillId="0" borderId="41" xfId="0" applyFont="1" applyFill="1" applyBorder="1" applyAlignment="1">
      <alignment horizontal="left" vertical="center" wrapText="1" indent="1"/>
    </xf>
    <xf numFmtId="3" fontId="23" fillId="0" borderId="16" xfId="0" applyNumberFormat="1" applyFont="1" applyFill="1" applyBorder="1" applyAlignment="1">
      <alignment horizontal="center" vertical="center"/>
    </xf>
    <xf numFmtId="0" fontId="29" fillId="0" borderId="21" xfId="0" applyFont="1" applyFill="1" applyBorder="1" applyAlignment="1">
      <alignment horizontal="left" vertical="center" wrapText="1" indent="1"/>
    </xf>
    <xf numFmtId="9" fontId="19" fillId="34" borderId="10" xfId="0" applyNumberFormat="1" applyFont="1" applyFill="1" applyBorder="1" applyAlignment="1">
      <alignment vertical="center"/>
    </xf>
    <xf numFmtId="9" fontId="19" fillId="34" borderId="14" xfId="0" applyNumberFormat="1" applyFont="1" applyFill="1" applyBorder="1" applyAlignment="1">
      <alignment vertical="center"/>
    </xf>
    <xf numFmtId="0" fontId="27" fillId="34" borderId="17" xfId="0" applyFont="1" applyFill="1" applyBorder="1" applyAlignment="1">
      <alignment horizontal="left" vertical="center"/>
    </xf>
    <xf numFmtId="165" fontId="33" fillId="33" borderId="16" xfId="0" applyNumberFormat="1" applyFont="1" applyFill="1" applyBorder="1" applyAlignment="1">
      <alignment horizontal="center" vertical="center"/>
    </xf>
    <xf numFmtId="0" fontId="27" fillId="34" borderId="20" xfId="0" applyFont="1" applyFill="1" applyBorder="1" applyAlignment="1">
      <alignment horizontal="left" vertical="center" wrapText="1"/>
    </xf>
    <xf numFmtId="1" fontId="19" fillId="33" borderId="17" xfId="0" applyNumberFormat="1" applyFont="1" applyFill="1" applyBorder="1" applyAlignment="1">
      <alignment horizontal="center" vertical="center" wrapText="1"/>
    </xf>
    <xf numFmtId="0" fontId="19" fillId="34" borderId="17" xfId="0" applyFont="1" applyFill="1" applyBorder="1" applyAlignment="1">
      <alignment horizontal="left" vertical="center" wrapText="1"/>
    </xf>
    <xf numFmtId="0" fontId="67" fillId="0" borderId="0" xfId="0" applyFont="1" applyBorder="1" applyAlignment="1">
      <alignment horizontal="center" vertical="center" wrapText="1"/>
    </xf>
    <xf numFmtId="0" fontId="67" fillId="0" borderId="0" xfId="0" applyFont="1" applyBorder="1"/>
    <xf numFmtId="0" fontId="20" fillId="0" borderId="0" xfId="0" applyFont="1" applyBorder="1" applyAlignment="1">
      <alignment horizontal="left" vertical="center" wrapText="1" indent="1"/>
    </xf>
    <xf numFmtId="3" fontId="19" fillId="0" borderId="0" xfId="0" applyNumberFormat="1" applyFont="1" applyBorder="1" applyAlignment="1">
      <alignment horizontal="center" vertical="center"/>
    </xf>
    <xf numFmtId="0" fontId="19" fillId="33" borderId="17" xfId="0" applyFont="1" applyFill="1" applyBorder="1" applyAlignment="1">
      <alignment horizontal="center" vertical="center" wrapText="1"/>
    </xf>
    <xf numFmtId="0" fontId="19" fillId="33" borderId="17" xfId="0" applyFont="1" applyFill="1" applyBorder="1" applyAlignment="1">
      <alignment vertical="center" wrapText="1"/>
    </xf>
    <xf numFmtId="0" fontId="16" fillId="0" borderId="0" xfId="0" applyFont="1" applyAlignment="1">
      <alignment horizontal="center"/>
    </xf>
    <xf numFmtId="4" fontId="19" fillId="33" borderId="16" xfId="43" applyNumberFormat="1" applyFont="1" applyFill="1" applyBorder="1" applyAlignment="1">
      <alignment horizontal="center" vertical="center"/>
    </xf>
    <xf numFmtId="4" fontId="19" fillId="33" borderId="16" xfId="0" applyNumberFormat="1" applyFont="1" applyFill="1" applyBorder="1" applyAlignment="1">
      <alignment horizontal="center" vertical="center"/>
    </xf>
    <xf numFmtId="3" fontId="21" fillId="0" borderId="16" xfId="43" applyNumberFormat="1" applyFont="1" applyBorder="1" applyAlignment="1">
      <alignment horizontal="center" vertical="center"/>
    </xf>
    <xf numFmtId="3" fontId="19" fillId="0" borderId="16" xfId="43" applyNumberFormat="1" applyFont="1" applyBorder="1" applyAlignment="1">
      <alignment horizontal="center" vertical="center"/>
    </xf>
    <xf numFmtId="3" fontId="33" fillId="0" borderId="17" xfId="0" applyNumberFormat="1" applyFont="1" applyFill="1" applyBorder="1" applyAlignment="1">
      <alignment horizontal="center" vertical="center" wrapText="1"/>
    </xf>
    <xf numFmtId="167" fontId="21" fillId="0" borderId="16" xfId="0" applyNumberFormat="1" applyFont="1" applyBorder="1" applyAlignment="1">
      <alignment horizontal="center" vertical="center"/>
    </xf>
    <xf numFmtId="0" fontId="23" fillId="34" borderId="17" xfId="0" applyFont="1" applyFill="1" applyBorder="1" applyAlignment="1">
      <alignment vertical="center" wrapText="1"/>
    </xf>
    <xf numFmtId="3" fontId="44" fillId="0" borderId="16" xfId="0" applyNumberFormat="1" applyFont="1" applyBorder="1" applyAlignment="1">
      <alignment horizontal="center" vertical="center"/>
    </xf>
    <xf numFmtId="3" fontId="68" fillId="0" borderId="16" xfId="0" applyNumberFormat="1" applyFont="1" applyBorder="1" applyAlignment="1">
      <alignment horizontal="center" vertical="center"/>
    </xf>
    <xf numFmtId="0" fontId="23" fillId="34" borderId="17" xfId="0" applyFont="1" applyFill="1" applyBorder="1" applyAlignment="1">
      <alignment horizontal="center" vertical="center" wrapText="1"/>
    </xf>
    <xf numFmtId="0" fontId="70" fillId="33" borderId="0" xfId="0" applyFont="1" applyFill="1"/>
    <xf numFmtId="0" fontId="69" fillId="33" borderId="0" xfId="0" applyFont="1" applyFill="1" applyAlignment="1">
      <alignment horizontal="center"/>
    </xf>
    <xf numFmtId="0" fontId="71" fillId="33" borderId="20" xfId="0" applyFont="1" applyFill="1" applyBorder="1" applyAlignment="1">
      <alignment horizontal="left" vertical="center" wrapText="1"/>
    </xf>
    <xf numFmtId="0" fontId="71" fillId="33" borderId="20" xfId="0" applyFont="1" applyFill="1" applyBorder="1" applyAlignment="1">
      <alignment vertical="center" wrapText="1"/>
    </xf>
    <xf numFmtId="0" fontId="33" fillId="33" borderId="18" xfId="0" applyFont="1" applyFill="1" applyBorder="1" applyAlignment="1">
      <alignment horizontal="center" vertical="center" wrapText="1"/>
    </xf>
    <xf numFmtId="0" fontId="33" fillId="33" borderId="16" xfId="0" applyFont="1" applyFill="1" applyBorder="1" applyAlignment="1">
      <alignment horizontal="center" vertical="center" wrapText="1"/>
    </xf>
    <xf numFmtId="0" fontId="69" fillId="33" borderId="0" xfId="0" applyFont="1" applyFill="1"/>
    <xf numFmtId="0" fontId="35" fillId="33" borderId="51" xfId="0" applyFont="1" applyFill="1" applyBorder="1" applyAlignment="1">
      <alignment vertical="center" wrapText="1"/>
    </xf>
    <xf numFmtId="9" fontId="35" fillId="33" borderId="52" xfId="0" applyNumberFormat="1" applyFont="1" applyFill="1" applyBorder="1" applyAlignment="1">
      <alignment horizontal="center" vertical="center"/>
    </xf>
    <xf numFmtId="9" fontId="35" fillId="33" borderId="53" xfId="0" applyNumberFormat="1" applyFont="1" applyFill="1" applyBorder="1" applyAlignment="1">
      <alignment horizontal="center" vertical="center"/>
    </xf>
    <xf numFmtId="0" fontId="67" fillId="33" borderId="17" xfId="0" applyFont="1" applyFill="1" applyBorder="1" applyAlignment="1">
      <alignment vertical="center" wrapText="1"/>
    </xf>
    <xf numFmtId="0" fontId="33" fillId="33" borderId="22" xfId="0" applyFont="1" applyFill="1" applyBorder="1" applyAlignment="1">
      <alignment horizontal="left" vertical="center" wrapText="1"/>
    </xf>
    <xf numFmtId="3" fontId="33" fillId="33" borderId="54" xfId="43" applyNumberFormat="1" applyFont="1" applyFill="1" applyBorder="1" applyAlignment="1">
      <alignment horizontal="center" vertical="center"/>
    </xf>
    <xf numFmtId="9" fontId="33" fillId="33" borderId="16" xfId="0" applyNumberFormat="1" applyFont="1" applyFill="1" applyBorder="1" applyAlignment="1">
      <alignment horizontal="center" vertical="center"/>
    </xf>
    <xf numFmtId="0" fontId="35" fillId="33" borderId="22" xfId="0" applyFont="1" applyFill="1" applyBorder="1" applyAlignment="1">
      <alignment horizontal="left" vertical="center" wrapText="1"/>
    </xf>
    <xf numFmtId="9" fontId="35" fillId="33" borderId="55" xfId="0" applyNumberFormat="1" applyFont="1" applyFill="1" applyBorder="1" applyAlignment="1">
      <alignment horizontal="center" vertical="center"/>
    </xf>
    <xf numFmtId="9" fontId="35" fillId="33" borderId="16" xfId="0" applyNumberFormat="1" applyFont="1" applyFill="1" applyBorder="1" applyAlignment="1">
      <alignment horizontal="center" vertical="center"/>
    </xf>
    <xf numFmtId="49" fontId="67" fillId="33" borderId="0" xfId="0" applyNumberFormat="1" applyFont="1" applyFill="1" applyBorder="1" applyAlignment="1">
      <alignment horizontal="center" vertical="center"/>
    </xf>
    <xf numFmtId="9" fontId="35" fillId="33" borderId="0" xfId="0" applyNumberFormat="1" applyFont="1" applyFill="1" applyBorder="1" applyAlignment="1">
      <alignment horizontal="center" vertical="center"/>
    </xf>
    <xf numFmtId="49" fontId="35" fillId="33" borderId="16" xfId="0" applyNumberFormat="1" applyFont="1" applyFill="1" applyBorder="1" applyAlignment="1">
      <alignment horizontal="center" vertical="center"/>
    </xf>
    <xf numFmtId="0" fontId="35" fillId="33" borderId="10" xfId="0" applyFont="1" applyFill="1" applyBorder="1" applyAlignment="1">
      <alignment horizontal="left" vertical="center" wrapText="1"/>
    </xf>
    <xf numFmtId="0" fontId="35" fillId="33" borderId="18" xfId="0" applyFont="1" applyFill="1" applyBorder="1" applyAlignment="1">
      <alignment horizontal="center" vertical="center" wrapText="1"/>
    </xf>
    <xf numFmtId="0" fontId="35" fillId="33" borderId="16" xfId="0" applyFont="1" applyFill="1" applyBorder="1" applyAlignment="1">
      <alignment horizontal="center" vertical="center" wrapText="1"/>
    </xf>
    <xf numFmtId="0" fontId="33" fillId="33" borderId="17" xfId="0" applyFont="1" applyFill="1" applyBorder="1" applyAlignment="1">
      <alignment horizontal="left" vertical="center" wrapText="1"/>
    </xf>
    <xf numFmtId="3" fontId="35" fillId="33" borderId="17" xfId="0" applyNumberFormat="1" applyFont="1" applyFill="1" applyBorder="1" applyAlignment="1">
      <alignment horizontal="center" vertical="center" wrapText="1"/>
    </xf>
    <xf numFmtId="3" fontId="33" fillId="33" borderId="17" xfId="0" applyNumberFormat="1" applyFont="1" applyFill="1" applyBorder="1" applyAlignment="1">
      <alignment horizontal="center" vertical="center" wrapText="1"/>
    </xf>
    <xf numFmtId="0" fontId="33" fillId="33" borderId="17" xfId="0" applyFont="1" applyFill="1" applyBorder="1" applyAlignment="1">
      <alignment horizontal="center" vertical="center" wrapText="1"/>
    </xf>
    <xf numFmtId="0" fontId="64" fillId="33" borderId="17" xfId="0" applyFont="1" applyFill="1" applyBorder="1" applyAlignment="1">
      <alignment horizontal="left" vertical="center" wrapText="1" indent="1"/>
    </xf>
    <xf numFmtId="3" fontId="33" fillId="33" borderId="16" xfId="0" applyNumberFormat="1" applyFont="1" applyFill="1" applyBorder="1" applyAlignment="1">
      <alignment horizontal="center" vertical="center"/>
    </xf>
    <xf numFmtId="0" fontId="72" fillId="33" borderId="17" xfId="0" applyFont="1" applyFill="1" applyBorder="1" applyAlignment="1">
      <alignment horizontal="left" vertical="center" wrapText="1" indent="1"/>
    </xf>
    <xf numFmtId="3" fontId="65" fillId="33" borderId="16" xfId="0" applyNumberFormat="1" applyFont="1" applyFill="1" applyBorder="1" applyAlignment="1">
      <alignment horizontal="center" vertical="center"/>
    </xf>
    <xf numFmtId="9" fontId="33" fillId="33" borderId="16" xfId="43" applyFont="1" applyFill="1" applyBorder="1" applyAlignment="1">
      <alignment horizontal="center" vertical="center"/>
    </xf>
    <xf numFmtId="165" fontId="70" fillId="33" borderId="0" xfId="43" applyNumberFormat="1" applyFont="1" applyFill="1"/>
    <xf numFmtId="165" fontId="33" fillId="33" borderId="16" xfId="43" applyNumberFormat="1" applyFont="1" applyFill="1" applyBorder="1" applyAlignment="1">
      <alignment horizontal="center" vertical="center"/>
    </xf>
    <xf numFmtId="0" fontId="73" fillId="33" borderId="21" xfId="0" applyFont="1" applyFill="1" applyBorder="1" applyAlignment="1">
      <alignment horizontal="left" vertical="center" wrapText="1" indent="1"/>
    </xf>
    <xf numFmtId="0" fontId="67" fillId="33" borderId="25" xfId="0" applyFont="1" applyFill="1" applyBorder="1" applyAlignment="1">
      <alignment vertical="center" wrapText="1"/>
    </xf>
    <xf numFmtId="3" fontId="35" fillId="33" borderId="16" xfId="0" applyNumberFormat="1" applyFont="1" applyFill="1" applyBorder="1" applyAlignment="1">
      <alignment horizontal="center" vertical="center"/>
    </xf>
    <xf numFmtId="0" fontId="35" fillId="33" borderId="17" xfId="0" applyFont="1" applyFill="1" applyBorder="1" applyAlignment="1">
      <alignment horizontal="center" vertical="center" wrapText="1"/>
    </xf>
    <xf numFmtId="3" fontId="74" fillId="33" borderId="16" xfId="0" applyNumberFormat="1" applyFont="1" applyFill="1" applyBorder="1" applyAlignment="1">
      <alignment horizontal="center" vertical="center"/>
    </xf>
    <xf numFmtId="0" fontId="67" fillId="33" borderId="25" xfId="0" applyFont="1" applyFill="1" applyBorder="1" applyAlignment="1">
      <alignment horizontal="left" vertical="center" wrapText="1" indent="1"/>
    </xf>
    <xf numFmtId="0" fontId="73" fillId="33" borderId="26" xfId="0" applyFont="1" applyFill="1" applyBorder="1" applyAlignment="1">
      <alignment horizontal="left" vertical="center" wrapText="1" indent="1"/>
    </xf>
    <xf numFmtId="3" fontId="33" fillId="33" borderId="0" xfId="0" applyNumberFormat="1" applyFont="1" applyFill="1" applyBorder="1" applyAlignment="1">
      <alignment horizontal="center" vertical="center" wrapText="1"/>
    </xf>
    <xf numFmtId="0" fontId="64" fillId="33" borderId="0" xfId="0" applyFont="1" applyFill="1"/>
    <xf numFmtId="0" fontId="36" fillId="33" borderId="17" xfId="0" applyFont="1" applyFill="1" applyBorder="1" applyAlignment="1">
      <alignment horizontal="left" vertical="center" wrapText="1"/>
    </xf>
    <xf numFmtId="0" fontId="33" fillId="33" borderId="16" xfId="0" applyFont="1" applyFill="1" applyBorder="1" applyAlignment="1">
      <alignment horizontal="center" vertical="center" wrapText="1"/>
    </xf>
    <xf numFmtId="0" fontId="75" fillId="33" borderId="0" xfId="0" applyFont="1" applyFill="1"/>
    <xf numFmtId="0" fontId="64" fillId="33" borderId="17" xfId="0" applyFont="1" applyFill="1" applyBorder="1" applyAlignment="1">
      <alignment horizontal="left" vertical="center" wrapText="1"/>
    </xf>
    <xf numFmtId="3" fontId="70" fillId="33" borderId="0" xfId="0" applyNumberFormat="1" applyFont="1" applyFill="1"/>
    <xf numFmtId="0" fontId="35" fillId="33" borderId="20" xfId="0" applyFont="1" applyFill="1" applyBorder="1" applyAlignment="1">
      <alignment horizontal="left" vertical="center" wrapText="1"/>
    </xf>
    <xf numFmtId="0" fontId="67" fillId="33" borderId="20" xfId="0" applyFont="1" applyFill="1" applyBorder="1" applyAlignment="1">
      <alignment vertical="center" wrapText="1"/>
    </xf>
    <xf numFmtId="0" fontId="35" fillId="33" borderId="26" xfId="0" applyFont="1" applyFill="1" applyBorder="1" applyAlignment="1">
      <alignment vertical="center" wrapText="1"/>
    </xf>
    <xf numFmtId="165" fontId="35" fillId="33" borderId="16" xfId="0" applyNumberFormat="1" applyFont="1" applyFill="1" applyBorder="1" applyAlignment="1">
      <alignment horizontal="center" vertical="center"/>
    </xf>
    <xf numFmtId="3" fontId="69" fillId="33" borderId="0" xfId="0" applyNumberFormat="1" applyFont="1" applyFill="1"/>
    <xf numFmtId="0" fontId="67" fillId="33" borderId="17" xfId="0" applyFont="1" applyFill="1" applyBorder="1" applyAlignment="1">
      <alignment horizontal="left" vertical="center" wrapText="1" indent="1"/>
    </xf>
    <xf numFmtId="0" fontId="77" fillId="33" borderId="0" xfId="0" applyFont="1" applyFill="1"/>
    <xf numFmtId="0" fontId="72" fillId="33" borderId="21" xfId="0" applyFont="1" applyFill="1" applyBorder="1" applyAlignment="1">
      <alignment horizontal="left" vertical="center" wrapText="1" indent="1"/>
    </xf>
    <xf numFmtId="0" fontId="67" fillId="34" borderId="17" xfId="0" applyFont="1" applyFill="1" applyBorder="1" applyAlignment="1">
      <alignment vertical="center" wrapText="1"/>
    </xf>
    <xf numFmtId="3" fontId="35" fillId="34" borderId="16" xfId="0" applyNumberFormat="1" applyFont="1" applyFill="1" applyBorder="1" applyAlignment="1">
      <alignment horizontal="center" vertical="center"/>
    </xf>
    <xf numFmtId="3" fontId="78" fillId="33" borderId="0" xfId="0" applyNumberFormat="1" applyFont="1" applyFill="1"/>
    <xf numFmtId="3" fontId="79" fillId="33" borderId="0" xfId="0" applyNumberFormat="1" applyFont="1" applyFill="1"/>
    <xf numFmtId="0" fontId="67" fillId="33" borderId="0" xfId="0" applyFont="1" applyFill="1" applyBorder="1" applyAlignment="1">
      <alignment horizontal="left" vertical="center" wrapText="1" indent="1"/>
    </xf>
    <xf numFmtId="3" fontId="33" fillId="33" borderId="0" xfId="0" applyNumberFormat="1" applyFont="1" applyFill="1" applyBorder="1" applyAlignment="1">
      <alignment horizontal="center" vertical="center"/>
    </xf>
    <xf numFmtId="0" fontId="81" fillId="0" borderId="0" xfId="0" applyFont="1"/>
    <xf numFmtId="0" fontId="82" fillId="33" borderId="20" xfId="0" applyFont="1" applyFill="1" applyBorder="1" applyAlignment="1">
      <alignment horizontal="left" vertical="center" wrapText="1"/>
    </xf>
    <xf numFmtId="0" fontId="82" fillId="34" borderId="20" xfId="0" applyFont="1" applyFill="1" applyBorder="1" applyAlignment="1">
      <alignment vertical="center" wrapText="1"/>
    </xf>
    <xf numFmtId="0" fontId="81" fillId="33" borderId="18" xfId="0" applyFont="1" applyFill="1" applyBorder="1" applyAlignment="1">
      <alignment horizontal="center" vertical="center" wrapText="1"/>
    </xf>
    <xf numFmtId="0" fontId="81" fillId="33" borderId="16" xfId="0" applyFont="1" applyFill="1" applyBorder="1" applyAlignment="1">
      <alignment horizontal="center" vertical="center" wrapText="1"/>
    </xf>
    <xf numFmtId="0" fontId="83" fillId="33" borderId="17" xfId="0" applyFont="1" applyFill="1" applyBorder="1" applyAlignment="1">
      <alignment vertical="center" wrapText="1"/>
    </xf>
    <xf numFmtId="0" fontId="83" fillId="33" borderId="17" xfId="0" applyFont="1" applyFill="1" applyBorder="1" applyAlignment="1">
      <alignment horizontal="left" vertical="center" wrapText="1"/>
    </xf>
    <xf numFmtId="0" fontId="82" fillId="34" borderId="17" xfId="0" applyFont="1" applyFill="1" applyBorder="1" applyAlignment="1">
      <alignment vertical="center" wrapText="1"/>
    </xf>
    <xf numFmtId="0" fontId="80" fillId="33" borderId="57" xfId="0" applyFont="1" applyFill="1" applyBorder="1" applyAlignment="1">
      <alignment horizontal="left" vertical="center" wrapText="1"/>
    </xf>
    <xf numFmtId="0" fontId="81" fillId="33" borderId="61" xfId="0" applyFont="1" applyFill="1" applyBorder="1" applyAlignment="1">
      <alignment horizontal="left" vertical="center" wrapText="1"/>
    </xf>
    <xf numFmtId="0" fontId="82" fillId="33" borderId="18" xfId="0" applyFont="1" applyFill="1" applyBorder="1" applyAlignment="1">
      <alignment horizontal="center" vertical="center" wrapText="1"/>
    </xf>
    <xf numFmtId="0" fontId="82" fillId="33" borderId="64" xfId="0" applyFont="1" applyFill="1" applyBorder="1" applyAlignment="1">
      <alignment horizontal="center" vertical="center" wrapText="1"/>
    </xf>
    <xf numFmtId="0" fontId="82" fillId="33" borderId="16" xfId="0" applyFont="1" applyFill="1" applyBorder="1" applyAlignment="1">
      <alignment horizontal="center" vertical="center" wrapText="1"/>
    </xf>
    <xf numFmtId="0" fontId="82" fillId="33" borderId="65" xfId="0" applyFont="1" applyFill="1" applyBorder="1" applyAlignment="1">
      <alignment horizontal="center" vertical="center" wrapText="1"/>
    </xf>
    <xf numFmtId="3" fontId="81" fillId="33" borderId="17" xfId="0" applyNumberFormat="1" applyFont="1" applyFill="1" applyBorder="1" applyAlignment="1">
      <alignment horizontal="center" vertical="center" wrapText="1"/>
    </xf>
    <xf numFmtId="3" fontId="81" fillId="33" borderId="66" xfId="0" applyNumberFormat="1" applyFont="1" applyFill="1" applyBorder="1" applyAlignment="1">
      <alignment horizontal="center" vertical="center" wrapText="1"/>
    </xf>
    <xf numFmtId="0" fontId="81" fillId="33" borderId="17" xfId="0" applyFont="1" applyFill="1" applyBorder="1" applyAlignment="1">
      <alignment horizontal="center" vertical="center" wrapText="1"/>
    </xf>
    <xf numFmtId="165" fontId="81" fillId="33" borderId="16" xfId="0" applyNumberFormat="1" applyFont="1" applyFill="1" applyBorder="1" applyAlignment="1">
      <alignment horizontal="center" vertical="center"/>
    </xf>
    <xf numFmtId="165" fontId="81" fillId="33" borderId="65" xfId="0" applyNumberFormat="1" applyFont="1" applyFill="1" applyBorder="1" applyAlignment="1">
      <alignment horizontal="center" vertical="center"/>
    </xf>
    <xf numFmtId="0" fontId="81" fillId="33" borderId="61" xfId="0" applyFont="1" applyFill="1" applyBorder="1" applyAlignment="1">
      <alignment horizontal="left" vertical="center" wrapText="1" indent="1"/>
    </xf>
    <xf numFmtId="3" fontId="81" fillId="33" borderId="16" xfId="0" applyNumberFormat="1" applyFont="1" applyFill="1" applyBorder="1" applyAlignment="1">
      <alignment horizontal="center" vertical="center"/>
    </xf>
    <xf numFmtId="0" fontId="85" fillId="33" borderId="61" xfId="0" applyFont="1" applyFill="1" applyBorder="1" applyAlignment="1">
      <alignment horizontal="left" vertical="center" wrapText="1" indent="1"/>
    </xf>
    <xf numFmtId="3" fontId="85" fillId="33" borderId="16" xfId="0" applyNumberFormat="1" applyFont="1" applyFill="1" applyBorder="1" applyAlignment="1">
      <alignment horizontal="center" vertical="center"/>
    </xf>
    <xf numFmtId="3" fontId="85" fillId="33" borderId="65" xfId="0" applyNumberFormat="1" applyFont="1" applyFill="1" applyBorder="1" applyAlignment="1">
      <alignment horizontal="center" vertical="center"/>
    </xf>
    <xf numFmtId="3" fontId="81" fillId="33" borderId="65" xfId="0" applyNumberFormat="1" applyFont="1" applyFill="1" applyBorder="1" applyAlignment="1">
      <alignment horizontal="center" vertical="center"/>
    </xf>
    <xf numFmtId="0" fontId="86" fillId="33" borderId="68" xfId="0" applyFont="1" applyFill="1" applyBorder="1" applyAlignment="1">
      <alignment horizontal="left" vertical="center" wrapText="1" indent="1"/>
    </xf>
    <xf numFmtId="0" fontId="80" fillId="33" borderId="61" xfId="0" applyFont="1" applyFill="1" applyBorder="1" applyAlignment="1">
      <alignment vertical="center" wrapText="1"/>
    </xf>
    <xf numFmtId="3" fontId="82" fillId="33" borderId="16" xfId="0" applyNumberFormat="1" applyFont="1" applyFill="1" applyBorder="1" applyAlignment="1">
      <alignment horizontal="center" vertical="center"/>
    </xf>
    <xf numFmtId="0" fontId="81" fillId="33" borderId="66" xfId="0" applyFont="1" applyFill="1" applyBorder="1" applyAlignment="1">
      <alignment horizontal="center" vertical="center" wrapText="1"/>
    </xf>
    <xf numFmtId="0" fontId="80" fillId="33" borderId="68" xfId="0" applyFont="1" applyFill="1" applyBorder="1" applyAlignment="1">
      <alignment horizontal="left" vertical="center" wrapText="1" indent="1"/>
    </xf>
    <xf numFmtId="3" fontId="82" fillId="33" borderId="65" xfId="0" applyNumberFormat="1" applyFont="1" applyFill="1" applyBorder="1" applyAlignment="1">
      <alignment horizontal="center" vertical="center"/>
    </xf>
    <xf numFmtId="3" fontId="81" fillId="33" borderId="0" xfId="0" applyNumberFormat="1" applyFont="1" applyFill="1" applyBorder="1" applyAlignment="1">
      <alignment horizontal="center" vertical="center" wrapText="1"/>
    </xf>
    <xf numFmtId="0" fontId="81" fillId="33" borderId="17" xfId="0" applyFont="1" applyFill="1" applyBorder="1" applyAlignment="1">
      <alignment horizontal="left" vertical="center" wrapText="1" indent="1"/>
    </xf>
    <xf numFmtId="0" fontId="85" fillId="33" borderId="17" xfId="0" applyFont="1" applyFill="1" applyBorder="1" applyAlignment="1">
      <alignment horizontal="left" vertical="center" wrapText="1" indent="1"/>
    </xf>
    <xf numFmtId="0" fontId="80" fillId="33" borderId="21" xfId="0" applyFont="1" applyFill="1" applyBorder="1" applyAlignment="1">
      <alignment horizontal="left" vertical="center" wrapText="1" indent="1"/>
    </xf>
    <xf numFmtId="0" fontId="80" fillId="33" borderId="17" xfId="0" applyFont="1" applyFill="1" applyBorder="1" applyAlignment="1">
      <alignment vertical="center" wrapText="1"/>
    </xf>
    <xf numFmtId="0" fontId="0" fillId="39" borderId="0" xfId="0" applyFill="1"/>
    <xf numFmtId="0" fontId="80" fillId="33" borderId="17" xfId="0" applyFont="1" applyFill="1" applyBorder="1" applyAlignment="1">
      <alignment horizontal="left" vertical="center" wrapText="1"/>
    </xf>
    <xf numFmtId="43" fontId="0" fillId="33" borderId="0" xfId="53" applyFont="1" applyFill="1"/>
    <xf numFmtId="0" fontId="80" fillId="33" borderId="17" xfId="0" applyFont="1" applyFill="1" applyBorder="1" applyAlignment="1">
      <alignment horizontal="left" vertical="center"/>
    </xf>
    <xf numFmtId="0" fontId="81" fillId="33" borderId="17" xfId="0" applyFont="1" applyFill="1" applyBorder="1" applyAlignment="1">
      <alignment horizontal="left" vertical="center" wrapText="1"/>
    </xf>
    <xf numFmtId="0" fontId="86" fillId="33" borderId="26" xfId="0" applyFont="1" applyFill="1" applyBorder="1" applyAlignment="1">
      <alignment horizontal="left" vertical="center" wrapText="1" indent="1"/>
    </xf>
    <xf numFmtId="0" fontId="81" fillId="33" borderId="17" xfId="0" applyFont="1" applyFill="1" applyBorder="1" applyAlignment="1">
      <alignment horizontal="right" vertical="center" wrapText="1"/>
    </xf>
    <xf numFmtId="0" fontId="81" fillId="33" borderId="0" xfId="0" applyFont="1" applyFill="1" applyBorder="1" applyAlignment="1">
      <alignment horizontal="center" vertical="center" wrapText="1"/>
    </xf>
    <xf numFmtId="0" fontId="86" fillId="33" borderId="21" xfId="0" applyFont="1" applyFill="1" applyBorder="1" applyAlignment="1">
      <alignment horizontal="left" vertical="center" wrapText="1" indent="1"/>
    </xf>
    <xf numFmtId="43" fontId="0" fillId="33" borderId="0" xfId="0" applyNumberFormat="1" applyFill="1"/>
    <xf numFmtId="0" fontId="81" fillId="0" borderId="0" xfId="0" applyFont="1" applyAlignment="1">
      <alignment horizontal="center"/>
    </xf>
    <xf numFmtId="168" fontId="81" fillId="0" borderId="0" xfId="53" applyNumberFormat="1" applyFont="1" applyAlignment="1">
      <alignment horizontal="left" vertical="top"/>
    </xf>
    <xf numFmtId="3" fontId="81" fillId="33" borderId="18" xfId="0" applyNumberFormat="1" applyFont="1" applyFill="1" applyBorder="1" applyAlignment="1">
      <alignment horizontal="center" vertical="center"/>
    </xf>
    <xf numFmtId="3" fontId="85" fillId="33" borderId="13" xfId="0" applyNumberFormat="1" applyFont="1" applyFill="1" applyBorder="1" applyAlignment="1">
      <alignment horizontal="center" vertical="center"/>
    </xf>
    <xf numFmtId="43" fontId="81" fillId="0" borderId="25" xfId="53" applyFont="1" applyBorder="1" applyAlignment="1">
      <alignment horizontal="center"/>
    </xf>
    <xf numFmtId="0" fontId="0" fillId="33" borderId="0" xfId="0" applyFill="1" applyBorder="1"/>
    <xf numFmtId="43" fontId="0" fillId="33" borderId="0" xfId="53" applyFont="1" applyFill="1" applyBorder="1"/>
    <xf numFmtId="3" fontId="81" fillId="33" borderId="13" xfId="0" applyNumberFormat="1" applyFont="1" applyFill="1" applyBorder="1" applyAlignment="1">
      <alignment horizontal="center" vertical="center"/>
    </xf>
    <xf numFmtId="3" fontId="0" fillId="33" borderId="0" xfId="0" applyNumberFormat="1" applyFill="1" applyBorder="1"/>
    <xf numFmtId="0" fontId="80" fillId="36" borderId="17" xfId="0" applyFont="1" applyFill="1" applyBorder="1" applyAlignment="1">
      <alignment vertical="center" wrapText="1"/>
    </xf>
    <xf numFmtId="3" fontId="82" fillId="36" borderId="16" xfId="0" applyNumberFormat="1" applyFont="1" applyFill="1" applyBorder="1" applyAlignment="1">
      <alignment horizontal="center" vertical="center"/>
    </xf>
    <xf numFmtId="3" fontId="82" fillId="36" borderId="13" xfId="0" applyNumberFormat="1" applyFont="1" applyFill="1" applyBorder="1" applyAlignment="1">
      <alignment horizontal="center" vertical="center"/>
    </xf>
    <xf numFmtId="3" fontId="82" fillId="34" borderId="16" xfId="0" applyNumberFormat="1" applyFont="1" applyFill="1" applyBorder="1" applyAlignment="1">
      <alignment horizontal="center" vertical="center"/>
    </xf>
    <xf numFmtId="0" fontId="81" fillId="0" borderId="17" xfId="0" applyFont="1" applyBorder="1" applyAlignment="1">
      <alignment horizontal="left" vertical="center" wrapText="1" indent="1"/>
    </xf>
    <xf numFmtId="3" fontId="82" fillId="0" borderId="16" xfId="0" applyNumberFormat="1" applyFont="1" applyBorder="1" applyAlignment="1">
      <alignment horizontal="center" vertical="center"/>
    </xf>
    <xf numFmtId="3" fontId="82" fillId="0" borderId="13" xfId="0" applyNumberFormat="1" applyFont="1" applyBorder="1" applyAlignment="1">
      <alignment horizontal="center" vertical="center"/>
    </xf>
    <xf numFmtId="0" fontId="85" fillId="0" borderId="17" xfId="0" applyFont="1" applyBorder="1" applyAlignment="1">
      <alignment horizontal="left" vertical="center" wrapText="1" indent="1"/>
    </xf>
    <xf numFmtId="3" fontId="85" fillId="0" borderId="16" xfId="0" applyNumberFormat="1" applyFont="1" applyBorder="1" applyAlignment="1">
      <alignment horizontal="center" vertical="center"/>
    </xf>
    <xf numFmtId="3" fontId="85" fillId="0" borderId="13" xfId="0" applyNumberFormat="1" applyFont="1" applyBorder="1" applyAlignment="1">
      <alignment horizontal="center" vertical="center"/>
    </xf>
    <xf numFmtId="3" fontId="81" fillId="0" borderId="16" xfId="0" applyNumberFormat="1" applyFont="1" applyBorder="1" applyAlignment="1">
      <alignment horizontal="center" vertical="center"/>
    </xf>
    <xf numFmtId="3" fontId="81" fillId="0" borderId="13" xfId="0" applyNumberFormat="1" applyFont="1" applyBorder="1" applyAlignment="1">
      <alignment horizontal="center" vertical="center"/>
    </xf>
    <xf numFmtId="0" fontId="16" fillId="33" borderId="0" xfId="0" applyFont="1" applyFill="1" applyBorder="1"/>
    <xf numFmtId="0" fontId="80" fillId="35" borderId="17" xfId="0" applyFont="1" applyFill="1" applyBorder="1" applyAlignment="1">
      <alignment vertical="center" wrapText="1"/>
    </xf>
    <xf numFmtId="3" fontId="82" fillId="35" borderId="16" xfId="0" applyNumberFormat="1" applyFont="1" applyFill="1" applyBorder="1" applyAlignment="1">
      <alignment horizontal="center" vertical="center"/>
    </xf>
    <xf numFmtId="0" fontId="82" fillId="0" borderId="0" xfId="0" applyFont="1" applyBorder="1" applyAlignment="1">
      <alignment horizontal="left" vertical="center" wrapText="1" indent="1"/>
    </xf>
    <xf numFmtId="3" fontId="81" fillId="0" borderId="0" xfId="0" applyNumberFormat="1" applyFont="1" applyBorder="1" applyAlignment="1">
      <alignment horizontal="center" vertical="center"/>
    </xf>
    <xf numFmtId="0" fontId="81" fillId="33" borderId="0" xfId="0" applyFont="1" applyFill="1"/>
    <xf numFmtId="0" fontId="70" fillId="0" borderId="0" xfId="0" applyFont="1"/>
    <xf numFmtId="0" fontId="69" fillId="0" borderId="0" xfId="0" applyFont="1" applyAlignment="1">
      <alignment horizontal="center"/>
    </xf>
    <xf numFmtId="0" fontId="33" fillId="33" borderId="17" xfId="0" applyFont="1" applyFill="1" applyBorder="1" applyAlignment="1">
      <alignment vertical="center" wrapText="1"/>
    </xf>
    <xf numFmtId="1" fontId="33" fillId="33" borderId="16" xfId="0" applyNumberFormat="1" applyFont="1" applyFill="1" applyBorder="1" applyAlignment="1">
      <alignment horizontal="center" vertical="center"/>
    </xf>
    <xf numFmtId="0" fontId="33" fillId="33" borderId="16" xfId="0" applyNumberFormat="1" applyFont="1" applyFill="1" applyBorder="1" applyAlignment="1">
      <alignment horizontal="center" vertical="center"/>
    </xf>
    <xf numFmtId="0" fontId="35" fillId="35" borderId="17" xfId="0" applyFont="1" applyFill="1" applyBorder="1" applyAlignment="1">
      <alignment horizontal="left" vertical="center" wrapText="1"/>
    </xf>
    <xf numFmtId="0" fontId="64" fillId="0" borderId="17" xfId="0" applyFont="1" applyBorder="1" applyAlignment="1">
      <alignment horizontal="left" vertical="center" wrapText="1" indent="1"/>
    </xf>
    <xf numFmtId="3" fontId="33" fillId="0" borderId="16" xfId="0" applyNumberFormat="1" applyFont="1" applyBorder="1" applyAlignment="1">
      <alignment horizontal="center" vertical="center"/>
    </xf>
    <xf numFmtId="3" fontId="65" fillId="0" borderId="16" xfId="0" applyNumberFormat="1" applyFont="1" applyBorder="1" applyAlignment="1">
      <alignment horizontal="center" vertical="center"/>
    </xf>
    <xf numFmtId="0" fontId="73" fillId="0" borderId="21" xfId="0" applyFont="1" applyBorder="1" applyAlignment="1">
      <alignment horizontal="left" vertical="center" wrapText="1" indent="1"/>
    </xf>
    <xf numFmtId="0" fontId="67" fillId="35" borderId="17" xfId="0" applyFont="1" applyFill="1" applyBorder="1" applyAlignment="1">
      <alignment vertical="center" wrapText="1"/>
    </xf>
    <xf numFmtId="3" fontId="35" fillId="35" borderId="16" xfId="0" applyNumberFormat="1" applyFont="1" applyFill="1" applyBorder="1" applyAlignment="1">
      <alignment horizontal="center" vertical="center"/>
    </xf>
    <xf numFmtId="0" fontId="33" fillId="35" borderId="17" xfId="0" applyFont="1" applyFill="1" applyBorder="1" applyAlignment="1">
      <alignment vertical="center" wrapText="1"/>
    </xf>
    <xf numFmtId="0" fontId="67" fillId="0" borderId="21" xfId="0" applyFont="1" applyBorder="1" applyAlignment="1">
      <alignment horizontal="left" vertical="center" wrapText="1" indent="1"/>
    </xf>
    <xf numFmtId="0" fontId="35" fillId="35" borderId="17" xfId="0" applyFont="1" applyFill="1" applyBorder="1" applyAlignment="1">
      <alignment vertical="center" wrapText="1"/>
    </xf>
    <xf numFmtId="0" fontId="33" fillId="35" borderId="11" xfId="0" applyFont="1" applyFill="1" applyBorder="1" applyAlignment="1">
      <alignment vertical="center"/>
    </xf>
    <xf numFmtId="0" fontId="33" fillId="35" borderId="14" xfId="0" applyFont="1" applyFill="1" applyBorder="1" applyAlignment="1">
      <alignment vertical="center"/>
    </xf>
    <xf numFmtId="3" fontId="70" fillId="0" borderId="0" xfId="0" applyNumberFormat="1" applyFont="1"/>
    <xf numFmtId="9" fontId="33" fillId="33" borderId="18" xfId="0" applyNumberFormat="1" applyFont="1" applyFill="1" applyBorder="1" applyAlignment="1">
      <alignment horizontal="center" vertical="center"/>
    </xf>
    <xf numFmtId="9" fontId="33" fillId="33" borderId="25" xfId="0" applyNumberFormat="1" applyFont="1" applyFill="1" applyBorder="1" applyAlignment="1">
      <alignment horizontal="center" vertical="center"/>
    </xf>
    <xf numFmtId="9" fontId="33" fillId="33" borderId="56" xfId="0" applyNumberFormat="1" applyFont="1" applyFill="1" applyBorder="1" applyAlignment="1">
      <alignment horizontal="center" vertical="center"/>
    </xf>
    <xf numFmtId="3" fontId="35" fillId="0" borderId="16" xfId="0" applyNumberFormat="1" applyFont="1" applyBorder="1" applyAlignment="1">
      <alignment horizontal="center" vertical="center"/>
    </xf>
    <xf numFmtId="0" fontId="33" fillId="35" borderId="10" xfId="0" applyFont="1" applyFill="1" applyBorder="1" applyAlignment="1">
      <alignment horizontal="left" vertical="center"/>
    </xf>
    <xf numFmtId="0" fontId="33" fillId="35" borderId="11" xfId="0" applyFont="1" applyFill="1" applyBorder="1" applyAlignment="1">
      <alignment horizontal="left" vertical="top"/>
    </xf>
    <xf numFmtId="0" fontId="33" fillId="35" borderId="14" xfId="0" applyFont="1" applyFill="1" applyBorder="1" applyAlignment="1">
      <alignment horizontal="left" vertical="top"/>
    </xf>
    <xf numFmtId="3" fontId="74" fillId="0" borderId="16" xfId="0" applyNumberFormat="1" applyFont="1" applyBorder="1" applyAlignment="1">
      <alignment horizontal="center" vertical="center"/>
    </xf>
    <xf numFmtId="0" fontId="88" fillId="35" borderId="17" xfId="0" applyFont="1" applyFill="1" applyBorder="1" applyAlignment="1">
      <alignment vertical="center" wrapText="1"/>
    </xf>
    <xf numFmtId="3" fontId="33" fillId="0" borderId="13" xfId="0" applyNumberFormat="1" applyFont="1" applyBorder="1" applyAlignment="1">
      <alignment horizontal="center" vertical="center"/>
    </xf>
    <xf numFmtId="9" fontId="35" fillId="35" borderId="20" xfId="0" applyNumberFormat="1" applyFont="1" applyFill="1" applyBorder="1" applyAlignment="1">
      <alignment horizontal="center" vertical="center" wrapText="1"/>
    </xf>
    <xf numFmtId="0" fontId="72" fillId="0" borderId="17" xfId="0" applyFont="1" applyBorder="1" applyAlignment="1">
      <alignment horizontal="left" vertical="center" wrapText="1" indent="1"/>
    </xf>
    <xf numFmtId="3" fontId="65" fillId="0" borderId="18" xfId="0" applyNumberFormat="1" applyFont="1" applyBorder="1" applyAlignment="1">
      <alignment horizontal="center" vertical="center"/>
    </xf>
    <xf numFmtId="3" fontId="33" fillId="0" borderId="18" xfId="0" applyNumberFormat="1" applyFont="1" applyBorder="1" applyAlignment="1">
      <alignment horizontal="center" vertical="center"/>
    </xf>
    <xf numFmtId="0" fontId="73" fillId="0" borderId="72" xfId="0" applyFont="1" applyBorder="1" applyAlignment="1">
      <alignment horizontal="left" vertical="center" wrapText="1" indent="1"/>
    </xf>
    <xf numFmtId="3" fontId="65" fillId="0" borderId="25" xfId="0" applyNumberFormat="1" applyFont="1" applyBorder="1" applyAlignment="1">
      <alignment horizontal="center" vertical="center"/>
    </xf>
    <xf numFmtId="0" fontId="73" fillId="35" borderId="21" xfId="0" applyFont="1" applyFill="1" applyBorder="1" applyAlignment="1">
      <alignment horizontal="left" vertical="center" wrapText="1" indent="1"/>
    </xf>
    <xf numFmtId="3" fontId="65" fillId="35" borderId="13" xfId="0" applyNumberFormat="1" applyFont="1" applyFill="1" applyBorder="1" applyAlignment="1">
      <alignment horizontal="center" vertical="center"/>
    </xf>
    <xf numFmtId="0" fontId="73" fillId="0" borderId="26" xfId="0" applyFont="1" applyBorder="1" applyAlignment="1">
      <alignment horizontal="left" vertical="center" wrapText="1" indent="1"/>
    </xf>
    <xf numFmtId="0" fontId="33" fillId="35" borderId="10" xfId="0" applyFont="1" applyFill="1" applyBorder="1" applyAlignment="1">
      <alignment vertical="center" wrapText="1"/>
    </xf>
    <xf numFmtId="0" fontId="35" fillId="35" borderId="20" xfId="0" applyFont="1" applyFill="1" applyBorder="1" applyAlignment="1">
      <alignment vertical="center" wrapText="1"/>
    </xf>
    <xf numFmtId="49" fontId="81" fillId="35" borderId="25" xfId="0" applyNumberFormat="1" applyFont="1" applyFill="1" applyBorder="1" applyAlignment="1">
      <alignment wrapText="1"/>
    </xf>
    <xf numFmtId="0" fontId="72" fillId="0" borderId="21" xfId="0" applyFont="1" applyBorder="1" applyAlignment="1">
      <alignment horizontal="left" vertical="center" wrapText="1" indent="1"/>
    </xf>
    <xf numFmtId="0" fontId="72" fillId="0" borderId="25" xfId="0" applyFont="1" applyBorder="1" applyAlignment="1">
      <alignment horizontal="left" vertical="center" wrapText="1" indent="1"/>
    </xf>
    <xf numFmtId="0" fontId="64" fillId="0" borderId="25" xfId="0" applyFont="1" applyBorder="1" applyAlignment="1">
      <alignment horizontal="left" vertical="center" wrapText="1" indent="1"/>
    </xf>
    <xf numFmtId="49" fontId="87" fillId="35" borderId="25" xfId="0" applyNumberFormat="1" applyFont="1" applyFill="1" applyBorder="1" applyAlignment="1">
      <alignment wrapText="1"/>
    </xf>
    <xf numFmtId="49" fontId="81" fillId="35" borderId="25" xfId="0" applyNumberFormat="1" applyFont="1" applyFill="1" applyBorder="1" applyAlignment="1">
      <alignment horizontal="center" vertical="center" wrapText="1"/>
    </xf>
    <xf numFmtId="0" fontId="35" fillId="35" borderId="20" xfId="0" applyFont="1" applyFill="1" applyBorder="1" applyAlignment="1">
      <alignment horizontal="center" vertical="center" wrapText="1"/>
    </xf>
    <xf numFmtId="49" fontId="81" fillId="35" borderId="25" xfId="0" applyNumberFormat="1" applyFont="1" applyFill="1" applyBorder="1" applyAlignment="1">
      <alignment horizontal="center" vertical="top" wrapText="1"/>
    </xf>
    <xf numFmtId="169" fontId="70" fillId="0" borderId="0" xfId="50" applyNumberFormat="1" applyFont="1"/>
    <xf numFmtId="0" fontId="89" fillId="35" borderId="25" xfId="0" applyFont="1" applyFill="1" applyBorder="1" applyAlignment="1">
      <alignment horizontal="center"/>
    </xf>
    <xf numFmtId="0" fontId="33" fillId="35" borderId="10" xfId="0" applyFont="1" applyFill="1" applyBorder="1" applyAlignment="1">
      <alignment horizontal="center" vertical="center" wrapText="1"/>
    </xf>
    <xf numFmtId="0" fontId="73" fillId="33" borderId="17" xfId="0" applyFont="1" applyFill="1" applyBorder="1" applyAlignment="1">
      <alignment vertical="center" wrapText="1"/>
    </xf>
    <xf numFmtId="165" fontId="74" fillId="0" borderId="16" xfId="0" applyNumberFormat="1" applyFont="1" applyBorder="1" applyAlignment="1">
      <alignment horizontal="center" vertical="center"/>
    </xf>
    <xf numFmtId="165" fontId="65" fillId="0" borderId="16" xfId="0" applyNumberFormat="1" applyFont="1" applyBorder="1" applyAlignment="1">
      <alignment horizontal="center" vertical="center"/>
    </xf>
    <xf numFmtId="170" fontId="33" fillId="0" borderId="16" xfId="0" applyNumberFormat="1" applyFont="1" applyBorder="1" applyAlignment="1">
      <alignment horizontal="center" vertical="center"/>
    </xf>
    <xf numFmtId="0" fontId="67" fillId="0" borderId="17" xfId="0" applyFont="1" applyBorder="1" applyAlignment="1">
      <alignment horizontal="left" vertical="center" wrapText="1" indent="1"/>
    </xf>
    <xf numFmtId="0" fontId="67" fillId="0" borderId="0" xfId="0" applyFont="1" applyBorder="1" applyAlignment="1">
      <alignment horizontal="left" vertical="center" wrapText="1" indent="1"/>
    </xf>
    <xf numFmtId="3" fontId="33" fillId="0" borderId="0" xfId="0" applyNumberFormat="1" applyFont="1" applyBorder="1" applyAlignment="1">
      <alignment horizontal="center" vertical="center"/>
    </xf>
    <xf numFmtId="164" fontId="70" fillId="0" borderId="0" xfId="50" applyFont="1"/>
    <xf numFmtId="164" fontId="0" fillId="0" borderId="0" xfId="50" applyFont="1"/>
    <xf numFmtId="164" fontId="70" fillId="0" borderId="0" xfId="0" applyNumberFormat="1" applyFont="1"/>
    <xf numFmtId="3" fontId="69" fillId="0" borderId="0" xfId="0" applyNumberFormat="1" applyFont="1"/>
    <xf numFmtId="3" fontId="20" fillId="33" borderId="16" xfId="0" applyNumberFormat="1" applyFont="1" applyFill="1" applyBorder="1" applyAlignment="1">
      <alignment horizontal="center" vertical="center"/>
    </xf>
    <xf numFmtId="0" fontId="19" fillId="33" borderId="17" xfId="0" applyFont="1" applyFill="1" applyBorder="1" applyAlignment="1">
      <alignment horizontal="center" vertical="center" wrapText="1"/>
    </xf>
    <xf numFmtId="165" fontId="90" fillId="0" borderId="16" xfId="0" applyNumberFormat="1" applyFont="1" applyBorder="1" applyAlignment="1">
      <alignment horizontal="center" vertical="center"/>
    </xf>
    <xf numFmtId="3" fontId="90" fillId="0" borderId="16" xfId="0" applyNumberFormat="1" applyFont="1" applyBorder="1" applyAlignment="1">
      <alignment horizontal="center" vertical="center"/>
    </xf>
    <xf numFmtId="0" fontId="90" fillId="0" borderId="17" xfId="0" applyFont="1" applyBorder="1" applyAlignment="1">
      <alignment horizontal="left" vertical="center" wrapText="1" indent="1"/>
    </xf>
    <xf numFmtId="3" fontId="57" fillId="0" borderId="16" xfId="0" applyNumberFormat="1" applyFont="1" applyBorder="1" applyAlignment="1">
      <alignment horizontal="center" vertical="center"/>
    </xf>
    <xf numFmtId="165" fontId="91" fillId="0" borderId="16" xfId="0" applyNumberFormat="1" applyFont="1" applyBorder="1" applyAlignment="1">
      <alignment horizontal="center" vertical="center"/>
    </xf>
    <xf numFmtId="3" fontId="91" fillId="33" borderId="16" xfId="0" applyNumberFormat="1" applyFont="1" applyFill="1" applyBorder="1" applyAlignment="1">
      <alignment horizontal="center" vertical="center"/>
    </xf>
    <xf numFmtId="0" fontId="91" fillId="33" borderId="17" xfId="0" applyFont="1" applyFill="1" applyBorder="1" applyAlignment="1">
      <alignment vertical="center" wrapText="1"/>
    </xf>
    <xf numFmtId="3" fontId="37" fillId="34" borderId="16" xfId="0" applyNumberFormat="1" applyFont="1" applyFill="1" applyBorder="1" applyAlignment="1">
      <alignment horizontal="center" vertical="center"/>
    </xf>
    <xf numFmtId="0" fontId="37" fillId="34" borderId="17" xfId="0" applyFont="1" applyFill="1" applyBorder="1" applyAlignment="1">
      <alignment vertical="center" wrapText="1"/>
    </xf>
    <xf numFmtId="0" fontId="67" fillId="36" borderId="17" xfId="0" applyFont="1" applyFill="1" applyBorder="1" applyAlignment="1">
      <alignment horizontal="center" vertical="center" wrapText="1"/>
    </xf>
    <xf numFmtId="165" fontId="33" fillId="0" borderId="16" xfId="0" applyNumberFormat="1" applyFont="1" applyFill="1" applyBorder="1" applyAlignment="1">
      <alignment horizontal="center" vertical="center"/>
    </xf>
    <xf numFmtId="0" fontId="18" fillId="33" borderId="17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81" fillId="33" borderId="17" xfId="0" applyFont="1" applyFill="1" applyBorder="1" applyAlignment="1">
      <alignment horizontal="center" vertical="center" wrapText="1"/>
    </xf>
    <xf numFmtId="3" fontId="0" fillId="33" borderId="0" xfId="0" applyNumberFormat="1" applyFill="1"/>
    <xf numFmtId="0" fontId="23" fillId="33" borderId="19" xfId="0" applyFont="1" applyFill="1" applyBorder="1" applyAlignment="1">
      <alignment vertical="center" wrapText="1"/>
    </xf>
    <xf numFmtId="0" fontId="19" fillId="33" borderId="74" xfId="0" applyFont="1" applyFill="1" applyBorder="1" applyAlignment="1">
      <alignment horizontal="center" vertical="center" wrapText="1"/>
    </xf>
    <xf numFmtId="0" fontId="19" fillId="33" borderId="37" xfId="0" applyFont="1" applyFill="1" applyBorder="1" applyAlignment="1">
      <alignment horizontal="center" vertical="center" wrapText="1"/>
    </xf>
    <xf numFmtId="0" fontId="19" fillId="33" borderId="76" xfId="0" applyFont="1" applyFill="1" applyBorder="1" applyAlignment="1">
      <alignment horizontal="center" vertical="center" wrapText="1"/>
    </xf>
    <xf numFmtId="0" fontId="19" fillId="33" borderId="40" xfId="0" applyFont="1" applyFill="1" applyBorder="1" applyAlignment="1">
      <alignment horizontal="center" vertical="center" wrapText="1"/>
    </xf>
    <xf numFmtId="0" fontId="19" fillId="33" borderId="17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9" fillId="0" borderId="17" xfId="0" applyFont="1" applyFill="1" applyBorder="1" applyAlignment="1">
      <alignment vertical="center" wrapText="1"/>
    </xf>
    <xf numFmtId="0" fontId="19" fillId="0" borderId="19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67" fillId="0" borderId="0" xfId="0" applyFont="1" applyBorder="1" applyAlignment="1">
      <alignment horizontal="center" vertical="center" wrapText="1"/>
    </xf>
    <xf numFmtId="10" fontId="19" fillId="33" borderId="16" xfId="0" applyNumberFormat="1" applyFont="1" applyFill="1" applyBorder="1" applyAlignment="1">
      <alignment horizontal="center" vertical="center"/>
    </xf>
    <xf numFmtId="49" fontId="81" fillId="33" borderId="16" xfId="0" applyNumberFormat="1" applyFont="1" applyFill="1" applyBorder="1" applyAlignment="1">
      <alignment horizontal="center" vertical="center"/>
    </xf>
    <xf numFmtId="165" fontId="94" fillId="33" borderId="16" xfId="0" applyNumberFormat="1" applyFont="1" applyFill="1" applyBorder="1" applyAlignment="1">
      <alignment horizontal="center" vertical="center"/>
    </xf>
    <xf numFmtId="0" fontId="19" fillId="33" borderId="17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67" fillId="0" borderId="0" xfId="0" applyFont="1" applyBorder="1" applyAlignment="1">
      <alignment horizontal="center" vertical="center" wrapText="1"/>
    </xf>
    <xf numFmtId="0" fontId="0" fillId="0" borderId="0" xfId="0" applyBorder="1"/>
    <xf numFmtId="0" fontId="20" fillId="0" borderId="0" xfId="0" applyFont="1"/>
    <xf numFmtId="0" fontId="67" fillId="0" borderId="80" xfId="0" applyFont="1" applyBorder="1"/>
    <xf numFmtId="0" fontId="67" fillId="0" borderId="81" xfId="0" applyFont="1" applyBorder="1"/>
    <xf numFmtId="0" fontId="67" fillId="0" borderId="83" xfId="0" applyFont="1" applyBorder="1"/>
    <xf numFmtId="0" fontId="67" fillId="0" borderId="25" xfId="0" applyFont="1" applyBorder="1"/>
    <xf numFmtId="0" fontId="67" fillId="0" borderId="85" xfId="0" applyFont="1" applyBorder="1"/>
    <xf numFmtId="0" fontId="67" fillId="0" borderId="86" xfId="0" applyFont="1" applyBorder="1"/>
    <xf numFmtId="169" fontId="0" fillId="0" borderId="0" xfId="0" applyNumberFormat="1"/>
    <xf numFmtId="169" fontId="97" fillId="0" borderId="0" xfId="50" applyNumberFormat="1" applyFont="1"/>
    <xf numFmtId="3" fontId="97" fillId="0" borderId="0" xfId="0" applyNumberFormat="1" applyFont="1"/>
    <xf numFmtId="0" fontId="19" fillId="33" borderId="17" xfId="0" applyFont="1" applyFill="1" applyBorder="1" applyAlignment="1">
      <alignment horizontal="center" vertical="center" wrapText="1"/>
    </xf>
    <xf numFmtId="0" fontId="19" fillId="33" borderId="17" xfId="0" applyFont="1" applyFill="1" applyBorder="1" applyAlignment="1">
      <alignment vertical="center" wrapText="1"/>
    </xf>
    <xf numFmtId="0" fontId="99" fillId="0" borderId="0" xfId="0" applyFont="1"/>
    <xf numFmtId="0" fontId="99" fillId="0" borderId="0" xfId="0" applyFont="1" applyFill="1"/>
    <xf numFmtId="0" fontId="46" fillId="33" borderId="20" xfId="0" applyFont="1" applyFill="1" applyBorder="1" applyAlignment="1">
      <alignment horizontal="left" vertical="center" wrapText="1"/>
    </xf>
    <xf numFmtId="0" fontId="46" fillId="34" borderId="20" xfId="0" applyFont="1" applyFill="1" applyBorder="1" applyAlignment="1">
      <alignment vertical="center" wrapText="1"/>
    </xf>
    <xf numFmtId="0" fontId="100" fillId="0" borderId="18" xfId="0" applyFont="1" applyFill="1" applyBorder="1" applyAlignment="1">
      <alignment horizontal="center" vertical="center" wrapText="1"/>
    </xf>
    <xf numFmtId="0" fontId="100" fillId="0" borderId="16" xfId="0" applyFont="1" applyFill="1" applyBorder="1" applyAlignment="1">
      <alignment horizontal="center" vertical="center" wrapText="1"/>
    </xf>
    <xf numFmtId="0" fontId="100" fillId="33" borderId="17" xfId="0" applyFont="1" applyFill="1" applyBorder="1" applyAlignment="1">
      <alignment vertical="center" wrapText="1"/>
    </xf>
    <xf numFmtId="9" fontId="100" fillId="0" borderId="16" xfId="0" applyNumberFormat="1" applyFont="1" applyFill="1" applyBorder="1" applyAlignment="1">
      <alignment horizontal="center" vertical="center"/>
    </xf>
    <xf numFmtId="0" fontId="100" fillId="33" borderId="17" xfId="0" applyFont="1" applyFill="1" applyBorder="1" applyAlignment="1">
      <alignment horizontal="left" vertical="center" wrapText="1"/>
    </xf>
    <xf numFmtId="0" fontId="46" fillId="34" borderId="17" xfId="0" applyFont="1" applyFill="1" applyBorder="1" applyAlignment="1">
      <alignment vertical="center" wrapText="1"/>
    </xf>
    <xf numFmtId="1" fontId="0" fillId="0" borderId="0" xfId="0" applyNumberFormat="1"/>
    <xf numFmtId="0" fontId="101" fillId="33" borderId="25" xfId="45" applyFont="1" applyFill="1" applyBorder="1" applyAlignment="1">
      <alignment horizontal="left" vertical="center" wrapText="1"/>
    </xf>
    <xf numFmtId="0" fontId="100" fillId="0" borderId="16" xfId="0" applyNumberFormat="1" applyFont="1" applyFill="1" applyBorder="1" applyAlignment="1">
      <alignment horizontal="center" vertical="center"/>
    </xf>
    <xf numFmtId="0" fontId="101" fillId="33" borderId="25" xfId="46" applyFont="1" applyFill="1" applyBorder="1" applyAlignment="1">
      <alignment horizontal="left" vertical="center" wrapText="1"/>
    </xf>
    <xf numFmtId="9" fontId="102" fillId="0" borderId="16" xfId="0" applyNumberFormat="1" applyFont="1" applyFill="1" applyBorder="1" applyAlignment="1">
      <alignment horizontal="center" vertical="center"/>
    </xf>
    <xf numFmtId="0" fontId="103" fillId="34" borderId="17" xfId="0" applyFont="1" applyFill="1" applyBorder="1" applyAlignment="1">
      <alignment horizontal="left" vertical="center" wrapText="1"/>
    </xf>
    <xf numFmtId="0" fontId="46" fillId="0" borderId="18" xfId="0" applyFont="1" applyFill="1" applyBorder="1" applyAlignment="1">
      <alignment horizontal="center" vertical="center" wrapText="1"/>
    </xf>
    <xf numFmtId="0" fontId="46" fillId="0" borderId="16" xfId="0" applyFont="1" applyFill="1" applyBorder="1" applyAlignment="1">
      <alignment horizontal="center" vertical="center" wrapText="1"/>
    </xf>
    <xf numFmtId="3" fontId="100" fillId="0" borderId="17" xfId="0" applyNumberFormat="1" applyFont="1" applyFill="1" applyBorder="1" applyAlignment="1">
      <alignment horizontal="center" vertical="center" wrapText="1"/>
    </xf>
    <xf numFmtId="0" fontId="100" fillId="0" borderId="17" xfId="0" applyFont="1" applyFill="1" applyBorder="1" applyAlignment="1">
      <alignment horizontal="center" vertical="center" wrapText="1"/>
    </xf>
    <xf numFmtId="165" fontId="100" fillId="0" borderId="16" xfId="0" applyNumberFormat="1" applyFont="1" applyFill="1" applyBorder="1" applyAlignment="1">
      <alignment horizontal="center" vertical="center"/>
    </xf>
    <xf numFmtId="0" fontId="100" fillId="0" borderId="17" xfId="0" applyFont="1" applyBorder="1" applyAlignment="1">
      <alignment horizontal="left" vertical="center" wrapText="1" indent="1"/>
    </xf>
    <xf numFmtId="3" fontId="100" fillId="0" borderId="16" xfId="0" applyNumberFormat="1" applyFont="1" applyFill="1" applyBorder="1" applyAlignment="1">
      <alignment horizontal="center" vertical="center"/>
    </xf>
    <xf numFmtId="0" fontId="106" fillId="0" borderId="17" xfId="0" applyFont="1" applyBorder="1" applyAlignment="1">
      <alignment horizontal="left" vertical="center" wrapText="1" indent="1"/>
    </xf>
    <xf numFmtId="3" fontId="106" fillId="0" borderId="16" xfId="0" applyNumberFormat="1" applyFont="1" applyFill="1" applyBorder="1" applyAlignment="1">
      <alignment horizontal="center" vertical="center"/>
    </xf>
    <xf numFmtId="9" fontId="100" fillId="0" borderId="16" xfId="43" applyFont="1" applyFill="1" applyBorder="1" applyAlignment="1">
      <alignment horizontal="center" vertical="center"/>
    </xf>
    <xf numFmtId="165" fontId="1" fillId="0" borderId="0" xfId="43" applyNumberFormat="1" applyFont="1"/>
    <xf numFmtId="165" fontId="100" fillId="0" borderId="16" xfId="43" applyNumberFormat="1" applyFont="1" applyFill="1" applyBorder="1" applyAlignment="1">
      <alignment horizontal="center" vertical="center"/>
    </xf>
    <xf numFmtId="0" fontId="107" fillId="0" borderId="21" xfId="0" applyFont="1" applyBorder="1" applyAlignment="1">
      <alignment horizontal="left" vertical="center" wrapText="1" indent="1"/>
    </xf>
    <xf numFmtId="0" fontId="103" fillId="35" borderId="21" xfId="0" applyFont="1" applyFill="1" applyBorder="1" applyAlignment="1">
      <alignment vertical="center" wrapText="1"/>
    </xf>
    <xf numFmtId="3" fontId="46" fillId="0" borderId="18" xfId="0" applyNumberFormat="1" applyFont="1" applyFill="1" applyBorder="1" applyAlignment="1">
      <alignment horizontal="center" vertical="center"/>
    </xf>
    <xf numFmtId="0" fontId="103" fillId="0" borderId="17" xfId="0" applyFont="1" applyFill="1" applyBorder="1" applyAlignment="1">
      <alignment horizontal="left" vertical="center" wrapText="1"/>
    </xf>
    <xf numFmtId="9" fontId="103" fillId="0" borderId="20" xfId="0" applyNumberFormat="1" applyFont="1" applyFill="1" applyBorder="1" applyAlignment="1">
      <alignment horizontal="center" vertical="center" wrapText="1"/>
    </xf>
    <xf numFmtId="0" fontId="103" fillId="34" borderId="17" xfId="0" applyFont="1" applyFill="1" applyBorder="1" applyAlignment="1">
      <alignment horizontal="left" vertical="center"/>
    </xf>
    <xf numFmtId="0" fontId="107" fillId="0" borderId="26" xfId="0" applyFont="1" applyBorder="1" applyAlignment="1">
      <alignment horizontal="left" vertical="center" wrapText="1" indent="1"/>
    </xf>
    <xf numFmtId="0" fontId="100" fillId="0" borderId="17" xfId="0" applyFont="1" applyFill="1" applyBorder="1" applyAlignment="1">
      <alignment horizontal="left" vertical="center" wrapText="1"/>
    </xf>
    <xf numFmtId="3" fontId="46" fillId="0" borderId="17" xfId="0" applyNumberFormat="1" applyFont="1" applyFill="1" applyBorder="1" applyAlignment="1">
      <alignment horizontal="center" vertical="center" wrapText="1"/>
    </xf>
    <xf numFmtId="3" fontId="111" fillId="0" borderId="16" xfId="0" applyNumberFormat="1" applyFont="1" applyFill="1" applyBorder="1" applyAlignment="1">
      <alignment horizontal="center" vertical="center"/>
    </xf>
    <xf numFmtId="0" fontId="100" fillId="0" borderId="10" xfId="0" applyFont="1" applyFill="1" applyBorder="1" applyAlignment="1">
      <alignment vertical="center"/>
    </xf>
    <xf numFmtId="0" fontId="103" fillId="0" borderId="20" xfId="0" applyFont="1" applyFill="1" applyBorder="1" applyAlignment="1">
      <alignment vertical="center" wrapText="1"/>
    </xf>
    <xf numFmtId="0" fontId="100" fillId="0" borderId="11" xfId="0" applyFont="1" applyFill="1" applyBorder="1" applyAlignment="1">
      <alignment vertical="center"/>
    </xf>
    <xf numFmtId="0" fontId="100" fillId="0" borderId="14" xfId="0" applyFont="1" applyFill="1" applyBorder="1" applyAlignment="1">
      <alignment vertical="center"/>
    </xf>
    <xf numFmtId="0" fontId="103" fillId="34" borderId="20" xfId="0" applyFont="1" applyFill="1" applyBorder="1" applyAlignment="1">
      <alignment horizontal="left" vertical="center" wrapText="1"/>
    </xf>
    <xf numFmtId="0" fontId="103" fillId="36" borderId="17" xfId="0" applyFont="1" applyFill="1" applyBorder="1" applyAlignment="1">
      <alignment vertical="center" wrapText="1"/>
    </xf>
    <xf numFmtId="3" fontId="46" fillId="0" borderId="16" xfId="0" applyNumberFormat="1" applyFont="1" applyFill="1" applyBorder="1" applyAlignment="1">
      <alignment horizontal="center" vertical="center"/>
    </xf>
    <xf numFmtId="0" fontId="103" fillId="35" borderId="17" xfId="0" applyFont="1" applyFill="1" applyBorder="1" applyAlignment="1">
      <alignment vertical="center" wrapText="1"/>
    </xf>
    <xf numFmtId="0" fontId="46" fillId="0" borderId="0" xfId="0" applyFont="1" applyBorder="1" applyAlignment="1">
      <alignment horizontal="left" vertical="center" wrapText="1" indent="1"/>
    </xf>
    <xf numFmtId="3" fontId="100" fillId="0" borderId="0" xfId="0" applyNumberFormat="1" applyFont="1" applyFill="1" applyBorder="1" applyAlignment="1">
      <alignment horizontal="center" vertical="center"/>
    </xf>
    <xf numFmtId="0" fontId="112" fillId="0" borderId="85" xfId="0" applyFont="1" applyBorder="1"/>
    <xf numFmtId="0" fontId="112" fillId="0" borderId="86" xfId="0" applyFont="1" applyFill="1" applyBorder="1"/>
    <xf numFmtId="0" fontId="112" fillId="0" borderId="85" xfId="0" applyFont="1" applyFill="1" applyBorder="1"/>
    <xf numFmtId="0" fontId="112" fillId="0" borderId="83" xfId="0" applyFont="1" applyBorder="1"/>
    <xf numFmtId="0" fontId="112" fillId="0" borderId="25" xfId="0" applyFont="1" applyFill="1" applyBorder="1"/>
    <xf numFmtId="0" fontId="112" fillId="0" borderId="83" xfId="0" applyFont="1" applyFill="1" applyBorder="1"/>
    <xf numFmtId="0" fontId="112" fillId="0" borderId="80" xfId="0" applyFont="1" applyBorder="1"/>
    <xf numFmtId="0" fontId="112" fillId="0" borderId="81" xfId="0" applyFont="1" applyFill="1" applyBorder="1"/>
    <xf numFmtId="0" fontId="112" fillId="0" borderId="80" xfId="0" applyFont="1" applyFill="1" applyBorder="1"/>
    <xf numFmtId="0" fontId="112" fillId="0" borderId="0" xfId="0" applyFont="1" applyBorder="1"/>
    <xf numFmtId="0" fontId="46" fillId="0" borderId="0" xfId="0" applyFont="1" applyFill="1"/>
    <xf numFmtId="0" fontId="112" fillId="0" borderId="0" xfId="0" applyFont="1" applyFill="1" applyBorder="1" applyAlignment="1">
      <alignment horizontal="center" vertical="center" wrapText="1"/>
    </xf>
    <xf numFmtId="0" fontId="112" fillId="0" borderId="0" xfId="0" applyFont="1" applyFill="1" applyBorder="1"/>
    <xf numFmtId="3" fontId="46" fillId="33" borderId="16" xfId="0" applyNumberFormat="1" applyFont="1" applyFill="1" applyBorder="1" applyAlignment="1">
      <alignment horizontal="center" vertical="center"/>
    </xf>
    <xf numFmtId="165" fontId="33" fillId="0" borderId="16" xfId="43" applyNumberFormat="1" applyFont="1" applyBorder="1" applyAlignment="1">
      <alignment horizontal="center" vertical="center"/>
    </xf>
    <xf numFmtId="9" fontId="33" fillId="0" borderId="16" xfId="43" applyFont="1" applyBorder="1" applyAlignment="1">
      <alignment horizontal="center" vertical="center"/>
    </xf>
    <xf numFmtId="0" fontId="28" fillId="0" borderId="17" xfId="0" applyFont="1" applyFill="1" applyBorder="1" applyAlignment="1">
      <alignment vertical="center" wrapText="1"/>
    </xf>
    <xf numFmtId="3" fontId="22" fillId="33" borderId="25" xfId="0" applyNumberFormat="1" applyFont="1" applyFill="1" applyBorder="1" applyAlignment="1">
      <alignment horizontal="center" vertical="center" wrapText="1"/>
    </xf>
    <xf numFmtId="3" fontId="64" fillId="33" borderId="25" xfId="0" applyNumberFormat="1" applyFont="1" applyFill="1" applyBorder="1" applyAlignment="1">
      <alignment horizontal="center" vertical="center" wrapText="1"/>
    </xf>
    <xf numFmtId="3" fontId="64" fillId="0" borderId="25" xfId="0" applyNumberFormat="1" applyFont="1" applyBorder="1" applyAlignment="1">
      <alignment horizontal="center" vertical="center"/>
    </xf>
    <xf numFmtId="3" fontId="64" fillId="0" borderId="0" xfId="0" applyNumberFormat="1" applyFont="1" applyFill="1" applyBorder="1" applyAlignment="1">
      <alignment horizontal="center" vertical="center"/>
    </xf>
    <xf numFmtId="3" fontId="117" fillId="0" borderId="16" xfId="0" applyNumberFormat="1" applyFont="1" applyBorder="1" applyAlignment="1">
      <alignment horizontal="center" vertical="center"/>
    </xf>
    <xf numFmtId="3" fontId="116" fillId="0" borderId="16" xfId="0" applyNumberFormat="1" applyFont="1" applyBorder="1" applyAlignment="1">
      <alignment horizontal="center" vertical="center"/>
    </xf>
    <xf numFmtId="0" fontId="0" fillId="0" borderId="0" xfId="0" applyFill="1"/>
    <xf numFmtId="0" fontId="0" fillId="0" borderId="0" xfId="0" applyAlignment="1">
      <alignment textRotation="255"/>
    </xf>
    <xf numFmtId="0" fontId="16" fillId="0" borderId="0" xfId="0" applyFont="1" applyAlignment="1">
      <alignment horizontal="center"/>
    </xf>
    <xf numFmtId="9" fontId="100" fillId="0" borderId="13" xfId="0" applyNumberFormat="1" applyFont="1" applyFill="1" applyBorder="1" applyAlignment="1">
      <alignment horizontal="center" vertical="center"/>
    </xf>
    <xf numFmtId="0" fontId="35" fillId="34" borderId="20" xfId="0" applyFont="1" applyFill="1" applyBorder="1" applyAlignment="1">
      <alignment vertical="center" wrapText="1"/>
    </xf>
    <xf numFmtId="0" fontId="33" fillId="34" borderId="11" xfId="0" applyFont="1" applyFill="1" applyBorder="1" applyAlignment="1">
      <alignment vertical="center"/>
    </xf>
    <xf numFmtId="0" fontId="33" fillId="34" borderId="14" xfId="0" applyFont="1" applyFill="1" applyBorder="1" applyAlignment="1">
      <alignment vertical="center"/>
    </xf>
    <xf numFmtId="9" fontId="118" fillId="34" borderId="50" xfId="0" applyNumberFormat="1" applyFont="1" applyFill="1" applyBorder="1" applyAlignment="1">
      <alignment horizontal="left" vertical="center" wrapText="1"/>
    </xf>
    <xf numFmtId="0" fontId="118" fillId="34" borderId="20" xfId="0" applyFont="1" applyFill="1" applyBorder="1" applyAlignment="1">
      <alignment vertical="center" wrapText="1"/>
    </xf>
    <xf numFmtId="0" fontId="118" fillId="34" borderId="11" xfId="0" applyFont="1" applyFill="1" applyBorder="1" applyAlignment="1">
      <alignment vertical="center"/>
    </xf>
    <xf numFmtId="0" fontId="118" fillId="34" borderId="14" xfId="0" applyFont="1" applyFill="1" applyBorder="1" applyAlignment="1">
      <alignment vertical="center"/>
    </xf>
    <xf numFmtId="0" fontId="33" fillId="34" borderId="20" xfId="0" applyFont="1" applyFill="1" applyBorder="1" applyAlignment="1">
      <alignment vertical="center" wrapText="1"/>
    </xf>
    <xf numFmtId="0" fontId="118" fillId="34" borderId="20" xfId="0" applyFont="1" applyFill="1" applyBorder="1" applyAlignment="1">
      <alignment horizontal="left" vertical="center" wrapText="1"/>
    </xf>
    <xf numFmtId="3" fontId="33" fillId="34" borderId="17" xfId="0" applyNumberFormat="1" applyFont="1" applyFill="1" applyBorder="1" applyAlignment="1">
      <alignment horizontal="center" vertical="center" wrapText="1"/>
    </xf>
    <xf numFmtId="0" fontId="119" fillId="34" borderId="17" xfId="0" applyFont="1" applyFill="1" applyBorder="1" applyAlignment="1">
      <alignment horizontal="left" vertical="center" wrapText="1"/>
    </xf>
    <xf numFmtId="9" fontId="119" fillId="34" borderId="20" xfId="0" applyNumberFormat="1" applyFont="1" applyFill="1" applyBorder="1" applyAlignment="1">
      <alignment horizontal="center" vertical="center" wrapText="1"/>
    </xf>
    <xf numFmtId="0" fontId="118" fillId="0" borderId="17" xfId="0" applyFont="1" applyFill="1" applyBorder="1" applyAlignment="1">
      <alignment horizontal="left" vertical="center" wrapText="1"/>
    </xf>
    <xf numFmtId="0" fontId="118" fillId="0" borderId="17" xfId="0" applyFont="1" applyFill="1" applyBorder="1" applyAlignment="1">
      <alignment vertical="center" wrapText="1"/>
    </xf>
    <xf numFmtId="0" fontId="33" fillId="0" borderId="17" xfId="0" applyFont="1" applyFill="1" applyBorder="1" applyAlignment="1">
      <alignment horizontal="left" vertical="top" wrapText="1"/>
    </xf>
    <xf numFmtId="0" fontId="33" fillId="0" borderId="17" xfId="0" applyFont="1" applyFill="1" applyBorder="1" applyAlignment="1">
      <alignment horizontal="left" vertical="center" wrapText="1"/>
    </xf>
    <xf numFmtId="0" fontId="118" fillId="34" borderId="17" xfId="0" applyFont="1" applyFill="1" applyBorder="1" applyAlignment="1">
      <alignment horizontal="left" vertical="center" wrapText="1"/>
    </xf>
    <xf numFmtId="9" fontId="118" fillId="34" borderId="20" xfId="0" applyNumberFormat="1" applyFont="1" applyFill="1" applyBorder="1" applyAlignment="1">
      <alignment horizontal="center" vertical="center" wrapText="1"/>
    </xf>
    <xf numFmtId="0" fontId="35" fillId="34" borderId="17" xfId="0" applyFont="1" applyFill="1" applyBorder="1" applyAlignment="1">
      <alignment horizontal="left" vertical="center" wrapText="1"/>
    </xf>
    <xf numFmtId="0" fontId="33" fillId="34" borderId="10" xfId="0" applyFont="1" applyFill="1" applyBorder="1" applyAlignment="1">
      <alignment vertical="center" wrapText="1"/>
    </xf>
    <xf numFmtId="0" fontId="118" fillId="34" borderId="10" xfId="0" applyFont="1" applyFill="1" applyBorder="1" applyAlignment="1">
      <alignment vertical="center" wrapText="1"/>
    </xf>
    <xf numFmtId="0" fontId="35" fillId="34" borderId="17" xfId="0" applyFont="1" applyFill="1" applyBorder="1" applyAlignment="1">
      <alignment vertical="center" wrapText="1"/>
    </xf>
    <xf numFmtId="9" fontId="35" fillId="34" borderId="20" xfId="0" applyNumberFormat="1" applyFont="1" applyFill="1" applyBorder="1" applyAlignment="1">
      <alignment horizontal="center" vertical="center" wrapText="1"/>
    </xf>
    <xf numFmtId="0" fontId="67" fillId="34" borderId="17" xfId="0" applyFont="1" applyFill="1" applyBorder="1" applyAlignment="1">
      <alignment horizontal="left" vertical="center" wrapText="1"/>
    </xf>
    <xf numFmtId="0" fontId="67" fillId="34" borderId="10" xfId="0" applyFont="1" applyFill="1" applyBorder="1" applyAlignment="1">
      <alignment vertical="center"/>
    </xf>
    <xf numFmtId="0" fontId="67" fillId="34" borderId="10" xfId="0" applyFont="1" applyFill="1" applyBorder="1" applyAlignment="1">
      <alignment vertical="center" wrapText="1"/>
    </xf>
    <xf numFmtId="0" fontId="122" fillId="34" borderId="17" xfId="0" applyFont="1" applyFill="1" applyBorder="1" applyAlignment="1">
      <alignment horizontal="left" vertical="center" wrapText="1"/>
    </xf>
    <xf numFmtId="9" fontId="122" fillId="34" borderId="20" xfId="0" applyNumberFormat="1" applyFont="1" applyFill="1" applyBorder="1" applyAlignment="1">
      <alignment horizontal="center" vertical="center" wrapText="1"/>
    </xf>
    <xf numFmtId="0" fontId="122" fillId="34" borderId="17" xfId="0" applyFont="1" applyFill="1" applyBorder="1" applyAlignment="1">
      <alignment horizontal="left" vertical="top" wrapText="1"/>
    </xf>
    <xf numFmtId="0" fontId="122" fillId="34" borderId="20" xfId="0" applyFont="1" applyFill="1" applyBorder="1" applyAlignment="1">
      <alignment horizontal="center" vertical="center" wrapText="1"/>
    </xf>
    <xf numFmtId="0" fontId="37" fillId="34" borderId="17" xfId="0" applyFont="1" applyFill="1" applyBorder="1" applyAlignment="1">
      <alignment vertical="top" wrapText="1"/>
    </xf>
    <xf numFmtId="0" fontId="81" fillId="33" borderId="17" xfId="0" applyFont="1" applyFill="1" applyBorder="1" applyAlignment="1">
      <alignment vertical="center" wrapText="1"/>
    </xf>
    <xf numFmtId="9" fontId="81" fillId="33" borderId="16" xfId="0" applyNumberFormat="1" applyFont="1" applyFill="1" applyBorder="1" applyAlignment="1">
      <alignment horizontal="center" vertical="center"/>
    </xf>
    <xf numFmtId="0" fontId="81" fillId="33" borderId="17" xfId="0" applyFont="1" applyFill="1" applyBorder="1" applyAlignment="1">
      <alignment vertical="top" wrapText="1"/>
    </xf>
    <xf numFmtId="0" fontId="80" fillId="34" borderId="61" xfId="0" applyFont="1" applyFill="1" applyBorder="1" applyAlignment="1">
      <alignment vertical="center" wrapText="1"/>
    </xf>
    <xf numFmtId="0" fontId="80" fillId="34" borderId="17" xfId="0" applyFont="1" applyFill="1" applyBorder="1" applyAlignment="1">
      <alignment horizontal="left" vertical="center" wrapText="1"/>
    </xf>
    <xf numFmtId="9" fontId="80" fillId="34" borderId="20" xfId="0" applyNumberFormat="1" applyFont="1" applyFill="1" applyBorder="1" applyAlignment="1">
      <alignment horizontal="center" vertical="center" wrapText="1"/>
    </xf>
    <xf numFmtId="0" fontId="123" fillId="34" borderId="17" xfId="0" applyFont="1" applyFill="1" applyBorder="1" applyAlignment="1">
      <alignment horizontal="left" vertical="center" wrapText="1"/>
    </xf>
    <xf numFmtId="9" fontId="123" fillId="34" borderId="20" xfId="0" applyNumberFormat="1" applyFont="1" applyFill="1" applyBorder="1" applyAlignment="1">
      <alignment horizontal="center" vertical="center" wrapText="1"/>
    </xf>
    <xf numFmtId="0" fontId="81" fillId="34" borderId="10" xfId="0" applyFont="1" applyFill="1" applyBorder="1" applyAlignment="1">
      <alignment vertical="center" wrapText="1"/>
    </xf>
    <xf numFmtId="0" fontId="80" fillId="34" borderId="20" xfId="0" applyFont="1" applyFill="1" applyBorder="1" applyAlignment="1">
      <alignment vertical="center" wrapText="1"/>
    </xf>
    <xf numFmtId="0" fontId="81" fillId="34" borderId="11" xfId="0" applyFont="1" applyFill="1" applyBorder="1" applyAlignment="1">
      <alignment vertical="center"/>
    </xf>
    <xf numFmtId="0" fontId="81" fillId="34" borderId="14" xfId="0" applyFont="1" applyFill="1" applyBorder="1" applyAlignment="1">
      <alignment vertical="center"/>
    </xf>
    <xf numFmtId="0" fontId="123" fillId="34" borderId="10" xfId="0" applyFont="1" applyFill="1" applyBorder="1" applyAlignment="1">
      <alignment vertical="center" wrapText="1"/>
    </xf>
    <xf numFmtId="0" fontId="123" fillId="34" borderId="20" xfId="0" applyFont="1" applyFill="1" applyBorder="1" applyAlignment="1">
      <alignment vertical="center" wrapText="1"/>
    </xf>
    <xf numFmtId="0" fontId="123" fillId="34" borderId="11" xfId="0" applyFont="1" applyFill="1" applyBorder="1" applyAlignment="1">
      <alignment vertical="center"/>
    </xf>
    <xf numFmtId="0" fontId="123" fillId="34" borderId="14" xfId="0" applyFont="1" applyFill="1" applyBorder="1" applyAlignment="1">
      <alignment vertical="center"/>
    </xf>
    <xf numFmtId="0" fontId="124" fillId="34" borderId="17" xfId="0" applyFont="1" applyFill="1" applyBorder="1" applyAlignment="1">
      <alignment horizontal="left" vertical="center" wrapText="1"/>
    </xf>
    <xf numFmtId="0" fontId="0" fillId="34" borderId="0" xfId="0" applyFill="1"/>
    <xf numFmtId="0" fontId="80" fillId="34" borderId="50" xfId="0" applyFont="1" applyFill="1" applyBorder="1" applyAlignment="1">
      <alignment horizontal="left" vertical="center" wrapText="1"/>
    </xf>
    <xf numFmtId="0" fontId="123" fillId="34" borderId="11" xfId="0" applyFont="1" applyFill="1" applyBorder="1" applyAlignment="1">
      <alignment vertical="center" wrapText="1"/>
    </xf>
    <xf numFmtId="0" fontId="19" fillId="33" borderId="20" xfId="0" applyFont="1" applyFill="1" applyBorder="1" applyAlignment="1">
      <alignment vertical="center" wrapText="1"/>
    </xf>
    <xf numFmtId="0" fontId="26" fillId="33" borderId="20" xfId="0" applyFont="1" applyFill="1" applyBorder="1" applyAlignment="1">
      <alignment vertical="center" wrapText="1"/>
    </xf>
    <xf numFmtId="0" fontId="101" fillId="33" borderId="25" xfId="47" applyFont="1" applyFill="1" applyBorder="1" applyAlignment="1">
      <alignment horizontal="left" vertical="center"/>
    </xf>
    <xf numFmtId="0" fontId="101" fillId="33" borderId="25" xfId="48" applyFont="1" applyFill="1" applyBorder="1" applyAlignment="1">
      <alignment horizontal="left" vertical="center"/>
    </xf>
    <xf numFmtId="3" fontId="30" fillId="0" borderId="0" xfId="0" applyNumberFormat="1" applyFont="1"/>
    <xf numFmtId="3" fontId="102" fillId="0" borderId="16" xfId="43" applyNumberFormat="1" applyFont="1" applyFill="1" applyBorder="1" applyAlignment="1">
      <alignment horizontal="center" vertical="center"/>
    </xf>
    <xf numFmtId="3" fontId="46" fillId="0" borderId="13" xfId="0" applyNumberFormat="1" applyFont="1" applyFill="1" applyBorder="1" applyAlignment="1">
      <alignment horizontal="center" vertical="center"/>
    </xf>
    <xf numFmtId="0" fontId="100" fillId="34" borderId="17" xfId="0" applyFont="1" applyFill="1" applyBorder="1" applyAlignment="1">
      <alignment vertical="center" wrapText="1"/>
    </xf>
    <xf numFmtId="165" fontId="106" fillId="0" borderId="16" xfId="0" applyNumberFormat="1" applyFont="1" applyFill="1" applyBorder="1" applyAlignment="1">
      <alignment horizontal="center" vertical="center"/>
    </xf>
    <xf numFmtId="0" fontId="103" fillId="0" borderId="21" xfId="0" applyFont="1" applyBorder="1" applyAlignment="1">
      <alignment horizontal="left" vertical="center" wrapText="1" indent="1"/>
    </xf>
    <xf numFmtId="0" fontId="37" fillId="35" borderId="0" xfId="51" applyFont="1" applyFill="1" applyAlignment="1">
      <alignment horizontal="center"/>
    </xf>
    <xf numFmtId="0" fontId="18" fillId="33" borderId="10" xfId="51" applyFont="1" applyFill="1" applyBorder="1" applyAlignment="1">
      <alignment horizontal="left" vertical="center" wrapText="1"/>
    </xf>
    <xf numFmtId="0" fontId="18" fillId="33" borderId="11" xfId="51" applyFont="1" applyFill="1" applyBorder="1" applyAlignment="1">
      <alignment horizontal="left" vertical="center" wrapText="1"/>
    </xf>
    <xf numFmtId="0" fontId="18" fillId="33" borderId="14" xfId="51" applyFont="1" applyFill="1" applyBorder="1" applyAlignment="1">
      <alignment horizontal="left" vertical="center" wrapText="1"/>
    </xf>
    <xf numFmtId="0" fontId="38" fillId="35" borderId="10" xfId="51" applyFont="1" applyFill="1" applyBorder="1" applyAlignment="1">
      <alignment horizontal="center" vertical="center" wrapText="1"/>
    </xf>
    <xf numFmtId="0" fontId="38" fillId="35" borderId="11" xfId="51" applyFont="1" applyFill="1" applyBorder="1" applyAlignment="1">
      <alignment horizontal="center" vertical="center" wrapText="1"/>
    </xf>
    <xf numFmtId="0" fontId="38" fillId="35" borderId="14" xfId="51" applyFont="1" applyFill="1" applyBorder="1" applyAlignment="1">
      <alignment horizontal="center" vertical="center" wrapText="1"/>
    </xf>
    <xf numFmtId="49" fontId="46" fillId="33" borderId="10" xfId="51" applyNumberFormat="1" applyFont="1" applyFill="1" applyBorder="1" applyAlignment="1">
      <alignment horizontal="center" vertical="center"/>
    </xf>
    <xf numFmtId="49" fontId="46" fillId="33" borderId="11" xfId="51" applyNumberFormat="1" applyFont="1" applyFill="1" applyBorder="1" applyAlignment="1">
      <alignment horizontal="center" vertical="center"/>
    </xf>
    <xf numFmtId="49" fontId="46" fillId="33" borderId="14" xfId="51" applyNumberFormat="1" applyFont="1" applyFill="1" applyBorder="1" applyAlignment="1">
      <alignment horizontal="center" vertical="center"/>
    </xf>
    <xf numFmtId="0" fontId="18" fillId="33" borderId="10" xfId="51" applyFont="1" applyFill="1" applyBorder="1" applyAlignment="1">
      <alignment horizontal="left" vertical="top" wrapText="1"/>
    </xf>
    <xf numFmtId="0" fontId="18" fillId="33" borderId="11" xfId="51" applyFont="1" applyFill="1" applyBorder="1" applyAlignment="1">
      <alignment horizontal="left" vertical="top" wrapText="1"/>
    </xf>
    <xf numFmtId="0" fontId="18" fillId="33" borderId="14" xfId="51" applyFont="1" applyFill="1" applyBorder="1" applyAlignment="1">
      <alignment horizontal="left" vertical="top" wrapText="1"/>
    </xf>
    <xf numFmtId="0" fontId="16" fillId="0" borderId="0" xfId="0" applyFont="1" applyAlignment="1">
      <alignment horizontal="center" wrapText="1"/>
    </xf>
    <xf numFmtId="0" fontId="50" fillId="35" borderId="0" xfId="0" applyFont="1" applyFill="1" applyAlignment="1">
      <alignment horizontal="center"/>
    </xf>
    <xf numFmtId="0" fontId="123" fillId="33" borderId="10" xfId="0" applyFont="1" applyFill="1" applyBorder="1" applyAlignment="1">
      <alignment horizontal="center" vertical="center"/>
    </xf>
    <xf numFmtId="0" fontId="123" fillId="33" borderId="11" xfId="0" applyFont="1" applyFill="1" applyBorder="1" applyAlignment="1">
      <alignment horizontal="center" vertical="center"/>
    </xf>
    <xf numFmtId="0" fontId="123" fillId="33" borderId="14" xfId="0" applyFont="1" applyFill="1" applyBorder="1" applyAlignment="1">
      <alignment horizontal="center" vertical="center"/>
    </xf>
    <xf numFmtId="0" fontId="81" fillId="33" borderId="19" xfId="0" applyFont="1" applyFill="1" applyBorder="1" applyAlignment="1">
      <alignment horizontal="center" vertical="center" wrapText="1"/>
    </xf>
    <xf numFmtId="0" fontId="81" fillId="33" borderId="17" xfId="0" applyFont="1" applyFill="1" applyBorder="1" applyAlignment="1">
      <alignment horizontal="center" vertical="center" wrapText="1"/>
    </xf>
    <xf numFmtId="0" fontId="82" fillId="33" borderId="10" xfId="0" applyFont="1" applyFill="1" applyBorder="1" applyAlignment="1">
      <alignment horizontal="center" vertical="center" wrapText="1"/>
    </xf>
    <xf numFmtId="0" fontId="82" fillId="33" borderId="11" xfId="0" applyFont="1" applyFill="1" applyBorder="1" applyAlignment="1">
      <alignment horizontal="center" vertical="center" wrapText="1"/>
    </xf>
    <xf numFmtId="0" fontId="82" fillId="33" borderId="14" xfId="0" applyFont="1" applyFill="1" applyBorder="1" applyAlignment="1">
      <alignment horizontal="center" vertical="center" wrapText="1"/>
    </xf>
    <xf numFmtId="9" fontId="123" fillId="34" borderId="11" xfId="0" applyNumberFormat="1" applyFont="1" applyFill="1" applyBorder="1" applyAlignment="1">
      <alignment horizontal="center" vertical="center"/>
    </xf>
    <xf numFmtId="9" fontId="123" fillId="34" borderId="14" xfId="0" applyNumberFormat="1" applyFont="1" applyFill="1" applyBorder="1" applyAlignment="1">
      <alignment horizontal="center" vertical="center"/>
    </xf>
    <xf numFmtId="0" fontId="81" fillId="33" borderId="10" xfId="0" applyFont="1" applyFill="1" applyBorder="1" applyAlignment="1">
      <alignment horizontal="center" vertical="center" wrapText="1"/>
    </xf>
    <xf numFmtId="0" fontId="81" fillId="33" borderId="11" xfId="0" applyFont="1" applyFill="1" applyBorder="1" applyAlignment="1">
      <alignment horizontal="center" vertical="center" wrapText="1"/>
    </xf>
    <xf numFmtId="0" fontId="81" fillId="33" borderId="14" xfId="0" applyFont="1" applyFill="1" applyBorder="1" applyAlignment="1">
      <alignment horizontal="center" vertical="center" wrapText="1"/>
    </xf>
    <xf numFmtId="0" fontId="81" fillId="33" borderId="10" xfId="0" applyFont="1" applyFill="1" applyBorder="1" applyAlignment="1">
      <alignment horizontal="center" vertical="center"/>
    </xf>
    <xf numFmtId="0" fontId="81" fillId="33" borderId="11" xfId="0" applyFont="1" applyFill="1" applyBorder="1" applyAlignment="1">
      <alignment horizontal="center" vertical="center"/>
    </xf>
    <xf numFmtId="0" fontId="81" fillId="33" borderId="14" xfId="0" applyFont="1" applyFill="1" applyBorder="1" applyAlignment="1">
      <alignment horizontal="center" vertical="center"/>
    </xf>
    <xf numFmtId="9" fontId="81" fillId="33" borderId="10" xfId="0" applyNumberFormat="1" applyFont="1" applyFill="1" applyBorder="1" applyAlignment="1">
      <alignment horizontal="center" vertical="center"/>
    </xf>
    <xf numFmtId="9" fontId="81" fillId="33" borderId="12" xfId="0" applyNumberFormat="1" applyFont="1" applyFill="1" applyBorder="1" applyAlignment="1">
      <alignment horizontal="center" vertical="center"/>
    </xf>
    <xf numFmtId="9" fontId="81" fillId="33" borderId="11" xfId="0" applyNumberFormat="1" applyFont="1" applyFill="1" applyBorder="1" applyAlignment="1">
      <alignment horizontal="center" vertical="center"/>
    </xf>
    <xf numFmtId="9" fontId="81" fillId="33" borderId="14" xfId="0" applyNumberFormat="1" applyFont="1" applyFill="1" applyBorder="1" applyAlignment="1">
      <alignment horizontal="center" vertical="center"/>
    </xf>
    <xf numFmtId="0" fontId="123" fillId="34" borderId="10" xfId="0" applyFont="1" applyFill="1" applyBorder="1" applyAlignment="1">
      <alignment horizontal="center" vertical="center"/>
    </xf>
    <xf numFmtId="0" fontId="123" fillId="34" borderId="16" xfId="0" applyFont="1" applyFill="1" applyBorder="1" applyAlignment="1">
      <alignment horizontal="center" vertical="center"/>
    </xf>
    <xf numFmtId="0" fontId="123" fillId="34" borderId="14" xfId="0" applyFont="1" applyFill="1" applyBorder="1" applyAlignment="1">
      <alignment horizontal="center" vertical="center"/>
    </xf>
    <xf numFmtId="0" fontId="81" fillId="34" borderId="10" xfId="0" applyFont="1" applyFill="1" applyBorder="1" applyAlignment="1">
      <alignment horizontal="center" vertical="center"/>
    </xf>
    <xf numFmtId="0" fontId="81" fillId="34" borderId="14" xfId="0" applyFont="1" applyFill="1" applyBorder="1" applyAlignment="1">
      <alignment horizontal="center" vertical="center"/>
    </xf>
    <xf numFmtId="9" fontId="81" fillId="34" borderId="11" xfId="0" applyNumberFormat="1" applyFont="1" applyFill="1" applyBorder="1" applyAlignment="1">
      <alignment horizontal="center" vertical="center"/>
    </xf>
    <xf numFmtId="9" fontId="81" fillId="34" borderId="14" xfId="0" applyNumberFormat="1" applyFont="1" applyFill="1" applyBorder="1" applyAlignment="1">
      <alignment horizontal="center" vertical="center"/>
    </xf>
    <xf numFmtId="0" fontId="82" fillId="33" borderId="10" xfId="0" applyFont="1" applyFill="1" applyBorder="1" applyAlignment="1">
      <alignment horizontal="center" vertical="center"/>
    </xf>
    <xf numFmtId="0" fontId="82" fillId="33" borderId="11" xfId="0" applyFont="1" applyFill="1" applyBorder="1" applyAlignment="1">
      <alignment horizontal="center" vertical="center"/>
    </xf>
    <xf numFmtId="0" fontId="82" fillId="33" borderId="14" xfId="0" applyFont="1" applyFill="1" applyBorder="1" applyAlignment="1">
      <alignment horizontal="center" vertical="center"/>
    </xf>
    <xf numFmtId="9" fontId="81" fillId="33" borderId="13" xfId="0" applyNumberFormat="1" applyFont="1" applyFill="1" applyBorder="1" applyAlignment="1">
      <alignment horizontal="center" vertical="center"/>
    </xf>
    <xf numFmtId="0" fontId="81" fillId="34" borderId="11" xfId="0" applyFont="1" applyFill="1" applyBorder="1" applyAlignment="1">
      <alignment horizontal="center" vertical="center"/>
    </xf>
    <xf numFmtId="0" fontId="81" fillId="34" borderId="62" xfId="0" applyFont="1" applyFill="1" applyBorder="1" applyAlignment="1">
      <alignment horizontal="center" vertical="center"/>
    </xf>
    <xf numFmtId="0" fontId="81" fillId="33" borderId="62" xfId="0" applyFont="1" applyFill="1" applyBorder="1" applyAlignment="1">
      <alignment horizontal="center" vertical="center" wrapText="1"/>
    </xf>
    <xf numFmtId="0" fontId="81" fillId="33" borderId="62" xfId="0" applyFont="1" applyFill="1" applyBorder="1" applyAlignment="1">
      <alignment horizontal="center" vertical="center"/>
    </xf>
    <xf numFmtId="0" fontId="81" fillId="33" borderId="63" xfId="0" applyFont="1" applyFill="1" applyBorder="1" applyAlignment="1">
      <alignment horizontal="center" vertical="center" wrapText="1"/>
    </xf>
    <xf numFmtId="0" fontId="81" fillId="33" borderId="61" xfId="0" applyFont="1" applyFill="1" applyBorder="1" applyAlignment="1">
      <alignment horizontal="center" vertical="center" wrapText="1"/>
    </xf>
    <xf numFmtId="0" fontId="82" fillId="33" borderId="69" xfId="0" applyFont="1" applyFill="1" applyBorder="1" applyAlignment="1">
      <alignment horizontal="center" vertical="center" wrapText="1"/>
    </xf>
    <xf numFmtId="0" fontId="82" fillId="33" borderId="70" xfId="0" applyFont="1" applyFill="1" applyBorder="1" applyAlignment="1">
      <alignment horizontal="center" vertical="center" wrapText="1"/>
    </xf>
    <xf numFmtId="0" fontId="82" fillId="33" borderId="71" xfId="0" applyFont="1" applyFill="1" applyBorder="1" applyAlignment="1">
      <alignment horizontal="center" vertical="center" wrapText="1"/>
    </xf>
    <xf numFmtId="0" fontId="81" fillId="33" borderId="21" xfId="0" applyFont="1" applyFill="1" applyBorder="1" applyAlignment="1">
      <alignment horizontal="center" vertical="center" wrapText="1"/>
    </xf>
    <xf numFmtId="0" fontId="82" fillId="33" borderId="67" xfId="0" applyFont="1" applyFill="1" applyBorder="1" applyAlignment="1">
      <alignment horizontal="center" vertical="center" wrapText="1"/>
    </xf>
    <xf numFmtId="0" fontId="82" fillId="33" borderId="62" xfId="0" applyFont="1" applyFill="1" applyBorder="1" applyAlignment="1">
      <alignment horizontal="center" vertical="center" wrapText="1"/>
    </xf>
    <xf numFmtId="0" fontId="81" fillId="33" borderId="58" xfId="0" applyFont="1" applyFill="1" applyBorder="1" applyAlignment="1">
      <alignment horizontal="center" vertical="center" wrapText="1"/>
    </xf>
    <xf numFmtId="0" fontId="81" fillId="33" borderId="59" xfId="0" applyFont="1" applyFill="1" applyBorder="1" applyAlignment="1">
      <alignment horizontal="center" vertical="center"/>
    </xf>
    <xf numFmtId="0" fontId="81" fillId="33" borderId="60" xfId="0" applyFont="1" applyFill="1" applyBorder="1" applyAlignment="1">
      <alignment horizontal="center" vertical="center"/>
    </xf>
    <xf numFmtId="0" fontId="84" fillId="33" borderId="10" xfId="0" applyFont="1" applyFill="1" applyBorder="1" applyAlignment="1">
      <alignment horizontal="center" vertical="center" wrapText="1"/>
    </xf>
    <xf numFmtId="0" fontId="84" fillId="33" borderId="11" xfId="0" applyFont="1" applyFill="1" applyBorder="1" applyAlignment="1">
      <alignment horizontal="center" vertical="center" wrapText="1"/>
    </xf>
    <xf numFmtId="0" fontId="84" fillId="33" borderId="62" xfId="0" applyFont="1" applyFill="1" applyBorder="1" applyAlignment="1">
      <alignment horizontal="center" vertical="center" wrapText="1"/>
    </xf>
    <xf numFmtId="0" fontId="81" fillId="34" borderId="11" xfId="0" applyFont="1" applyFill="1" applyBorder="1" applyAlignment="1">
      <alignment horizontal="center" vertical="center" wrapText="1"/>
    </xf>
    <xf numFmtId="0" fontId="81" fillId="34" borderId="10" xfId="0" applyFont="1" applyFill="1" applyBorder="1" applyAlignment="1">
      <alignment horizontal="center" vertical="top" wrapText="1"/>
    </xf>
    <xf numFmtId="0" fontId="81" fillId="34" borderId="11" xfId="0" applyFont="1" applyFill="1" applyBorder="1" applyAlignment="1">
      <alignment horizontal="center" vertical="top" wrapText="1"/>
    </xf>
    <xf numFmtId="0" fontId="81" fillId="34" borderId="14" xfId="0" applyFont="1" applyFill="1" applyBorder="1" applyAlignment="1">
      <alignment horizontal="center" vertical="top" wrapText="1"/>
    </xf>
    <xf numFmtId="0" fontId="82" fillId="34" borderId="10" xfId="0" applyFont="1" applyFill="1" applyBorder="1" applyAlignment="1">
      <alignment horizontal="center" vertical="center"/>
    </xf>
    <xf numFmtId="0" fontId="82" fillId="34" borderId="11" xfId="0" applyFont="1" applyFill="1" applyBorder="1" applyAlignment="1">
      <alignment horizontal="center" vertical="center"/>
    </xf>
    <xf numFmtId="0" fontId="82" fillId="34" borderId="14" xfId="0" applyFont="1" applyFill="1" applyBorder="1" applyAlignment="1">
      <alignment horizontal="center" vertical="center"/>
    </xf>
    <xf numFmtId="0" fontId="82" fillId="34" borderId="23" xfId="0" applyFont="1" applyFill="1" applyBorder="1" applyAlignment="1">
      <alignment horizontal="center" vertical="center"/>
    </xf>
    <xf numFmtId="0" fontId="82" fillId="34" borderId="12" xfId="0" applyFont="1" applyFill="1" applyBorder="1" applyAlignment="1">
      <alignment horizontal="center" vertical="center"/>
    </xf>
    <xf numFmtId="0" fontId="82" fillId="34" borderId="15" xfId="0" applyFont="1" applyFill="1" applyBorder="1" applyAlignment="1">
      <alignment horizontal="center" vertical="center"/>
    </xf>
    <xf numFmtId="0" fontId="81" fillId="33" borderId="20" xfId="0" applyFont="1" applyFill="1" applyBorder="1" applyAlignment="1">
      <alignment horizontal="center" vertical="center"/>
    </xf>
    <xf numFmtId="49" fontId="81" fillId="33" borderId="10" xfId="0" applyNumberFormat="1" applyFont="1" applyFill="1" applyBorder="1" applyAlignment="1">
      <alignment horizontal="center" vertical="center"/>
    </xf>
    <xf numFmtId="49" fontId="81" fillId="33" borderId="11" xfId="0" applyNumberFormat="1" applyFont="1" applyFill="1" applyBorder="1" applyAlignment="1">
      <alignment horizontal="center" vertical="center"/>
    </xf>
    <xf numFmtId="49" fontId="81" fillId="33" borderId="14" xfId="0" applyNumberFormat="1" applyFont="1" applyFill="1" applyBorder="1" applyAlignment="1">
      <alignment horizontal="center" vertical="center"/>
    </xf>
    <xf numFmtId="0" fontId="123" fillId="0" borderId="10" xfId="0" applyFont="1" applyBorder="1" applyAlignment="1">
      <alignment horizontal="center"/>
    </xf>
    <xf numFmtId="0" fontId="123" fillId="0" borderId="11" xfId="0" applyFont="1" applyBorder="1" applyAlignment="1">
      <alignment horizontal="center"/>
    </xf>
    <xf numFmtId="0" fontId="123" fillId="0" borderId="14" xfId="0" applyFont="1" applyBorder="1" applyAlignment="1">
      <alignment horizontal="center"/>
    </xf>
    <xf numFmtId="0" fontId="81" fillId="0" borderId="10" xfId="0" applyFont="1" applyBorder="1" applyAlignment="1">
      <alignment horizontal="center" vertical="center" wrapText="1"/>
    </xf>
    <xf numFmtId="0" fontId="81" fillId="0" borderId="11" xfId="0" applyFont="1" applyBorder="1" applyAlignment="1">
      <alignment horizontal="center" vertical="center" wrapText="1"/>
    </xf>
    <xf numFmtId="0" fontId="81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/>
    </xf>
    <xf numFmtId="0" fontId="19" fillId="33" borderId="14" xfId="0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19" fillId="33" borderId="19" xfId="0" applyFont="1" applyFill="1" applyBorder="1" applyAlignment="1">
      <alignment horizontal="center" vertical="center" wrapText="1"/>
    </xf>
    <xf numFmtId="0" fontId="19" fillId="33" borderId="17" xfId="0" applyFont="1" applyFill="1" applyBorder="1" applyAlignment="1">
      <alignment horizontal="center" vertical="center" wrapText="1"/>
    </xf>
    <xf numFmtId="0" fontId="23" fillId="34" borderId="10" xfId="0" applyFont="1" applyFill="1" applyBorder="1" applyAlignment="1">
      <alignment horizontal="center" vertical="center" wrapText="1"/>
    </xf>
    <xf numFmtId="0" fontId="23" fillId="34" borderId="11" xfId="0" applyFont="1" applyFill="1" applyBorder="1" applyAlignment="1">
      <alignment horizontal="center" vertical="center" wrapText="1"/>
    </xf>
    <xf numFmtId="0" fontId="23" fillId="34" borderId="14" xfId="0" applyFont="1" applyFill="1" applyBorder="1" applyAlignment="1">
      <alignment horizontal="center" vertical="center" wrapText="1"/>
    </xf>
    <xf numFmtId="0" fontId="22" fillId="33" borderId="10" xfId="0" applyFont="1" applyFill="1" applyBorder="1" applyAlignment="1">
      <alignment horizontal="left" vertical="center" wrapText="1"/>
    </xf>
    <xf numFmtId="0" fontId="22" fillId="33" borderId="11" xfId="0" applyFont="1" applyFill="1" applyBorder="1" applyAlignment="1">
      <alignment horizontal="left" vertical="center" wrapText="1"/>
    </xf>
    <xf numFmtId="0" fontId="22" fillId="33" borderId="14" xfId="0" applyFont="1" applyFill="1" applyBorder="1" applyAlignment="1">
      <alignment horizontal="left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26" fillId="34" borderId="10" xfId="0" applyFont="1" applyFill="1" applyBorder="1" applyAlignment="1">
      <alignment horizontal="center" vertical="center"/>
    </xf>
    <xf numFmtId="0" fontId="26" fillId="34" borderId="11" xfId="0" applyFont="1" applyFill="1" applyBorder="1" applyAlignment="1">
      <alignment horizontal="center" vertical="center"/>
    </xf>
    <xf numFmtId="0" fontId="26" fillId="34" borderId="14" xfId="0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/>
    </xf>
    <xf numFmtId="0" fontId="19" fillId="34" borderId="14" xfId="0" applyFont="1" applyFill="1" applyBorder="1" applyAlignment="1">
      <alignment horizontal="center" vertical="center"/>
    </xf>
    <xf numFmtId="9" fontId="19" fillId="34" borderId="10" xfId="0" applyNumberFormat="1" applyFont="1" applyFill="1" applyBorder="1" applyAlignment="1">
      <alignment horizontal="center" vertical="center"/>
    </xf>
    <xf numFmtId="9" fontId="19" fillId="34" borderId="11" xfId="0" applyNumberFormat="1" applyFont="1" applyFill="1" applyBorder="1" applyAlignment="1">
      <alignment horizontal="center" vertical="center"/>
    </xf>
    <xf numFmtId="9" fontId="19" fillId="34" borderId="14" xfId="0" applyNumberFormat="1" applyFont="1" applyFill="1" applyBorder="1" applyAlignment="1">
      <alignment horizontal="center" vertical="center"/>
    </xf>
    <xf numFmtId="0" fontId="23" fillId="34" borderId="10" xfId="0" applyFont="1" applyFill="1" applyBorder="1" applyAlignment="1">
      <alignment horizontal="center" vertical="center"/>
    </xf>
    <xf numFmtId="0" fontId="23" fillId="34" borderId="11" xfId="0" applyFont="1" applyFill="1" applyBorder="1" applyAlignment="1">
      <alignment horizontal="center" vertical="center"/>
    </xf>
    <xf numFmtId="0" fontId="23" fillId="34" borderId="14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33" fillId="34" borderId="10" xfId="0" applyFont="1" applyFill="1" applyBorder="1" applyAlignment="1">
      <alignment horizontal="left" vertical="center" wrapText="1"/>
    </xf>
    <xf numFmtId="0" fontId="33" fillId="34" borderId="11" xfId="0" applyFont="1" applyFill="1" applyBorder="1" applyAlignment="1">
      <alignment horizontal="left" vertical="center" wrapText="1"/>
    </xf>
    <xf numFmtId="0" fontId="33" fillId="34" borderId="14" xfId="0" applyFont="1" applyFill="1" applyBorder="1" applyAlignment="1">
      <alignment horizontal="left" vertical="center" wrapText="1"/>
    </xf>
    <xf numFmtId="0" fontId="35" fillId="34" borderId="10" xfId="0" applyFont="1" applyFill="1" applyBorder="1" applyAlignment="1">
      <alignment horizontal="center" vertical="center" wrapText="1"/>
    </xf>
    <xf numFmtId="0" fontId="35" fillId="34" borderId="11" xfId="0" applyFont="1" applyFill="1" applyBorder="1" applyAlignment="1">
      <alignment horizontal="center" vertical="center" wrapText="1"/>
    </xf>
    <xf numFmtId="0" fontId="35" fillId="34" borderId="14" xfId="0" applyFont="1" applyFill="1" applyBorder="1" applyAlignment="1">
      <alignment horizontal="center" vertical="center" wrapText="1"/>
    </xf>
    <xf numFmtId="0" fontId="33" fillId="33" borderId="10" xfId="0" applyFont="1" applyFill="1" applyBorder="1" applyAlignment="1">
      <alignment horizontal="center" vertical="center" wrapText="1"/>
    </xf>
    <xf numFmtId="0" fontId="33" fillId="33" borderId="11" xfId="0" applyFont="1" applyFill="1" applyBorder="1" applyAlignment="1">
      <alignment horizontal="center" vertical="center" wrapText="1"/>
    </xf>
    <xf numFmtId="0" fontId="33" fillId="33" borderId="14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/>
    </xf>
    <xf numFmtId="0" fontId="18" fillId="33" borderId="14" xfId="0" applyFont="1" applyFill="1" applyBorder="1" applyAlignment="1">
      <alignment horizontal="center" vertical="center"/>
    </xf>
    <xf numFmtId="0" fontId="30" fillId="35" borderId="0" xfId="0" applyFont="1" applyFill="1" applyAlignment="1">
      <alignment horizontal="center"/>
    </xf>
    <xf numFmtId="0" fontId="18" fillId="33" borderId="20" xfId="0" applyFont="1" applyFill="1" applyBorder="1" applyAlignment="1">
      <alignment horizontal="center" vertical="center"/>
    </xf>
    <xf numFmtId="49" fontId="18" fillId="33" borderId="10" xfId="0" applyNumberFormat="1" applyFont="1" applyFill="1" applyBorder="1" applyAlignment="1">
      <alignment horizontal="center" vertical="center"/>
    </xf>
    <xf numFmtId="49" fontId="18" fillId="33" borderId="11" xfId="0" applyNumberFormat="1" applyFont="1" applyFill="1" applyBorder="1" applyAlignment="1">
      <alignment horizontal="center" vertical="center"/>
    </xf>
    <xf numFmtId="49" fontId="18" fillId="33" borderId="14" xfId="0" applyNumberFormat="1" applyFont="1" applyFill="1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22" fillId="0" borderId="23" xfId="0" applyFont="1" applyBorder="1" applyAlignment="1">
      <alignment horizontal="left" vertical="top" wrapText="1"/>
    </xf>
    <xf numFmtId="0" fontId="22" fillId="0" borderId="12" xfId="0" applyFont="1" applyBorder="1" applyAlignment="1">
      <alignment horizontal="left" vertical="top" wrapText="1"/>
    </xf>
    <xf numFmtId="0" fontId="22" fillId="0" borderId="15" xfId="0" applyFont="1" applyBorder="1" applyAlignment="1">
      <alignment horizontal="left" vertical="top" wrapText="1"/>
    </xf>
    <xf numFmtId="0" fontId="22" fillId="0" borderId="24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left" vertical="top" wrapText="1"/>
    </xf>
    <xf numFmtId="0" fontId="22" fillId="0" borderId="18" xfId="0" applyFont="1" applyBorder="1" applyAlignment="1">
      <alignment horizontal="left" vertical="top" wrapText="1"/>
    </xf>
    <xf numFmtId="0" fontId="22" fillId="34" borderId="10" xfId="0" applyFont="1" applyFill="1" applyBorder="1" applyAlignment="1">
      <alignment horizontal="left" vertical="top" wrapText="1"/>
    </xf>
    <xf numFmtId="0" fontId="22" fillId="34" borderId="11" xfId="0" applyFont="1" applyFill="1" applyBorder="1" applyAlignment="1">
      <alignment horizontal="left" vertical="top" wrapText="1"/>
    </xf>
    <xf numFmtId="0" fontId="22" fillId="34" borderId="14" xfId="0" applyFont="1" applyFill="1" applyBorder="1" applyAlignment="1">
      <alignment horizontal="left" vertical="top" wrapText="1"/>
    </xf>
    <xf numFmtId="0" fontId="18" fillId="33" borderId="19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 wrapText="1"/>
    </xf>
    <xf numFmtId="0" fontId="22" fillId="34" borderId="10" xfId="0" quotePrefix="1" applyFont="1" applyFill="1" applyBorder="1" applyAlignment="1">
      <alignment horizontal="left" vertical="center" wrapText="1"/>
    </xf>
    <xf numFmtId="0" fontId="22" fillId="34" borderId="11" xfId="0" applyFont="1" applyFill="1" applyBorder="1" applyAlignment="1">
      <alignment horizontal="left" vertical="center" wrapText="1"/>
    </xf>
    <xf numFmtId="0" fontId="22" fillId="34" borderId="14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30" fillId="35" borderId="0" xfId="0" applyFont="1" applyFill="1" applyAlignment="1">
      <alignment horizontal="center" vertical="center"/>
    </xf>
    <xf numFmtId="0" fontId="19" fillId="33" borderId="10" xfId="0" applyFont="1" applyFill="1" applyBorder="1" applyAlignment="1">
      <alignment horizontal="left" vertical="center" wrapText="1"/>
    </xf>
    <xf numFmtId="0" fontId="19" fillId="33" borderId="11" xfId="0" applyFont="1" applyFill="1" applyBorder="1" applyAlignment="1">
      <alignment horizontal="left" vertical="center" wrapText="1"/>
    </xf>
    <xf numFmtId="0" fontId="19" fillId="33" borderId="14" xfId="0" applyFont="1" applyFill="1" applyBorder="1" applyAlignment="1">
      <alignment horizontal="left" vertical="center" wrapText="1"/>
    </xf>
    <xf numFmtId="9" fontId="35" fillId="0" borderId="10" xfId="0" applyNumberFormat="1" applyFont="1" applyFill="1" applyBorder="1" applyAlignment="1">
      <alignment horizontal="center" vertical="center"/>
    </xf>
    <xf numFmtId="9" fontId="35" fillId="0" borderId="11" xfId="0" applyNumberFormat="1" applyFont="1" applyFill="1" applyBorder="1" applyAlignment="1">
      <alignment horizontal="center" vertical="center"/>
    </xf>
    <xf numFmtId="9" fontId="35" fillId="0" borderId="14" xfId="0" applyNumberFormat="1" applyFont="1" applyFill="1" applyBorder="1" applyAlignment="1">
      <alignment horizontal="center" vertical="center"/>
    </xf>
    <xf numFmtId="0" fontId="19" fillId="33" borderId="19" xfId="0" applyFont="1" applyFill="1" applyBorder="1" applyAlignment="1">
      <alignment vertical="center" wrapText="1"/>
    </xf>
    <xf numFmtId="0" fontId="19" fillId="33" borderId="21" xfId="0" applyFont="1" applyFill="1" applyBorder="1" applyAlignment="1">
      <alignment vertical="center" wrapText="1"/>
    </xf>
    <xf numFmtId="0" fontId="19" fillId="33" borderId="17" xfId="0" applyFont="1" applyFill="1" applyBorder="1" applyAlignment="1">
      <alignment vertical="center" wrapText="1"/>
    </xf>
    <xf numFmtId="0" fontId="19" fillId="33" borderId="23" xfId="0" applyFont="1" applyFill="1" applyBorder="1" applyAlignment="1">
      <alignment horizontal="center" vertical="center"/>
    </xf>
    <xf numFmtId="0" fontId="19" fillId="33" borderId="12" xfId="0" applyFont="1" applyFill="1" applyBorder="1" applyAlignment="1">
      <alignment horizontal="center" vertical="center"/>
    </xf>
    <xf numFmtId="0" fontId="19" fillId="33" borderId="15" xfId="0" applyFont="1" applyFill="1" applyBorder="1" applyAlignment="1">
      <alignment horizontal="center" vertical="center"/>
    </xf>
    <xf numFmtId="0" fontId="19" fillId="33" borderId="24" xfId="0" applyFont="1" applyFill="1" applyBorder="1" applyAlignment="1">
      <alignment horizontal="center" vertical="center"/>
    </xf>
    <xf numFmtId="0" fontId="19" fillId="33" borderId="0" xfId="0" applyFont="1" applyFill="1" applyBorder="1" applyAlignment="1">
      <alignment horizontal="center" vertical="center"/>
    </xf>
    <xf numFmtId="0" fontId="19" fillId="33" borderId="18" xfId="0" applyFont="1" applyFill="1" applyBorder="1" applyAlignment="1">
      <alignment horizontal="center" vertical="center"/>
    </xf>
    <xf numFmtId="0" fontId="19" fillId="33" borderId="22" xfId="0" applyFont="1" applyFill="1" applyBorder="1" applyAlignment="1">
      <alignment horizontal="center" vertical="center"/>
    </xf>
    <xf numFmtId="0" fontId="19" fillId="33" borderId="13" xfId="0" applyFont="1" applyFill="1" applyBorder="1" applyAlignment="1">
      <alignment horizontal="center" vertical="center"/>
    </xf>
    <xf numFmtId="0" fontId="19" fillId="33" borderId="16" xfId="0" applyFont="1" applyFill="1" applyBorder="1" applyAlignment="1">
      <alignment horizontal="center" vertical="center"/>
    </xf>
    <xf numFmtId="0" fontId="96" fillId="35" borderId="79" xfId="0" applyFont="1" applyFill="1" applyBorder="1" applyAlignment="1">
      <alignment horizontal="left" vertical="top" wrapText="1"/>
    </xf>
    <xf numFmtId="0" fontId="95" fillId="35" borderId="78" xfId="0" applyFont="1" applyFill="1" applyBorder="1" applyAlignment="1">
      <alignment horizontal="left" vertical="top" wrapText="1"/>
    </xf>
    <xf numFmtId="0" fontId="95" fillId="35" borderId="77" xfId="0" applyFont="1" applyFill="1" applyBorder="1" applyAlignment="1">
      <alignment horizontal="left" vertical="top" wrapText="1"/>
    </xf>
    <xf numFmtId="9" fontId="23" fillId="34" borderId="11" xfId="0" applyNumberFormat="1" applyFont="1" applyFill="1" applyBorder="1" applyAlignment="1">
      <alignment horizontal="center" vertical="center"/>
    </xf>
    <xf numFmtId="9" fontId="23" fillId="34" borderId="14" xfId="0" applyNumberFormat="1" applyFont="1" applyFill="1" applyBorder="1" applyAlignment="1">
      <alignment horizontal="center" vertical="center"/>
    </xf>
    <xf numFmtId="0" fontId="67" fillId="0" borderId="0" xfId="0" applyFont="1" applyBorder="1" applyAlignment="1">
      <alignment horizontal="center" vertical="center" wrapText="1"/>
    </xf>
    <xf numFmtId="0" fontId="19" fillId="33" borderId="19" xfId="0" applyFont="1" applyFill="1" applyBorder="1" applyAlignment="1">
      <alignment horizontal="center" vertical="center"/>
    </xf>
    <xf numFmtId="0" fontId="19" fillId="33" borderId="17" xfId="0" applyFont="1" applyFill="1" applyBorder="1" applyAlignment="1">
      <alignment horizontal="center" vertical="center"/>
    </xf>
    <xf numFmtId="9" fontId="19" fillId="34" borderId="10" xfId="0" applyNumberFormat="1" applyFont="1" applyFill="1" applyBorder="1" applyAlignment="1">
      <alignment horizontal="center" vertical="center" wrapText="1"/>
    </xf>
    <xf numFmtId="9" fontId="19" fillId="34" borderId="11" xfId="0" applyNumberFormat="1" applyFont="1" applyFill="1" applyBorder="1" applyAlignment="1">
      <alignment horizontal="center" vertical="center" wrapText="1"/>
    </xf>
    <xf numFmtId="9" fontId="19" fillId="34" borderId="14" xfId="0" applyNumberFormat="1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67" fillId="0" borderId="87" xfId="0" applyFont="1" applyBorder="1" applyAlignment="1">
      <alignment horizontal="center" vertical="center" wrapText="1"/>
    </xf>
    <xf numFmtId="0" fontId="67" fillId="0" borderId="84" xfId="0" applyFont="1" applyBorder="1" applyAlignment="1">
      <alignment horizontal="center" vertical="center" wrapText="1"/>
    </xf>
    <xf numFmtId="0" fontId="67" fillId="0" borderId="82" xfId="0" applyFont="1" applyBorder="1" applyAlignment="1">
      <alignment horizontal="center" vertical="center" wrapText="1"/>
    </xf>
    <xf numFmtId="0" fontId="122" fillId="34" borderId="10" xfId="0" applyFont="1" applyFill="1" applyBorder="1" applyAlignment="1">
      <alignment horizontal="center" vertical="center" wrapText="1"/>
    </xf>
    <xf numFmtId="0" fontId="122" fillId="34" borderId="11" xfId="0" applyFont="1" applyFill="1" applyBorder="1" applyAlignment="1">
      <alignment horizontal="center" vertical="center" wrapText="1"/>
    </xf>
    <xf numFmtId="0" fontId="122" fillId="34" borderId="14" xfId="0" applyFont="1" applyFill="1" applyBorder="1" applyAlignment="1">
      <alignment horizontal="center" vertical="center" wrapText="1"/>
    </xf>
    <xf numFmtId="9" fontId="19" fillId="0" borderId="10" xfId="0" applyNumberFormat="1" applyFont="1" applyFill="1" applyBorder="1" applyAlignment="1">
      <alignment horizontal="center" vertical="center" wrapText="1"/>
    </xf>
    <xf numFmtId="9" fontId="19" fillId="0" borderId="11" xfId="0" applyNumberFormat="1" applyFont="1" applyFill="1" applyBorder="1" applyAlignment="1">
      <alignment horizontal="center" vertical="center" wrapText="1"/>
    </xf>
    <xf numFmtId="9" fontId="19" fillId="0" borderId="14" xfId="0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vertical="center" wrapText="1"/>
    </xf>
    <xf numFmtId="0" fontId="19" fillId="0" borderId="21" xfId="0" applyFont="1" applyFill="1" applyBorder="1" applyAlignment="1">
      <alignment vertical="center" wrapText="1"/>
    </xf>
    <xf numFmtId="0" fontId="19" fillId="0" borderId="17" xfId="0" applyFont="1" applyFill="1" applyBorder="1" applyAlignment="1">
      <alignment vertical="center" wrapText="1"/>
    </xf>
    <xf numFmtId="0" fontId="34" fillId="35" borderId="35" xfId="0" applyFont="1" applyFill="1" applyBorder="1" applyAlignment="1">
      <alignment horizontal="left" vertical="top" wrapText="1"/>
    </xf>
    <xf numFmtId="0" fontId="34" fillId="35" borderId="36" xfId="0" applyFont="1" applyFill="1" applyBorder="1" applyAlignment="1">
      <alignment horizontal="left" vertical="top" wrapText="1"/>
    </xf>
    <xf numFmtId="0" fontId="34" fillId="35" borderId="37" xfId="0" applyFont="1" applyFill="1" applyBorder="1" applyAlignment="1">
      <alignment horizontal="left" vertical="top" wrapText="1"/>
    </xf>
    <xf numFmtId="0" fontId="34" fillId="35" borderId="38" xfId="0" applyFont="1" applyFill="1" applyBorder="1" applyAlignment="1">
      <alignment horizontal="left" vertical="top" wrapText="1"/>
    </xf>
    <xf numFmtId="0" fontId="34" fillId="35" borderId="39" xfId="0" applyFont="1" applyFill="1" applyBorder="1" applyAlignment="1">
      <alignment horizontal="left" vertical="top" wrapText="1"/>
    </xf>
    <xf numFmtId="0" fontId="34" fillId="35" borderId="40" xfId="0" applyFont="1" applyFill="1" applyBorder="1" applyAlignment="1">
      <alignment horizontal="left" vertical="top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  <xf numFmtId="0" fontId="19" fillId="34" borderId="1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8" fillId="33" borderId="10" xfId="0" applyFont="1" applyFill="1" applyBorder="1" applyAlignment="1">
      <alignment horizontal="center" vertical="center"/>
    </xf>
    <xf numFmtId="0" fontId="22" fillId="0" borderId="23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69" fillId="33" borderId="0" xfId="0" applyFont="1" applyFill="1" applyAlignment="1">
      <alignment horizontal="center"/>
    </xf>
    <xf numFmtId="0" fontId="71" fillId="33" borderId="20" xfId="0" applyFont="1" applyFill="1" applyBorder="1" applyAlignment="1">
      <alignment horizontal="center" vertical="center"/>
    </xf>
    <xf numFmtId="49" fontId="71" fillId="33" borderId="10" xfId="0" quotePrefix="1" applyNumberFormat="1" applyFont="1" applyFill="1" applyBorder="1" applyAlignment="1">
      <alignment horizontal="center" vertical="center"/>
    </xf>
    <xf numFmtId="49" fontId="71" fillId="33" borderId="11" xfId="0" applyNumberFormat="1" applyFont="1" applyFill="1" applyBorder="1" applyAlignment="1">
      <alignment horizontal="center" vertical="center"/>
    </xf>
    <xf numFmtId="49" fontId="71" fillId="33" borderId="14" xfId="0" applyNumberFormat="1" applyFont="1" applyFill="1" applyBorder="1" applyAlignment="1">
      <alignment horizontal="center" vertical="center"/>
    </xf>
    <xf numFmtId="0" fontId="71" fillId="33" borderId="10" xfId="0" applyFont="1" applyFill="1" applyBorder="1" applyAlignment="1">
      <alignment horizontal="center" vertical="center" wrapText="1"/>
    </xf>
    <xf numFmtId="0" fontId="71" fillId="33" borderId="11" xfId="0" applyFont="1" applyFill="1" applyBorder="1" applyAlignment="1">
      <alignment horizontal="center" vertical="center" wrapText="1"/>
    </xf>
    <xf numFmtId="0" fontId="71" fillId="33" borderId="14" xfId="0" applyFont="1" applyFill="1" applyBorder="1" applyAlignment="1">
      <alignment horizontal="center" vertical="center" wrapText="1"/>
    </xf>
    <xf numFmtId="0" fontId="71" fillId="33" borderId="10" xfId="0" applyFont="1" applyFill="1" applyBorder="1" applyAlignment="1">
      <alignment horizontal="center"/>
    </xf>
    <xf numFmtId="0" fontId="71" fillId="33" borderId="11" xfId="0" applyFont="1" applyFill="1" applyBorder="1" applyAlignment="1">
      <alignment horizontal="center"/>
    </xf>
    <xf numFmtId="0" fontId="71" fillId="33" borderId="14" xfId="0" applyFont="1" applyFill="1" applyBorder="1" applyAlignment="1">
      <alignment horizontal="center"/>
    </xf>
    <xf numFmtId="0" fontId="71" fillId="33" borderId="10" xfId="0" applyFont="1" applyFill="1" applyBorder="1" applyAlignment="1">
      <alignment horizontal="center" vertical="center"/>
    </xf>
    <xf numFmtId="0" fontId="71" fillId="33" borderId="11" xfId="0" applyFont="1" applyFill="1" applyBorder="1" applyAlignment="1">
      <alignment horizontal="center" vertical="center"/>
    </xf>
    <xf numFmtId="0" fontId="71" fillId="33" borderId="14" xfId="0" applyFont="1" applyFill="1" applyBorder="1" applyAlignment="1">
      <alignment horizontal="center" vertical="center"/>
    </xf>
    <xf numFmtId="0" fontId="35" fillId="34" borderId="10" xfId="0" applyFont="1" applyFill="1" applyBorder="1" applyAlignment="1">
      <alignment horizontal="center" vertical="center"/>
    </xf>
    <xf numFmtId="0" fontId="35" fillId="34" borderId="11" xfId="0" applyFont="1" applyFill="1" applyBorder="1" applyAlignment="1">
      <alignment horizontal="center" vertical="center"/>
    </xf>
    <xf numFmtId="0" fontId="35" fillId="34" borderId="14" xfId="0" applyFont="1" applyFill="1" applyBorder="1" applyAlignment="1">
      <alignment horizontal="center" vertical="center"/>
    </xf>
    <xf numFmtId="0" fontId="35" fillId="33" borderId="10" xfId="0" applyFont="1" applyFill="1" applyBorder="1" applyAlignment="1">
      <alignment horizontal="center" vertical="center"/>
    </xf>
    <xf numFmtId="0" fontId="35" fillId="33" borderId="11" xfId="0" applyFont="1" applyFill="1" applyBorder="1" applyAlignment="1">
      <alignment horizontal="center" vertical="center"/>
    </xf>
    <xf numFmtId="0" fontId="35" fillId="33" borderId="14" xfId="0" applyFont="1" applyFill="1" applyBorder="1" applyAlignment="1">
      <alignment horizontal="center" vertical="center"/>
    </xf>
    <xf numFmtId="0" fontId="33" fillId="33" borderId="19" xfId="0" applyFont="1" applyFill="1" applyBorder="1" applyAlignment="1">
      <alignment horizontal="center" vertical="center" wrapText="1"/>
    </xf>
    <xf numFmtId="0" fontId="33" fillId="33" borderId="17" xfId="0" applyFont="1" applyFill="1" applyBorder="1" applyAlignment="1">
      <alignment horizontal="center" vertical="center" wrapText="1"/>
    </xf>
    <xf numFmtId="0" fontId="35" fillId="33" borderId="10" xfId="0" applyFont="1" applyFill="1" applyBorder="1" applyAlignment="1">
      <alignment horizontal="center" vertical="center" wrapText="1"/>
    </xf>
    <xf numFmtId="0" fontId="35" fillId="33" borderId="11" xfId="0" applyFont="1" applyFill="1" applyBorder="1" applyAlignment="1">
      <alignment horizontal="center" vertical="center" wrapText="1"/>
    </xf>
    <xf numFmtId="0" fontId="35" fillId="33" borderId="14" xfId="0" applyFont="1" applyFill="1" applyBorder="1" applyAlignment="1">
      <alignment horizontal="center" vertical="center" wrapText="1"/>
    </xf>
    <xf numFmtId="0" fontId="67" fillId="33" borderId="10" xfId="0" applyFont="1" applyFill="1" applyBorder="1" applyAlignment="1">
      <alignment horizontal="center" vertical="center" wrapText="1"/>
    </xf>
    <xf numFmtId="0" fontId="67" fillId="33" borderId="11" xfId="0" applyFont="1" applyFill="1" applyBorder="1" applyAlignment="1">
      <alignment horizontal="center" vertical="center" wrapText="1"/>
    </xf>
    <xf numFmtId="0" fontId="67" fillId="33" borderId="14" xfId="0" applyFont="1" applyFill="1" applyBorder="1" applyAlignment="1">
      <alignment horizontal="center" vertical="center" wrapText="1"/>
    </xf>
    <xf numFmtId="0" fontId="67" fillId="33" borderId="11" xfId="0" applyFont="1" applyFill="1" applyBorder="1" applyAlignment="1">
      <alignment horizontal="center" vertical="center"/>
    </xf>
    <xf numFmtId="0" fontId="67" fillId="33" borderId="14" xfId="0" applyFont="1" applyFill="1" applyBorder="1" applyAlignment="1">
      <alignment horizontal="center" vertical="center"/>
    </xf>
    <xf numFmtId="0" fontId="35" fillId="33" borderId="19" xfId="0" applyFont="1" applyFill="1" applyBorder="1" applyAlignment="1">
      <alignment horizontal="center" vertical="center" wrapText="1"/>
    </xf>
    <xf numFmtId="0" fontId="35" fillId="33" borderId="17" xfId="0" applyFont="1" applyFill="1" applyBorder="1" applyAlignment="1">
      <alignment horizontal="center" vertical="center" wrapText="1"/>
    </xf>
    <xf numFmtId="0" fontId="71" fillId="34" borderId="10" xfId="0" applyFont="1" applyFill="1" applyBorder="1" applyAlignment="1">
      <alignment horizontal="center" vertical="center"/>
    </xf>
    <xf numFmtId="0" fontId="71" fillId="34" borderId="11" xfId="0" applyFont="1" applyFill="1" applyBorder="1" applyAlignment="1">
      <alignment horizontal="center" vertical="center"/>
    </xf>
    <xf numFmtId="0" fontId="71" fillId="34" borderId="14" xfId="0" applyFont="1" applyFill="1" applyBorder="1" applyAlignment="1">
      <alignment horizontal="center" vertical="center"/>
    </xf>
    <xf numFmtId="9" fontId="35" fillId="33" borderId="10" xfId="0" applyNumberFormat="1" applyFont="1" applyFill="1" applyBorder="1" applyAlignment="1">
      <alignment horizontal="center" vertical="center"/>
    </xf>
    <xf numFmtId="9" fontId="35" fillId="33" borderId="11" xfId="0" applyNumberFormat="1" applyFont="1" applyFill="1" applyBorder="1" applyAlignment="1">
      <alignment horizontal="center" vertical="center"/>
    </xf>
    <xf numFmtId="9" fontId="35" fillId="33" borderId="14" xfId="0" applyNumberFormat="1" applyFont="1" applyFill="1" applyBorder="1" applyAlignment="1">
      <alignment horizontal="center" vertical="center"/>
    </xf>
    <xf numFmtId="9" fontId="33" fillId="34" borderId="10" xfId="0" applyNumberFormat="1" applyFont="1" applyFill="1" applyBorder="1" applyAlignment="1">
      <alignment horizontal="center" vertical="center"/>
    </xf>
    <xf numFmtId="9" fontId="33" fillId="34" borderId="14" xfId="0" applyNumberFormat="1" applyFont="1" applyFill="1" applyBorder="1" applyAlignment="1">
      <alignment horizontal="center" vertical="center"/>
    </xf>
    <xf numFmtId="0" fontId="33" fillId="33" borderId="10" xfId="0" applyFont="1" applyFill="1" applyBorder="1" applyAlignment="1">
      <alignment horizontal="center" vertical="center"/>
    </xf>
    <xf numFmtId="0" fontId="33" fillId="33" borderId="11" xfId="0" applyFont="1" applyFill="1" applyBorder="1" applyAlignment="1">
      <alignment horizontal="center" vertical="center"/>
    </xf>
    <xf numFmtId="0" fontId="33" fillId="33" borderId="14" xfId="0" applyFont="1" applyFill="1" applyBorder="1" applyAlignment="1">
      <alignment horizontal="center" vertical="center"/>
    </xf>
    <xf numFmtId="0" fontId="64" fillId="34" borderId="56" xfId="0" applyFont="1" applyFill="1" applyBorder="1" applyAlignment="1">
      <alignment horizontal="center" vertical="center"/>
    </xf>
    <xf numFmtId="0" fontId="64" fillId="34" borderId="53" xfId="0" applyFont="1" applyFill="1" applyBorder="1" applyAlignment="1">
      <alignment horizontal="center" vertical="center"/>
    </xf>
    <xf numFmtId="0" fontId="33" fillId="33" borderId="13" xfId="0" applyFont="1" applyFill="1" applyBorder="1" applyAlignment="1">
      <alignment horizontal="center" vertical="center" wrapText="1"/>
    </xf>
    <xf numFmtId="0" fontId="33" fillId="33" borderId="16" xfId="0" applyFont="1" applyFill="1" applyBorder="1" applyAlignment="1">
      <alignment horizontal="center" vertical="center" wrapText="1"/>
    </xf>
    <xf numFmtId="9" fontId="35" fillId="33" borderId="10" xfId="0" applyNumberFormat="1" applyFont="1" applyFill="1" applyBorder="1" applyAlignment="1">
      <alignment horizontal="center" vertical="center" wrapText="1"/>
    </xf>
    <xf numFmtId="9" fontId="35" fillId="33" borderId="11" xfId="0" applyNumberFormat="1" applyFont="1" applyFill="1" applyBorder="1" applyAlignment="1">
      <alignment horizontal="center" vertical="center" wrapText="1"/>
    </xf>
    <xf numFmtId="9" fontId="35" fillId="33" borderId="14" xfId="0" applyNumberFormat="1" applyFont="1" applyFill="1" applyBorder="1" applyAlignment="1">
      <alignment horizontal="center" vertical="center" wrapText="1"/>
    </xf>
    <xf numFmtId="9" fontId="33" fillId="34" borderId="11" xfId="0" applyNumberFormat="1" applyFont="1" applyFill="1" applyBorder="1" applyAlignment="1">
      <alignment horizontal="center" vertical="center"/>
    </xf>
    <xf numFmtId="0" fontId="67" fillId="33" borderId="10" xfId="0" applyFont="1" applyFill="1" applyBorder="1" applyAlignment="1">
      <alignment horizontal="center" vertical="center"/>
    </xf>
    <xf numFmtId="0" fontId="64" fillId="33" borderId="11" xfId="0" applyFont="1" applyFill="1" applyBorder="1" applyAlignment="1">
      <alignment horizontal="center" vertical="center"/>
    </xf>
    <xf numFmtId="0" fontId="64" fillId="33" borderId="14" xfId="0" applyFont="1" applyFill="1" applyBorder="1" applyAlignment="1">
      <alignment horizontal="center" vertical="center"/>
    </xf>
    <xf numFmtId="0" fontId="75" fillId="34" borderId="10" xfId="0" applyFont="1" applyFill="1" applyBorder="1" applyAlignment="1">
      <alignment horizontal="center" vertical="center" wrapText="1"/>
    </xf>
    <xf numFmtId="0" fontId="75" fillId="34" borderId="14" xfId="0" applyFont="1" applyFill="1" applyBorder="1" applyAlignment="1">
      <alignment horizontal="center" vertical="center" wrapText="1"/>
    </xf>
    <xf numFmtId="0" fontId="33" fillId="33" borderId="10" xfId="0" applyFont="1" applyFill="1" applyBorder="1" applyAlignment="1">
      <alignment horizontal="left" vertical="center" wrapText="1"/>
    </xf>
    <xf numFmtId="0" fontId="33" fillId="33" borderId="11" xfId="0" applyFont="1" applyFill="1" applyBorder="1" applyAlignment="1">
      <alignment horizontal="left" vertical="center" wrapText="1"/>
    </xf>
    <xf numFmtId="0" fontId="33" fillId="33" borderId="14" xfId="0" applyFont="1" applyFill="1" applyBorder="1" applyAlignment="1">
      <alignment horizontal="left" vertical="center" wrapText="1"/>
    </xf>
    <xf numFmtId="0" fontId="76" fillId="34" borderId="10" xfId="0" applyFont="1" applyFill="1" applyBorder="1" applyAlignment="1">
      <alignment horizontal="center" vertical="center" wrapText="1"/>
    </xf>
    <xf numFmtId="0" fontId="76" fillId="34" borderId="11" xfId="0" applyFont="1" applyFill="1" applyBorder="1" applyAlignment="1">
      <alignment horizontal="center" vertical="center" wrapText="1"/>
    </xf>
    <xf numFmtId="0" fontId="76" fillId="34" borderId="14" xfId="0" applyFont="1" applyFill="1" applyBorder="1" applyAlignment="1">
      <alignment horizontal="center" vertical="center" wrapText="1"/>
    </xf>
    <xf numFmtId="9" fontId="35" fillId="33" borderId="12" xfId="0" applyNumberFormat="1" applyFont="1" applyFill="1" applyBorder="1" applyAlignment="1">
      <alignment horizontal="center" vertical="center"/>
    </xf>
    <xf numFmtId="0" fontId="33" fillId="33" borderId="10" xfId="0" applyFont="1" applyFill="1" applyBorder="1" applyAlignment="1">
      <alignment horizontal="justify" wrapText="1"/>
    </xf>
    <xf numFmtId="0" fontId="33" fillId="33" borderId="11" xfId="0" applyFont="1" applyFill="1" applyBorder="1" applyAlignment="1">
      <alignment horizontal="justify" wrapText="1"/>
    </xf>
    <xf numFmtId="0" fontId="33" fillId="33" borderId="14" xfId="0" applyFont="1" applyFill="1" applyBorder="1" applyAlignment="1">
      <alignment horizontal="justify" wrapText="1"/>
    </xf>
    <xf numFmtId="0" fontId="36" fillId="33" borderId="20" xfId="0" applyFont="1" applyFill="1" applyBorder="1" applyAlignment="1">
      <alignment horizontal="center" vertical="center"/>
    </xf>
    <xf numFmtId="49" fontId="36" fillId="33" borderId="10" xfId="0" applyNumberFormat="1" applyFont="1" applyFill="1" applyBorder="1" applyAlignment="1">
      <alignment horizontal="center" vertical="center"/>
    </xf>
    <xf numFmtId="49" fontId="36" fillId="33" borderId="11" xfId="0" applyNumberFormat="1" applyFont="1" applyFill="1" applyBorder="1" applyAlignment="1">
      <alignment horizontal="center" vertical="center"/>
    </xf>
    <xf numFmtId="49" fontId="36" fillId="33" borderId="14" xfId="0" applyNumberFormat="1" applyFont="1" applyFill="1" applyBorder="1" applyAlignment="1">
      <alignment horizontal="center" vertical="center"/>
    </xf>
    <xf numFmtId="0" fontId="64" fillId="0" borderId="10" xfId="0" applyFont="1" applyBorder="1" applyAlignment="1">
      <alignment horizontal="left" vertical="center" wrapText="1"/>
    </xf>
    <xf numFmtId="0" fontId="64" fillId="0" borderId="11" xfId="0" applyFont="1" applyBorder="1" applyAlignment="1">
      <alignment horizontal="left" vertical="center" wrapText="1"/>
    </xf>
    <xf numFmtId="0" fontId="64" fillId="0" borderId="14" xfId="0" applyFont="1" applyBorder="1" applyAlignment="1">
      <alignment horizontal="left" vertical="center" wrapText="1"/>
    </xf>
    <xf numFmtId="0" fontId="33" fillId="34" borderId="10" xfId="0" applyFont="1" applyFill="1" applyBorder="1" applyAlignment="1">
      <alignment horizontal="center" vertical="center"/>
    </xf>
    <xf numFmtId="0" fontId="33" fillId="34" borderId="11" xfId="0" applyFont="1" applyFill="1" applyBorder="1" applyAlignment="1">
      <alignment horizontal="center" vertical="center"/>
    </xf>
    <xf numFmtId="0" fontId="33" fillId="34" borderId="14" xfId="0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center" vertical="center"/>
    </xf>
    <xf numFmtId="0" fontId="33" fillId="0" borderId="14" xfId="0" applyFont="1" applyFill="1" applyBorder="1" applyAlignment="1">
      <alignment horizontal="center" vertical="center"/>
    </xf>
    <xf numFmtId="0" fontId="26" fillId="33" borderId="10" xfId="0" applyFont="1" applyFill="1" applyBorder="1" applyAlignment="1">
      <alignment horizontal="center" vertical="center"/>
    </xf>
    <xf numFmtId="0" fontId="26" fillId="33" borderId="11" xfId="0" applyFont="1" applyFill="1" applyBorder="1" applyAlignment="1">
      <alignment horizontal="center" vertical="center"/>
    </xf>
    <xf numFmtId="0" fontId="26" fillId="33" borderId="14" xfId="0" applyFont="1" applyFill="1" applyBorder="1" applyAlignment="1">
      <alignment horizontal="center" vertical="center"/>
    </xf>
    <xf numFmtId="9" fontId="33" fillId="0" borderId="10" xfId="0" applyNumberFormat="1" applyFont="1" applyFill="1" applyBorder="1" applyAlignment="1">
      <alignment horizontal="center" vertical="center" wrapText="1"/>
    </xf>
    <xf numFmtId="9" fontId="33" fillId="0" borderId="11" xfId="0" applyNumberFormat="1" applyFont="1" applyFill="1" applyBorder="1" applyAlignment="1">
      <alignment horizontal="center" vertical="center" wrapText="1"/>
    </xf>
    <xf numFmtId="9" fontId="33" fillId="0" borderId="14" xfId="0" applyNumberFormat="1" applyFont="1" applyFill="1" applyBorder="1" applyAlignment="1">
      <alignment horizontal="center" vertical="center" wrapText="1"/>
    </xf>
    <xf numFmtId="0" fontId="115" fillId="33" borderId="11" xfId="0" applyFont="1" applyFill="1" applyBorder="1" applyAlignment="1">
      <alignment horizontal="center" vertical="center" wrapText="1"/>
    </xf>
    <xf numFmtId="0" fontId="115" fillId="33" borderId="14" xfId="0" applyFont="1" applyFill="1" applyBorder="1" applyAlignment="1">
      <alignment horizontal="center" vertical="center" wrapText="1"/>
    </xf>
    <xf numFmtId="9" fontId="33" fillId="33" borderId="10" xfId="0" applyNumberFormat="1" applyFont="1" applyFill="1" applyBorder="1" applyAlignment="1">
      <alignment horizontal="center" vertical="center"/>
    </xf>
    <xf numFmtId="9" fontId="33" fillId="33" borderId="12" xfId="0" applyNumberFormat="1" applyFont="1" applyFill="1" applyBorder="1" applyAlignment="1">
      <alignment horizontal="center" vertical="center"/>
    </xf>
    <xf numFmtId="9" fontId="33" fillId="33" borderId="11" xfId="0" applyNumberFormat="1" applyFont="1" applyFill="1" applyBorder="1" applyAlignment="1">
      <alignment horizontal="center" vertical="center"/>
    </xf>
    <xf numFmtId="9" fontId="33" fillId="33" borderId="14" xfId="0" applyNumberFormat="1" applyFont="1" applyFill="1" applyBorder="1" applyAlignment="1">
      <alignment horizontal="center" vertical="center"/>
    </xf>
    <xf numFmtId="9" fontId="118" fillId="34" borderId="11" xfId="0" applyNumberFormat="1" applyFont="1" applyFill="1" applyBorder="1" applyAlignment="1">
      <alignment horizontal="center" vertical="center"/>
    </xf>
    <xf numFmtId="9" fontId="118" fillId="34" borderId="14" xfId="0" applyNumberFormat="1" applyFont="1" applyFill="1" applyBorder="1" applyAlignment="1">
      <alignment horizontal="center" vertical="center"/>
    </xf>
    <xf numFmtId="9" fontId="118" fillId="34" borderId="10" xfId="0" applyNumberFormat="1" applyFont="1" applyFill="1" applyBorder="1" applyAlignment="1">
      <alignment horizontal="center" vertical="center"/>
    </xf>
    <xf numFmtId="9" fontId="19" fillId="0" borderId="10" xfId="0" applyNumberFormat="1" applyFont="1" applyFill="1" applyBorder="1" applyAlignment="1">
      <alignment horizontal="center" vertical="center"/>
    </xf>
    <xf numFmtId="9" fontId="19" fillId="0" borderId="11" xfId="0" applyNumberFormat="1" applyFont="1" applyFill="1" applyBorder="1" applyAlignment="1">
      <alignment horizontal="center" vertical="center"/>
    </xf>
    <xf numFmtId="9" fontId="19" fillId="0" borderId="14" xfId="0" applyNumberFormat="1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center" wrapText="1"/>
    </xf>
    <xf numFmtId="0" fontId="98" fillId="35" borderId="0" xfId="0" applyFont="1" applyFill="1" applyAlignment="1">
      <alignment horizontal="center"/>
    </xf>
    <xf numFmtId="0" fontId="100" fillId="0" borderId="20" xfId="0" applyFont="1" applyFill="1" applyBorder="1" applyAlignment="1">
      <alignment horizontal="center" vertical="center"/>
    </xf>
    <xf numFmtId="49" fontId="100" fillId="0" borderId="10" xfId="0" applyNumberFormat="1" applyFont="1" applyFill="1" applyBorder="1" applyAlignment="1">
      <alignment horizontal="center" vertical="center"/>
    </xf>
    <xf numFmtId="49" fontId="100" fillId="0" borderId="11" xfId="0" applyNumberFormat="1" applyFont="1" applyFill="1" applyBorder="1" applyAlignment="1">
      <alignment horizontal="center" vertical="center"/>
    </xf>
    <xf numFmtId="49" fontId="100" fillId="0" borderId="14" xfId="0" applyNumberFormat="1" applyFont="1" applyFill="1" applyBorder="1" applyAlignment="1">
      <alignment horizontal="center" vertical="center"/>
    </xf>
    <xf numFmtId="0" fontId="100" fillId="0" borderId="10" xfId="0" applyFont="1" applyFill="1" applyBorder="1" applyAlignment="1">
      <alignment horizontal="center" vertical="center" wrapText="1"/>
    </xf>
    <xf numFmtId="0" fontId="100" fillId="0" borderId="11" xfId="0" applyFont="1" applyFill="1" applyBorder="1" applyAlignment="1">
      <alignment horizontal="center" vertical="center" wrapText="1"/>
    </xf>
    <xf numFmtId="0" fontId="100" fillId="0" borderId="14" xfId="0" applyFont="1" applyFill="1" applyBorder="1" applyAlignment="1">
      <alignment horizontal="center" vertical="center" wrapText="1"/>
    </xf>
    <xf numFmtId="0" fontId="46" fillId="0" borderId="10" xfId="0" applyFont="1" applyBorder="1" applyAlignment="1">
      <alignment horizontal="center"/>
    </xf>
    <xf numFmtId="0" fontId="46" fillId="0" borderId="11" xfId="0" applyFont="1" applyBorder="1" applyAlignment="1">
      <alignment horizontal="center"/>
    </xf>
    <xf numFmtId="0" fontId="46" fillId="0" borderId="14" xfId="0" applyFont="1" applyBorder="1" applyAlignment="1">
      <alignment horizontal="center"/>
    </xf>
    <xf numFmtId="0" fontId="46" fillId="34" borderId="10" xfId="0" applyFont="1" applyFill="1" applyBorder="1" applyAlignment="1">
      <alignment horizontal="center" vertical="center"/>
    </xf>
    <xf numFmtId="0" fontId="46" fillId="34" borderId="11" xfId="0" applyFont="1" applyFill="1" applyBorder="1" applyAlignment="1">
      <alignment horizontal="center" vertical="center"/>
    </xf>
    <xf numFmtId="0" fontId="46" fillId="34" borderId="14" xfId="0" applyFont="1" applyFill="1" applyBorder="1" applyAlignment="1">
      <alignment horizontal="center" vertical="center"/>
    </xf>
    <xf numFmtId="0" fontId="100" fillId="0" borderId="10" xfId="0" applyFont="1" applyFill="1" applyBorder="1" applyAlignment="1">
      <alignment horizontal="center" vertical="top" wrapText="1"/>
    </xf>
    <xf numFmtId="0" fontId="100" fillId="0" borderId="11" xfId="0" applyFont="1" applyFill="1" applyBorder="1" applyAlignment="1">
      <alignment horizontal="center" vertical="top"/>
    </xf>
    <xf numFmtId="0" fontId="100" fillId="0" borderId="14" xfId="0" applyFont="1" applyFill="1" applyBorder="1" applyAlignment="1">
      <alignment horizontal="center" vertical="top"/>
    </xf>
    <xf numFmtId="0" fontId="100" fillId="0" borderId="10" xfId="0" applyFont="1" applyFill="1" applyBorder="1" applyAlignment="1">
      <alignment horizontal="center" vertical="center"/>
    </xf>
    <xf numFmtId="0" fontId="100" fillId="0" borderId="11" xfId="0" applyFont="1" applyFill="1" applyBorder="1" applyAlignment="1">
      <alignment horizontal="center" vertical="center"/>
    </xf>
    <xf numFmtId="0" fontId="100" fillId="0" borderId="14" xfId="0" applyFont="1" applyFill="1" applyBorder="1" applyAlignment="1">
      <alignment horizontal="center" vertical="center"/>
    </xf>
    <xf numFmtId="0" fontId="100" fillId="33" borderId="19" xfId="0" applyFont="1" applyFill="1" applyBorder="1" applyAlignment="1">
      <alignment horizontal="center" vertical="center" wrapText="1"/>
    </xf>
    <xf numFmtId="0" fontId="100" fillId="33" borderId="17" xfId="0" applyFont="1" applyFill="1" applyBorder="1" applyAlignment="1">
      <alignment horizontal="center" vertical="center" wrapText="1"/>
    </xf>
    <xf numFmtId="0" fontId="46" fillId="34" borderId="10" xfId="0" applyFont="1" applyFill="1" applyBorder="1" applyAlignment="1">
      <alignment horizontal="center" vertical="center" wrapText="1"/>
    </xf>
    <xf numFmtId="0" fontId="46" fillId="34" borderId="11" xfId="0" applyFont="1" applyFill="1" applyBorder="1" applyAlignment="1">
      <alignment horizontal="center" vertical="center" wrapText="1"/>
    </xf>
    <xf numFmtId="0" fontId="46" fillId="34" borderId="14" xfId="0" applyFont="1" applyFill="1" applyBorder="1" applyAlignment="1">
      <alignment horizontal="center" vertical="center" wrapText="1"/>
    </xf>
    <xf numFmtId="0" fontId="100" fillId="33" borderId="23" xfId="0" applyFont="1" applyFill="1" applyBorder="1" applyAlignment="1">
      <alignment horizontal="center" vertical="center" wrapText="1"/>
    </xf>
    <xf numFmtId="0" fontId="100" fillId="33" borderId="12" xfId="0" applyFont="1" applyFill="1" applyBorder="1" applyAlignment="1">
      <alignment horizontal="center" vertical="center" wrapText="1"/>
    </xf>
    <xf numFmtId="0" fontId="100" fillId="33" borderId="15" xfId="0" applyFont="1" applyFill="1" applyBorder="1" applyAlignment="1">
      <alignment horizontal="center" vertical="center" wrapText="1"/>
    </xf>
    <xf numFmtId="0" fontId="100" fillId="33" borderId="24" xfId="0" applyFont="1" applyFill="1" applyBorder="1" applyAlignment="1">
      <alignment horizontal="center" vertical="center" wrapText="1"/>
    </xf>
    <xf numFmtId="0" fontId="100" fillId="33" borderId="0" xfId="0" applyFont="1" applyFill="1" applyBorder="1" applyAlignment="1">
      <alignment horizontal="center" vertical="center" wrapText="1"/>
    </xf>
    <xf numFmtId="0" fontId="100" fillId="33" borderId="18" xfId="0" applyFont="1" applyFill="1" applyBorder="1" applyAlignment="1">
      <alignment horizontal="center" vertical="center" wrapText="1"/>
    </xf>
    <xf numFmtId="0" fontId="100" fillId="33" borderId="22" xfId="0" applyFont="1" applyFill="1" applyBorder="1" applyAlignment="1">
      <alignment horizontal="center" vertical="center" wrapText="1"/>
    </xf>
    <xf numFmtId="0" fontId="100" fillId="33" borderId="13" xfId="0" applyFont="1" applyFill="1" applyBorder="1" applyAlignment="1">
      <alignment horizontal="center" vertical="center" wrapText="1"/>
    </xf>
    <xf numFmtId="0" fontId="100" fillId="33" borderId="16" xfId="0" applyFont="1" applyFill="1" applyBorder="1" applyAlignment="1">
      <alignment horizontal="center" vertical="center" wrapText="1"/>
    </xf>
    <xf numFmtId="0" fontId="100" fillId="33" borderId="10" xfId="0" applyFont="1" applyFill="1" applyBorder="1" applyAlignment="1">
      <alignment horizontal="center" vertical="center" wrapText="1"/>
    </xf>
    <xf numFmtId="0" fontId="100" fillId="33" borderId="11" xfId="0" applyFont="1" applyFill="1" applyBorder="1" applyAlignment="1">
      <alignment horizontal="center" vertical="center" wrapText="1"/>
    </xf>
    <xf numFmtId="0" fontId="100" fillId="33" borderId="14" xfId="0" applyFont="1" applyFill="1" applyBorder="1" applyAlignment="1">
      <alignment horizontal="center" vertical="center" wrapText="1"/>
    </xf>
    <xf numFmtId="0" fontId="100" fillId="0" borderId="11" xfId="0" applyFont="1" applyFill="1" applyBorder="1" applyAlignment="1">
      <alignment horizontal="center" vertical="top" wrapText="1"/>
    </xf>
    <xf numFmtId="0" fontId="100" fillId="0" borderId="14" xfId="0" applyFont="1" applyFill="1" applyBorder="1" applyAlignment="1">
      <alignment horizontal="center" vertical="top" wrapText="1"/>
    </xf>
    <xf numFmtId="0" fontId="100" fillId="0" borderId="10" xfId="0" applyFont="1" applyFill="1" applyBorder="1" applyAlignment="1">
      <alignment horizontal="center" vertical="top"/>
    </xf>
    <xf numFmtId="0" fontId="34" fillId="35" borderId="88" xfId="0" applyFont="1" applyFill="1" applyBorder="1" applyAlignment="1">
      <alignment horizontal="left" vertical="top" wrapText="1"/>
    </xf>
    <xf numFmtId="0" fontId="34" fillId="35" borderId="0" xfId="0" applyFont="1" applyFill="1" applyBorder="1" applyAlignment="1">
      <alignment horizontal="left" vertical="top" wrapText="1"/>
    </xf>
    <xf numFmtId="0" fontId="34" fillId="35" borderId="64" xfId="0" applyFont="1" applyFill="1" applyBorder="1" applyAlignment="1">
      <alignment horizontal="left" vertical="top" wrapText="1"/>
    </xf>
    <xf numFmtId="9" fontId="100" fillId="0" borderId="10" xfId="0" applyNumberFormat="1" applyFont="1" applyFill="1" applyBorder="1" applyAlignment="1">
      <alignment horizontal="center" vertical="center"/>
    </xf>
    <xf numFmtId="9" fontId="100" fillId="0" borderId="13" xfId="0" applyNumberFormat="1" applyFont="1" applyFill="1" applyBorder="1" applyAlignment="1">
      <alignment horizontal="center" vertical="center"/>
    </xf>
    <xf numFmtId="9" fontId="100" fillId="0" borderId="11" xfId="0" applyNumberFormat="1" applyFont="1" applyFill="1" applyBorder="1" applyAlignment="1">
      <alignment horizontal="center" vertical="center"/>
    </xf>
    <xf numFmtId="9" fontId="100" fillId="0" borderId="14" xfId="0" applyNumberFormat="1" applyFont="1" applyFill="1" applyBorder="1" applyAlignment="1">
      <alignment horizontal="center" vertical="center"/>
    </xf>
    <xf numFmtId="9" fontId="46" fillId="0" borderId="10" xfId="0" applyNumberFormat="1" applyFont="1" applyFill="1" applyBorder="1" applyAlignment="1">
      <alignment horizontal="center" vertical="center"/>
    </xf>
    <xf numFmtId="9" fontId="46" fillId="0" borderId="12" xfId="0" applyNumberFormat="1" applyFont="1" applyFill="1" applyBorder="1" applyAlignment="1">
      <alignment horizontal="center" vertical="center"/>
    </xf>
    <xf numFmtId="9" fontId="46" fillId="0" borderId="11" xfId="0" applyNumberFormat="1" applyFont="1" applyFill="1" applyBorder="1" applyAlignment="1">
      <alignment horizontal="center" vertical="center"/>
    </xf>
    <xf numFmtId="9" fontId="46" fillId="0" borderId="14" xfId="0" applyNumberFormat="1" applyFont="1" applyFill="1" applyBorder="1" applyAlignment="1">
      <alignment horizontal="center" vertical="center"/>
    </xf>
    <xf numFmtId="0" fontId="46" fillId="0" borderId="10" xfId="0" applyFont="1" applyFill="1" applyBorder="1" applyAlignment="1">
      <alignment horizontal="center" vertical="center"/>
    </xf>
    <xf numFmtId="0" fontId="103" fillId="0" borderId="10" xfId="0" applyFont="1" applyFill="1" applyBorder="1" applyAlignment="1">
      <alignment horizontal="center" vertical="center" wrapText="1"/>
    </xf>
    <xf numFmtId="0" fontId="103" fillId="0" borderId="11" xfId="0" applyFont="1" applyFill="1" applyBorder="1" applyAlignment="1">
      <alignment horizontal="center" vertical="center" wrapText="1"/>
    </xf>
    <xf numFmtId="0" fontId="103" fillId="0" borderId="14" xfId="0" applyFont="1" applyFill="1" applyBorder="1" applyAlignment="1">
      <alignment horizontal="center" vertical="center" wrapText="1"/>
    </xf>
    <xf numFmtId="0" fontId="112" fillId="0" borderId="87" xfId="0" applyFont="1" applyFill="1" applyBorder="1" applyAlignment="1">
      <alignment horizontal="center" vertical="center" wrapText="1"/>
    </xf>
    <xf numFmtId="0" fontId="112" fillId="0" borderId="84" xfId="0" applyFont="1" applyFill="1" applyBorder="1" applyAlignment="1">
      <alignment horizontal="center" vertical="center" wrapText="1"/>
    </xf>
    <xf numFmtId="0" fontId="112" fillId="0" borderId="82" xfId="0" applyFont="1" applyFill="1" applyBorder="1" applyAlignment="1">
      <alignment horizontal="center" vertical="center" wrapText="1"/>
    </xf>
    <xf numFmtId="0" fontId="113" fillId="35" borderId="79" xfId="0" applyFont="1" applyFill="1" applyBorder="1" applyAlignment="1">
      <alignment horizontal="left" vertical="top" wrapText="1"/>
    </xf>
    <xf numFmtId="0" fontId="114" fillId="35" borderId="78" xfId="0" applyFont="1" applyFill="1" applyBorder="1" applyAlignment="1">
      <alignment horizontal="left" vertical="top" wrapText="1"/>
    </xf>
    <xf numFmtId="0" fontId="114" fillId="35" borderId="77" xfId="0" applyFont="1" applyFill="1" applyBorder="1" applyAlignment="1">
      <alignment horizontal="left" vertical="top" wrapText="1"/>
    </xf>
    <xf numFmtId="0" fontId="49" fillId="0" borderId="0" xfId="0" applyFont="1" applyAlignment="1">
      <alignment horizontal="center"/>
    </xf>
    <xf numFmtId="0" fontId="51" fillId="33" borderId="10" xfId="0" applyFont="1" applyFill="1" applyBorder="1" applyAlignment="1">
      <alignment horizontal="center" vertical="center" wrapText="1"/>
    </xf>
    <xf numFmtId="0" fontId="51" fillId="33" borderId="11" xfId="0" applyFont="1" applyFill="1" applyBorder="1" applyAlignment="1">
      <alignment horizontal="center" vertical="center" wrapText="1"/>
    </xf>
    <xf numFmtId="0" fontId="51" fillId="33" borderId="14" xfId="0" applyFont="1" applyFill="1" applyBorder="1" applyAlignment="1">
      <alignment horizontal="center" vertical="center" wrapText="1"/>
    </xf>
    <xf numFmtId="49" fontId="51" fillId="33" borderId="10" xfId="0" applyNumberFormat="1" applyFont="1" applyFill="1" applyBorder="1" applyAlignment="1">
      <alignment horizontal="center" vertical="center"/>
    </xf>
    <xf numFmtId="49" fontId="51" fillId="33" borderId="11" xfId="0" applyNumberFormat="1" applyFont="1" applyFill="1" applyBorder="1" applyAlignment="1">
      <alignment horizontal="center" vertical="center"/>
    </xf>
    <xf numFmtId="49" fontId="51" fillId="33" borderId="14" xfId="0" applyNumberFormat="1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/>
    </xf>
    <xf numFmtId="0" fontId="38" fillId="0" borderId="11" xfId="0" applyFont="1" applyBorder="1" applyAlignment="1">
      <alignment horizontal="center"/>
    </xf>
    <xf numFmtId="0" fontId="38" fillId="0" borderId="14" xfId="0" applyFont="1" applyBorder="1" applyAlignment="1">
      <alignment horizontal="center"/>
    </xf>
    <xf numFmtId="0" fontId="38" fillId="33" borderId="10" xfId="0" applyFont="1" applyFill="1" applyBorder="1" applyAlignment="1">
      <alignment horizontal="center" vertical="center"/>
    </xf>
    <xf numFmtId="0" fontId="38" fillId="33" borderId="11" xfId="0" applyFont="1" applyFill="1" applyBorder="1" applyAlignment="1">
      <alignment horizontal="center" vertical="center"/>
    </xf>
    <xf numFmtId="0" fontId="38" fillId="33" borderId="14" xfId="0" applyFont="1" applyFill="1" applyBorder="1" applyAlignment="1">
      <alignment horizontal="center" vertical="center"/>
    </xf>
    <xf numFmtId="0" fontId="51" fillId="33" borderId="22" xfId="0" applyFont="1" applyFill="1" applyBorder="1" applyAlignment="1">
      <alignment horizontal="center" vertical="center" wrapText="1"/>
    </xf>
    <xf numFmtId="0" fontId="51" fillId="33" borderId="13" xfId="0" applyFont="1" applyFill="1" applyBorder="1" applyAlignment="1">
      <alignment horizontal="center" vertical="center"/>
    </xf>
    <xf numFmtId="0" fontId="51" fillId="33" borderId="16" xfId="0" applyFont="1" applyFill="1" applyBorder="1" applyAlignment="1">
      <alignment horizontal="center" vertical="center"/>
    </xf>
    <xf numFmtId="0" fontId="54" fillId="33" borderId="10" xfId="0" applyFont="1" applyFill="1" applyBorder="1" applyAlignment="1">
      <alignment horizontal="center" vertical="center" wrapText="1"/>
    </xf>
    <xf numFmtId="0" fontId="54" fillId="33" borderId="11" xfId="0" applyFont="1" applyFill="1" applyBorder="1" applyAlignment="1">
      <alignment horizontal="center" vertical="center" wrapText="1"/>
    </xf>
    <xf numFmtId="0" fontId="54" fillId="33" borderId="14" xfId="0" applyFont="1" applyFill="1" applyBorder="1" applyAlignment="1">
      <alignment horizontal="center" vertical="center" wrapText="1"/>
    </xf>
    <xf numFmtId="0" fontId="51" fillId="33" borderId="10" xfId="0" applyFont="1" applyFill="1" applyBorder="1" applyAlignment="1">
      <alignment horizontal="center" vertical="center"/>
    </xf>
    <xf numFmtId="0" fontId="51" fillId="33" borderId="11" xfId="0" applyFont="1" applyFill="1" applyBorder="1" applyAlignment="1">
      <alignment horizontal="center" vertical="center"/>
    </xf>
    <xf numFmtId="0" fontId="51" fillId="33" borderId="14" xfId="0" applyFont="1" applyFill="1" applyBorder="1" applyAlignment="1">
      <alignment horizontal="center" vertical="center"/>
    </xf>
    <xf numFmtId="0" fontId="51" fillId="33" borderId="19" xfId="0" applyFont="1" applyFill="1" applyBorder="1" applyAlignment="1">
      <alignment horizontal="center" vertical="center" wrapText="1"/>
    </xf>
    <xf numFmtId="0" fontId="51" fillId="33" borderId="17" xfId="0" applyFont="1" applyFill="1" applyBorder="1" applyAlignment="1">
      <alignment horizontal="center" vertical="center" wrapText="1"/>
    </xf>
    <xf numFmtId="0" fontId="38" fillId="34" borderId="10" xfId="0" applyFont="1" applyFill="1" applyBorder="1" applyAlignment="1">
      <alignment horizontal="center" vertical="center" wrapText="1"/>
    </xf>
    <xf numFmtId="0" fontId="38" fillId="34" borderId="11" xfId="0" applyFont="1" applyFill="1" applyBorder="1" applyAlignment="1">
      <alignment horizontal="center" vertical="center" wrapText="1"/>
    </xf>
    <xf numFmtId="0" fontId="38" fillId="34" borderId="14" xfId="0" applyFont="1" applyFill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 wrapText="1"/>
    </xf>
    <xf numFmtId="0" fontId="51" fillId="0" borderId="11" xfId="0" applyFont="1" applyBorder="1" applyAlignment="1">
      <alignment horizontal="center" vertical="center" wrapText="1"/>
    </xf>
    <xf numFmtId="0" fontId="51" fillId="0" borderId="14" xfId="0" applyFont="1" applyBorder="1" applyAlignment="1">
      <alignment horizontal="center" vertical="center" wrapText="1"/>
    </xf>
    <xf numFmtId="0" fontId="59" fillId="34" borderId="22" xfId="0" applyFont="1" applyFill="1" applyBorder="1" applyAlignment="1">
      <alignment horizontal="center" vertical="center"/>
    </xf>
    <xf numFmtId="0" fontId="59" fillId="34" borderId="13" xfId="0" applyFont="1" applyFill="1" applyBorder="1" applyAlignment="1">
      <alignment horizontal="center" vertical="center"/>
    </xf>
    <xf numFmtId="0" fontId="59" fillId="34" borderId="16" xfId="0" applyFont="1" applyFill="1" applyBorder="1" applyAlignment="1">
      <alignment horizontal="center" vertical="center"/>
    </xf>
    <xf numFmtId="0" fontId="51" fillId="33" borderId="10" xfId="0" applyFont="1" applyFill="1" applyBorder="1" applyAlignment="1">
      <alignment horizontal="center" vertical="top" wrapText="1"/>
    </xf>
    <xf numFmtId="0" fontId="51" fillId="33" borderId="11" xfId="0" applyFont="1" applyFill="1" applyBorder="1" applyAlignment="1">
      <alignment horizontal="center" vertical="top" wrapText="1"/>
    </xf>
    <xf numFmtId="0" fontId="51" fillId="33" borderId="14" xfId="0" applyFont="1" applyFill="1" applyBorder="1" applyAlignment="1">
      <alignment horizontal="center" vertical="top" wrapText="1"/>
    </xf>
    <xf numFmtId="0" fontId="51" fillId="34" borderId="10" xfId="0" applyFont="1" applyFill="1" applyBorder="1" applyAlignment="1">
      <alignment horizontal="center" vertical="center" wrapText="1"/>
    </xf>
    <xf numFmtId="0" fontId="51" fillId="34" borderId="11" xfId="0" applyFont="1" applyFill="1" applyBorder="1" applyAlignment="1">
      <alignment horizontal="center" vertical="center" wrapText="1"/>
    </xf>
    <xf numFmtId="0" fontId="51" fillId="34" borderId="14" xfId="0" applyFont="1" applyFill="1" applyBorder="1" applyAlignment="1">
      <alignment horizontal="center" vertical="center" wrapText="1"/>
    </xf>
    <xf numFmtId="0" fontId="54" fillId="33" borderId="10" xfId="0" applyFont="1" applyFill="1" applyBorder="1" applyAlignment="1">
      <alignment horizontal="center" vertical="top" wrapText="1"/>
    </xf>
    <xf numFmtId="0" fontId="54" fillId="33" borderId="11" xfId="0" applyFont="1" applyFill="1" applyBorder="1" applyAlignment="1">
      <alignment horizontal="center" vertical="top" wrapText="1"/>
    </xf>
    <xf numFmtId="0" fontId="54" fillId="33" borderId="14" xfId="0" applyFont="1" applyFill="1" applyBorder="1" applyAlignment="1">
      <alignment horizontal="center" vertical="top" wrapText="1"/>
    </xf>
    <xf numFmtId="0" fontId="51" fillId="34" borderId="10" xfId="0" applyFont="1" applyFill="1" applyBorder="1" applyAlignment="1">
      <alignment horizontal="center" vertical="center"/>
    </xf>
    <xf numFmtId="0" fontId="51" fillId="34" borderId="11" xfId="0" applyFont="1" applyFill="1" applyBorder="1" applyAlignment="1">
      <alignment horizontal="center" vertical="center"/>
    </xf>
    <xf numFmtId="0" fontId="51" fillId="34" borderId="14" xfId="0" applyFont="1" applyFill="1" applyBorder="1" applyAlignment="1">
      <alignment horizontal="center" vertical="center"/>
    </xf>
    <xf numFmtId="0" fontId="51" fillId="34" borderId="22" xfId="0" applyFont="1" applyFill="1" applyBorder="1" applyAlignment="1">
      <alignment horizontal="center" vertical="center" wrapText="1"/>
    </xf>
    <xf numFmtId="0" fontId="51" fillId="34" borderId="13" xfId="0" applyFont="1" applyFill="1" applyBorder="1" applyAlignment="1">
      <alignment horizontal="center" vertical="center"/>
    </xf>
    <xf numFmtId="0" fontId="51" fillId="34" borderId="16" xfId="0" applyFont="1" applyFill="1" applyBorder="1" applyAlignment="1">
      <alignment horizontal="center" vertical="center"/>
    </xf>
    <xf numFmtId="3" fontId="59" fillId="0" borderId="42" xfId="0" applyNumberFormat="1" applyFont="1" applyBorder="1" applyAlignment="1">
      <alignment horizontal="center" vertical="center"/>
    </xf>
    <xf numFmtId="3" fontId="59" fillId="0" borderId="11" xfId="0" applyNumberFormat="1" applyFont="1" applyBorder="1" applyAlignment="1">
      <alignment horizontal="center" vertical="center"/>
    </xf>
    <xf numFmtId="3" fontId="59" fillId="0" borderId="14" xfId="0" applyNumberFormat="1" applyFont="1" applyBorder="1" applyAlignment="1">
      <alignment horizontal="center" vertical="center"/>
    </xf>
    <xf numFmtId="0" fontId="59" fillId="34" borderId="42" xfId="0" applyFont="1" applyFill="1" applyBorder="1" applyAlignment="1">
      <alignment horizontal="center" vertical="center" wrapText="1"/>
    </xf>
    <xf numFmtId="0" fontId="59" fillId="34" borderId="11" xfId="0" applyFont="1" applyFill="1" applyBorder="1" applyAlignment="1">
      <alignment horizontal="center" vertical="center" wrapText="1"/>
    </xf>
    <xf numFmtId="0" fontId="59" fillId="34" borderId="14" xfId="0" applyFont="1" applyFill="1" applyBorder="1" applyAlignment="1">
      <alignment horizontal="center" vertical="center" wrapText="1"/>
    </xf>
    <xf numFmtId="0" fontId="38" fillId="33" borderId="22" xfId="0" applyFont="1" applyFill="1" applyBorder="1" applyAlignment="1">
      <alignment horizontal="center" vertical="center"/>
    </xf>
    <xf numFmtId="9" fontId="38" fillId="33" borderId="10" xfId="0" applyNumberFormat="1" applyFont="1" applyFill="1" applyBorder="1" applyAlignment="1">
      <alignment horizontal="center" vertical="center"/>
    </xf>
    <xf numFmtId="9" fontId="38" fillId="33" borderId="11" xfId="0" applyNumberFormat="1" applyFont="1" applyFill="1" applyBorder="1" applyAlignment="1">
      <alignment horizontal="center" vertical="center"/>
    </xf>
    <xf numFmtId="9" fontId="38" fillId="33" borderId="14" xfId="0" applyNumberFormat="1" applyFont="1" applyFill="1" applyBorder="1" applyAlignment="1">
      <alignment horizontal="center" vertical="center"/>
    </xf>
    <xf numFmtId="9" fontId="51" fillId="34" borderId="10" xfId="0" applyNumberFormat="1" applyFont="1" applyFill="1" applyBorder="1" applyAlignment="1">
      <alignment horizontal="center" vertical="center" wrapText="1"/>
    </xf>
    <xf numFmtId="9" fontId="51" fillId="34" borderId="11" xfId="0" applyNumberFormat="1" applyFont="1" applyFill="1" applyBorder="1" applyAlignment="1">
      <alignment horizontal="center" vertical="center" wrapText="1"/>
    </xf>
    <xf numFmtId="9" fontId="51" fillId="34" borderId="14" xfId="0" applyNumberFormat="1" applyFont="1" applyFill="1" applyBorder="1" applyAlignment="1">
      <alignment horizontal="center" vertical="center" wrapText="1"/>
    </xf>
    <xf numFmtId="9" fontId="61" fillId="33" borderId="11" xfId="0" applyNumberFormat="1" applyFont="1" applyFill="1" applyBorder="1" applyAlignment="1">
      <alignment horizontal="center" vertical="center"/>
    </xf>
    <xf numFmtId="9" fontId="61" fillId="33" borderId="14" xfId="0" applyNumberFormat="1" applyFont="1" applyFill="1" applyBorder="1" applyAlignment="1">
      <alignment horizontal="center" vertical="center"/>
    </xf>
    <xf numFmtId="9" fontId="61" fillId="33" borderId="41" xfId="0" applyNumberFormat="1" applyFont="1" applyFill="1" applyBorder="1" applyAlignment="1">
      <alignment horizontal="center" vertical="center"/>
    </xf>
    <xf numFmtId="0" fontId="51" fillId="34" borderId="41" xfId="0" applyFont="1" applyFill="1" applyBorder="1" applyAlignment="1">
      <alignment horizontal="center" vertical="center"/>
    </xf>
    <xf numFmtId="0" fontId="51" fillId="33" borderId="13" xfId="0" applyFont="1" applyFill="1" applyBorder="1" applyAlignment="1">
      <alignment horizontal="center" vertical="center" wrapText="1"/>
    </xf>
    <xf numFmtId="0" fontId="51" fillId="33" borderId="16" xfId="0" applyFont="1" applyFill="1" applyBorder="1" applyAlignment="1">
      <alignment horizontal="center" vertical="center" wrapText="1"/>
    </xf>
    <xf numFmtId="0" fontId="51" fillId="33" borderId="41" xfId="0" applyFont="1" applyFill="1" applyBorder="1" applyAlignment="1">
      <alignment horizontal="center" vertical="center" wrapText="1"/>
    </xf>
    <xf numFmtId="0" fontId="51" fillId="33" borderId="22" xfId="0" applyFont="1" applyFill="1" applyBorder="1" applyAlignment="1">
      <alignment horizontal="center" vertical="center"/>
    </xf>
    <xf numFmtId="9" fontId="38" fillId="33" borderId="12" xfId="0" applyNumberFormat="1" applyFont="1" applyFill="1" applyBorder="1" applyAlignment="1">
      <alignment horizontal="center" vertical="center"/>
    </xf>
    <xf numFmtId="9" fontId="59" fillId="33" borderId="41" xfId="0" applyNumberFormat="1" applyFont="1" applyFill="1" applyBorder="1" applyAlignment="1">
      <alignment horizontal="center" vertical="center"/>
    </xf>
    <xf numFmtId="3" fontId="61" fillId="0" borderId="43" xfId="0" applyNumberFormat="1" applyFont="1" applyBorder="1" applyAlignment="1">
      <alignment horizontal="center" vertical="center"/>
    </xf>
    <xf numFmtId="3" fontId="61" fillId="0" borderId="44" xfId="0" applyNumberFormat="1" applyFont="1" applyBorder="1" applyAlignment="1">
      <alignment horizontal="center" vertical="center"/>
    </xf>
    <xf numFmtId="3" fontId="61" fillId="0" borderId="45" xfId="0" applyNumberFormat="1" applyFont="1" applyBorder="1" applyAlignment="1">
      <alignment horizontal="center" vertical="center"/>
    </xf>
    <xf numFmtId="9" fontId="62" fillId="34" borderId="43" xfId="0" applyNumberFormat="1" applyFont="1" applyFill="1" applyBorder="1" applyAlignment="1">
      <alignment horizontal="center" vertical="center" wrapText="1"/>
    </xf>
    <xf numFmtId="9" fontId="62" fillId="34" borderId="44" xfId="0" applyNumberFormat="1" applyFont="1" applyFill="1" applyBorder="1" applyAlignment="1">
      <alignment horizontal="center" vertical="center" wrapText="1"/>
    </xf>
    <xf numFmtId="9" fontId="62" fillId="34" borderId="45" xfId="0" applyNumberFormat="1" applyFont="1" applyFill="1" applyBorder="1" applyAlignment="1">
      <alignment horizontal="center" vertical="center" wrapText="1"/>
    </xf>
    <xf numFmtId="0" fontId="62" fillId="0" borderId="46" xfId="0" applyFont="1" applyFill="1" applyBorder="1" applyAlignment="1">
      <alignment horizontal="center" vertical="top" wrapText="1"/>
    </xf>
    <xf numFmtId="0" fontId="62" fillId="0" borderId="47" xfId="0" applyFont="1" applyFill="1" applyBorder="1" applyAlignment="1">
      <alignment horizontal="center" vertical="top" wrapText="1"/>
    </xf>
    <xf numFmtId="0" fontId="62" fillId="0" borderId="48" xfId="0" applyFont="1" applyFill="1" applyBorder="1" applyAlignment="1">
      <alignment horizontal="center" vertical="top" wrapText="1"/>
    </xf>
    <xf numFmtId="9" fontId="62" fillId="34" borderId="10" xfId="0" applyNumberFormat="1" applyFont="1" applyFill="1" applyBorder="1" applyAlignment="1">
      <alignment horizontal="center" vertical="center"/>
    </xf>
    <xf numFmtId="9" fontId="62" fillId="34" borderId="11" xfId="0" applyNumberFormat="1" applyFont="1" applyFill="1" applyBorder="1" applyAlignment="1">
      <alignment horizontal="center" vertical="center"/>
    </xf>
    <xf numFmtId="9" fontId="62" fillId="34" borderId="14" xfId="0" applyNumberFormat="1" applyFont="1" applyFill="1" applyBorder="1" applyAlignment="1">
      <alignment horizontal="center" vertical="center"/>
    </xf>
    <xf numFmtId="3" fontId="63" fillId="0" borderId="43" xfId="0" applyNumberFormat="1" applyFont="1" applyBorder="1" applyAlignment="1">
      <alignment horizontal="center" vertical="center"/>
    </xf>
    <xf numFmtId="3" fontId="63" fillId="0" borderId="44" xfId="0" applyNumberFormat="1" applyFont="1" applyBorder="1" applyAlignment="1">
      <alignment horizontal="center" vertical="center"/>
    </xf>
    <xf numFmtId="3" fontId="63" fillId="0" borderId="45" xfId="0" applyNumberFormat="1" applyFont="1" applyBorder="1" applyAlignment="1">
      <alignment horizontal="center" vertical="center"/>
    </xf>
    <xf numFmtId="0" fontId="51" fillId="34" borderId="43" xfId="0" applyFont="1" applyFill="1" applyBorder="1" applyAlignment="1">
      <alignment horizontal="center" vertical="center"/>
    </xf>
    <xf numFmtId="0" fontId="51" fillId="34" borderId="44" xfId="0" applyFont="1" applyFill="1" applyBorder="1" applyAlignment="1">
      <alignment horizontal="center" vertical="center"/>
    </xf>
    <xf numFmtId="0" fontId="51" fillId="34" borderId="45" xfId="0" applyFont="1" applyFill="1" applyBorder="1" applyAlignment="1">
      <alignment horizontal="center" vertical="center"/>
    </xf>
    <xf numFmtId="0" fontId="51" fillId="0" borderId="22" xfId="0" applyFont="1" applyFill="1" applyBorder="1" applyAlignment="1">
      <alignment horizontal="center" vertical="center" wrapText="1"/>
    </xf>
    <xf numFmtId="0" fontId="51" fillId="0" borderId="13" xfId="0" applyFont="1" applyFill="1" applyBorder="1" applyAlignment="1">
      <alignment horizontal="center" vertical="center" wrapText="1"/>
    </xf>
    <xf numFmtId="0" fontId="51" fillId="0" borderId="16" xfId="0" applyFont="1" applyFill="1" applyBorder="1" applyAlignment="1">
      <alignment horizontal="center" vertical="center" wrapText="1"/>
    </xf>
    <xf numFmtId="0" fontId="37" fillId="33" borderId="20" xfId="0" applyFont="1" applyFill="1" applyBorder="1" applyAlignment="1">
      <alignment horizontal="center" vertical="center"/>
    </xf>
    <xf numFmtId="49" fontId="37" fillId="33" borderId="10" xfId="0" applyNumberFormat="1" applyFont="1" applyFill="1" applyBorder="1" applyAlignment="1">
      <alignment horizontal="center" vertical="center"/>
    </xf>
    <xf numFmtId="49" fontId="37" fillId="33" borderId="11" xfId="0" applyNumberFormat="1" applyFont="1" applyFill="1" applyBorder="1" applyAlignment="1">
      <alignment horizontal="center" vertical="center"/>
    </xf>
    <xf numFmtId="49" fontId="37" fillId="33" borderId="14" xfId="0" applyNumberFormat="1" applyFont="1" applyFill="1" applyBorder="1" applyAlignment="1">
      <alignment horizontal="center" vertical="center"/>
    </xf>
    <xf numFmtId="0" fontId="37" fillId="33" borderId="10" xfId="0" applyFont="1" applyFill="1" applyBorder="1" applyAlignment="1">
      <alignment horizontal="center" vertical="center" wrapText="1"/>
    </xf>
    <xf numFmtId="0" fontId="37" fillId="33" borderId="11" xfId="0" applyFont="1" applyFill="1" applyBorder="1" applyAlignment="1">
      <alignment horizontal="center" vertical="center" wrapText="1"/>
    </xf>
    <xf numFmtId="0" fontId="37" fillId="33" borderId="14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left" vertical="center" wrapText="1"/>
    </xf>
    <xf numFmtId="0" fontId="19" fillId="34" borderId="11" xfId="0" applyFont="1" applyFill="1" applyBorder="1" applyAlignment="1">
      <alignment horizontal="left" vertical="center" wrapText="1"/>
    </xf>
    <xf numFmtId="0" fontId="19" fillId="34" borderId="14" xfId="0" applyFont="1" applyFill="1" applyBorder="1" applyAlignment="1">
      <alignment horizontal="left" vertical="center" wrapText="1"/>
    </xf>
    <xf numFmtId="0" fontId="23" fillId="33" borderId="10" xfId="0" applyFont="1" applyFill="1" applyBorder="1" applyAlignment="1">
      <alignment horizontal="center" vertical="center" wrapText="1"/>
    </xf>
    <xf numFmtId="0" fontId="23" fillId="33" borderId="11" xfId="0" applyFont="1" applyFill="1" applyBorder="1" applyAlignment="1">
      <alignment horizontal="center" vertical="center" wrapText="1"/>
    </xf>
    <xf numFmtId="0" fontId="23" fillId="33" borderId="14" xfId="0" applyFont="1" applyFill="1" applyBorder="1" applyAlignment="1">
      <alignment horizontal="center" vertical="center" wrapText="1"/>
    </xf>
    <xf numFmtId="0" fontId="0" fillId="33" borderId="0" xfId="0" applyFill="1" applyAlignment="1">
      <alignment horizontal="center"/>
    </xf>
    <xf numFmtId="9" fontId="19" fillId="33" borderId="10" xfId="0" applyNumberFormat="1" applyFont="1" applyFill="1" applyBorder="1" applyAlignment="1">
      <alignment horizontal="center" vertical="center"/>
    </xf>
    <xf numFmtId="9" fontId="19" fillId="33" borderId="11" xfId="0" applyNumberFormat="1" applyFont="1" applyFill="1" applyBorder="1" applyAlignment="1">
      <alignment horizontal="center" vertical="center"/>
    </xf>
    <xf numFmtId="9" fontId="19" fillId="33" borderId="14" xfId="0" applyNumberFormat="1" applyFont="1" applyFill="1" applyBorder="1" applyAlignment="1">
      <alignment horizontal="center" vertical="center"/>
    </xf>
    <xf numFmtId="0" fontId="23" fillId="33" borderId="10" xfId="0" applyFont="1" applyFill="1" applyBorder="1" applyAlignment="1">
      <alignment horizontal="center" vertical="center"/>
    </xf>
    <xf numFmtId="0" fontId="23" fillId="33" borderId="11" xfId="0" applyFont="1" applyFill="1" applyBorder="1" applyAlignment="1">
      <alignment horizontal="center" vertical="center"/>
    </xf>
    <xf numFmtId="0" fontId="23" fillId="33" borderId="14" xfId="0" applyFont="1" applyFill="1" applyBorder="1" applyAlignment="1">
      <alignment horizontal="center" vertical="center"/>
    </xf>
    <xf numFmtId="0" fontId="27" fillId="33" borderId="10" xfId="0" applyFont="1" applyFill="1" applyBorder="1" applyAlignment="1">
      <alignment horizontal="center" vertical="center" wrapText="1"/>
    </xf>
    <xf numFmtId="0" fontId="27" fillId="33" borderId="11" xfId="0" applyFont="1" applyFill="1" applyBorder="1" applyAlignment="1">
      <alignment horizontal="center" vertical="center" wrapText="1"/>
    </xf>
    <xf numFmtId="0" fontId="27" fillId="33" borderId="14" xfId="0" applyFont="1" applyFill="1" applyBorder="1" applyAlignment="1">
      <alignment horizontal="center" vertical="center" wrapText="1"/>
    </xf>
    <xf numFmtId="9" fontId="19" fillId="33" borderId="10" xfId="0" applyNumberFormat="1" applyFont="1" applyFill="1" applyBorder="1" applyAlignment="1">
      <alignment horizontal="left" vertical="center"/>
    </xf>
    <xf numFmtId="9" fontId="19" fillId="33" borderId="13" xfId="0" applyNumberFormat="1" applyFont="1" applyFill="1" applyBorder="1" applyAlignment="1">
      <alignment horizontal="left" vertical="center"/>
    </xf>
    <xf numFmtId="9" fontId="19" fillId="33" borderId="11" xfId="0" applyNumberFormat="1" applyFont="1" applyFill="1" applyBorder="1" applyAlignment="1">
      <alignment horizontal="left" vertical="center"/>
    </xf>
    <xf numFmtId="9" fontId="19" fillId="33" borderId="14" xfId="0" applyNumberFormat="1" applyFont="1" applyFill="1" applyBorder="1" applyAlignment="1">
      <alignment horizontal="left" vertical="center"/>
    </xf>
    <xf numFmtId="0" fontId="19" fillId="33" borderId="10" xfId="0" applyFont="1" applyFill="1" applyBorder="1" applyAlignment="1">
      <alignment horizontal="left" vertical="center"/>
    </xf>
    <xf numFmtId="0" fontId="19" fillId="33" borderId="11" xfId="0" applyFont="1" applyFill="1" applyBorder="1" applyAlignment="1">
      <alignment horizontal="left" vertical="center"/>
    </xf>
    <xf numFmtId="0" fontId="19" fillId="33" borderId="14" xfId="0" applyFont="1" applyFill="1" applyBorder="1" applyAlignment="1">
      <alignment horizontal="left" vertical="center"/>
    </xf>
    <xf numFmtId="9" fontId="23" fillId="33" borderId="10" xfId="0" applyNumberFormat="1" applyFont="1" applyFill="1" applyBorder="1" applyAlignment="1">
      <alignment horizontal="left" vertical="center"/>
    </xf>
    <xf numFmtId="9" fontId="23" fillId="33" borderId="12" xfId="0" applyNumberFormat="1" applyFont="1" applyFill="1" applyBorder="1" applyAlignment="1">
      <alignment horizontal="left" vertical="center"/>
    </xf>
    <xf numFmtId="9" fontId="23" fillId="33" borderId="11" xfId="0" applyNumberFormat="1" applyFont="1" applyFill="1" applyBorder="1" applyAlignment="1">
      <alignment horizontal="left" vertical="center"/>
    </xf>
    <xf numFmtId="9" fontId="23" fillId="33" borderId="14" xfId="0" applyNumberFormat="1" applyFont="1" applyFill="1" applyBorder="1" applyAlignment="1">
      <alignment horizontal="left" vertical="center"/>
    </xf>
    <xf numFmtId="9" fontId="19" fillId="33" borderId="13" xfId="0" applyNumberFormat="1" applyFont="1" applyFill="1" applyBorder="1" applyAlignment="1">
      <alignment horizontal="center" vertical="center"/>
    </xf>
    <xf numFmtId="0" fontId="23" fillId="33" borderId="10" xfId="0" applyFont="1" applyFill="1" applyBorder="1" applyAlignment="1">
      <alignment horizontal="left" vertical="center" wrapText="1"/>
    </xf>
    <xf numFmtId="0" fontId="23" fillId="33" borderId="11" xfId="0" applyFont="1" applyFill="1" applyBorder="1" applyAlignment="1">
      <alignment horizontal="left" vertical="center" wrapText="1"/>
    </xf>
    <xf numFmtId="0" fontId="23" fillId="33" borderId="14" xfId="0" applyFont="1" applyFill="1" applyBorder="1" applyAlignment="1">
      <alignment horizontal="left" vertical="center" wrapText="1"/>
    </xf>
    <xf numFmtId="0" fontId="23" fillId="33" borderId="32" xfId="0" applyFont="1" applyFill="1" applyBorder="1" applyAlignment="1">
      <alignment horizontal="center" vertical="center" wrapText="1"/>
    </xf>
    <xf numFmtId="0" fontId="23" fillId="33" borderId="25" xfId="0" applyFont="1" applyFill="1" applyBorder="1" applyAlignment="1">
      <alignment horizontal="left" vertical="center"/>
    </xf>
    <xf numFmtId="0" fontId="19" fillId="33" borderId="32" xfId="0" applyFont="1" applyFill="1" applyBorder="1" applyAlignment="1">
      <alignment horizontal="left" vertical="center" wrapText="1"/>
    </xf>
    <xf numFmtId="0" fontId="19" fillId="33" borderId="32" xfId="0" applyFont="1" applyFill="1" applyBorder="1" applyAlignment="1">
      <alignment horizontal="left" vertical="center"/>
    </xf>
    <xf numFmtId="0" fontId="23" fillId="33" borderId="34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left" vertical="center" wrapText="1"/>
    </xf>
    <xf numFmtId="0" fontId="19" fillId="33" borderId="12" xfId="0" applyFont="1" applyFill="1" applyBorder="1" applyAlignment="1">
      <alignment horizontal="left" vertical="center"/>
    </xf>
    <xf numFmtId="0" fontId="19" fillId="33" borderId="15" xfId="0" applyFont="1" applyFill="1" applyBorder="1" applyAlignment="1">
      <alignment horizontal="left" vertical="center"/>
    </xf>
    <xf numFmtId="0" fontId="19" fillId="33" borderId="73" xfId="0" applyFont="1" applyFill="1" applyBorder="1" applyAlignment="1">
      <alignment horizontal="center" vertical="center" wrapText="1"/>
    </xf>
    <xf numFmtId="0" fontId="19" fillId="33" borderId="75" xfId="0" applyFont="1" applyFill="1" applyBorder="1" applyAlignment="1">
      <alignment horizontal="center" vertical="center" wrapText="1"/>
    </xf>
    <xf numFmtId="0" fontId="23" fillId="33" borderId="22" xfId="0" applyFont="1" applyFill="1" applyBorder="1" applyAlignment="1">
      <alignment horizontal="center" vertical="center"/>
    </xf>
    <xf numFmtId="0" fontId="23" fillId="33" borderId="13" xfId="0" applyFont="1" applyFill="1" applyBorder="1" applyAlignment="1">
      <alignment horizontal="center" vertical="center"/>
    </xf>
    <xf numFmtId="0" fontId="23" fillId="33" borderId="16" xfId="0" applyFont="1" applyFill="1" applyBorder="1" applyAlignment="1">
      <alignment horizontal="center" vertical="center"/>
    </xf>
    <xf numFmtId="0" fontId="121" fillId="0" borderId="0" xfId="0" applyFont="1" applyFill="1" applyAlignment="1">
      <alignment horizontal="center"/>
    </xf>
    <xf numFmtId="0" fontId="23" fillId="33" borderId="10" xfId="0" applyFont="1" applyFill="1" applyBorder="1" applyAlignment="1">
      <alignment horizontal="center"/>
    </xf>
    <xf numFmtId="0" fontId="23" fillId="33" borderId="11" xfId="0" applyFont="1" applyFill="1" applyBorder="1" applyAlignment="1">
      <alignment horizontal="center"/>
    </xf>
    <xf numFmtId="0" fontId="23" fillId="33" borderId="14" xfId="0" applyFont="1" applyFill="1" applyBorder="1" applyAlignment="1">
      <alignment horizontal="center"/>
    </xf>
    <xf numFmtId="0" fontId="120" fillId="35" borderId="0" xfId="0" applyFont="1" applyFill="1" applyAlignment="1">
      <alignment horizontal="center"/>
    </xf>
    <xf numFmtId="0" fontId="19" fillId="33" borderId="20" xfId="0" applyFont="1" applyFill="1" applyBorder="1" applyAlignment="1">
      <alignment horizontal="center" vertical="center"/>
    </xf>
    <xf numFmtId="49" fontId="19" fillId="33" borderId="10" xfId="0" applyNumberFormat="1" applyFont="1" applyFill="1" applyBorder="1" applyAlignment="1">
      <alignment horizontal="center" vertical="center"/>
    </xf>
    <xf numFmtId="49" fontId="19" fillId="33" borderId="11" xfId="0" applyNumberFormat="1" applyFont="1" applyFill="1" applyBorder="1" applyAlignment="1">
      <alignment horizontal="center" vertical="center"/>
    </xf>
    <xf numFmtId="49" fontId="19" fillId="33" borderId="14" xfId="0" applyNumberFormat="1" applyFont="1" applyFill="1" applyBorder="1" applyAlignment="1">
      <alignment horizontal="center" vertical="center"/>
    </xf>
    <xf numFmtId="0" fontId="100" fillId="34" borderId="11" xfId="0" applyFont="1" applyFill="1" applyBorder="1" applyAlignment="1">
      <alignment horizontal="center" vertical="center" wrapText="1"/>
    </xf>
    <xf numFmtId="0" fontId="100" fillId="34" borderId="11" xfId="0" applyFont="1" applyFill="1" applyBorder="1" applyAlignment="1">
      <alignment horizontal="center" vertical="center"/>
    </xf>
    <xf numFmtId="0" fontId="100" fillId="34" borderId="14" xfId="0" applyFont="1" applyFill="1" applyBorder="1" applyAlignment="1">
      <alignment horizontal="center" vertical="center"/>
    </xf>
    <xf numFmtId="0" fontId="46" fillId="34" borderId="22" xfId="0" applyFont="1" applyFill="1" applyBorder="1" applyAlignment="1">
      <alignment horizontal="center" vertical="center"/>
    </xf>
    <xf numFmtId="0" fontId="46" fillId="34" borderId="13" xfId="0" applyFont="1" applyFill="1" applyBorder="1" applyAlignment="1">
      <alignment horizontal="center" vertical="center"/>
    </xf>
    <xf numFmtId="0" fontId="46" fillId="34" borderId="16" xfId="0" applyFont="1" applyFill="1" applyBorder="1" applyAlignment="1">
      <alignment horizontal="center" vertical="center"/>
    </xf>
    <xf numFmtId="9" fontId="100" fillId="34" borderId="11" xfId="0" applyNumberFormat="1" applyFont="1" applyFill="1" applyBorder="1" applyAlignment="1">
      <alignment horizontal="center" vertical="center"/>
    </xf>
    <xf numFmtId="9" fontId="100" fillId="34" borderId="14" xfId="0" applyNumberFormat="1" applyFont="1" applyFill="1" applyBorder="1" applyAlignment="1">
      <alignment horizontal="center" vertical="center"/>
    </xf>
    <xf numFmtId="0" fontId="35" fillId="35" borderId="10" xfId="0" applyFont="1" applyFill="1" applyBorder="1" applyAlignment="1">
      <alignment horizontal="center" vertical="center" wrapText="1"/>
    </xf>
    <xf numFmtId="0" fontId="35" fillId="35" borderId="11" xfId="0" applyFont="1" applyFill="1" applyBorder="1" applyAlignment="1">
      <alignment horizontal="center" vertical="center" wrapText="1"/>
    </xf>
    <xf numFmtId="0" fontId="35" fillId="35" borderId="14" xfId="0" applyFont="1" applyFill="1" applyBorder="1" applyAlignment="1">
      <alignment horizontal="center" vertical="center" wrapText="1"/>
    </xf>
    <xf numFmtId="0" fontId="35" fillId="35" borderId="10" xfId="0" applyFont="1" applyFill="1" applyBorder="1" applyAlignment="1">
      <alignment horizontal="center" vertical="center"/>
    </xf>
    <xf numFmtId="0" fontId="35" fillId="35" borderId="14" xfId="0" applyFont="1" applyFill="1" applyBorder="1" applyAlignment="1">
      <alignment horizontal="center" vertical="center"/>
    </xf>
    <xf numFmtId="9" fontId="33" fillId="33" borderId="10" xfId="0" applyNumberFormat="1" applyFont="1" applyFill="1" applyBorder="1" applyAlignment="1">
      <alignment horizontal="center" vertical="center" wrapText="1"/>
    </xf>
    <xf numFmtId="9" fontId="33" fillId="33" borderId="11" xfId="0" applyNumberFormat="1" applyFont="1" applyFill="1" applyBorder="1" applyAlignment="1">
      <alignment horizontal="center" vertical="center" wrapText="1"/>
    </xf>
    <xf numFmtId="9" fontId="33" fillId="33" borderId="14" xfId="0" applyNumberFormat="1" applyFont="1" applyFill="1" applyBorder="1" applyAlignment="1">
      <alignment horizontal="center" vertical="center" wrapText="1"/>
    </xf>
    <xf numFmtId="9" fontId="33" fillId="35" borderId="11" xfId="0" applyNumberFormat="1" applyFont="1" applyFill="1" applyBorder="1" applyAlignment="1">
      <alignment horizontal="center" vertical="center"/>
    </xf>
    <xf numFmtId="9" fontId="33" fillId="35" borderId="14" xfId="0" applyNumberFormat="1" applyFont="1" applyFill="1" applyBorder="1" applyAlignment="1">
      <alignment horizontal="center" vertical="center"/>
    </xf>
    <xf numFmtId="9" fontId="33" fillId="33" borderId="0" xfId="0" applyNumberFormat="1" applyFont="1" applyFill="1" applyBorder="1" applyAlignment="1">
      <alignment horizontal="center" vertical="center"/>
    </xf>
    <xf numFmtId="0" fontId="33" fillId="33" borderId="10" xfId="0" applyFont="1" applyFill="1" applyBorder="1" applyAlignment="1">
      <alignment horizontal="center" vertical="top" wrapText="1"/>
    </xf>
    <xf numFmtId="0" fontId="33" fillId="33" borderId="11" xfId="0" applyFont="1" applyFill="1" applyBorder="1" applyAlignment="1">
      <alignment horizontal="center" vertical="top" wrapText="1"/>
    </xf>
    <xf numFmtId="0" fontId="33" fillId="33" borderId="14" xfId="0" applyFont="1" applyFill="1" applyBorder="1" applyAlignment="1">
      <alignment horizontal="center" vertical="top" wrapText="1"/>
    </xf>
    <xf numFmtId="9" fontId="33" fillId="35" borderId="10" xfId="0" applyNumberFormat="1" applyFont="1" applyFill="1" applyBorder="1" applyAlignment="1">
      <alignment horizontal="center" vertical="center"/>
    </xf>
    <xf numFmtId="0" fontId="33" fillId="35" borderId="10" xfId="0" applyFont="1" applyFill="1" applyBorder="1" applyAlignment="1">
      <alignment horizontal="center" vertical="center"/>
    </xf>
    <xf numFmtId="0" fontId="33" fillId="35" borderId="11" xfId="0" applyFont="1" applyFill="1" applyBorder="1" applyAlignment="1">
      <alignment horizontal="center" vertical="center"/>
    </xf>
    <xf numFmtId="0" fontId="33" fillId="35" borderId="14" xfId="0" applyFont="1" applyFill="1" applyBorder="1" applyAlignment="1">
      <alignment horizontal="center" vertical="center"/>
    </xf>
    <xf numFmtId="0" fontId="33" fillId="33" borderId="10" xfId="0" applyFont="1" applyFill="1" applyBorder="1" applyAlignment="1">
      <alignment horizontal="left" vertical="top" wrapText="1"/>
    </xf>
    <xf numFmtId="0" fontId="33" fillId="33" borderId="11" xfId="0" applyFont="1" applyFill="1" applyBorder="1" applyAlignment="1">
      <alignment horizontal="left" vertical="top" wrapText="1"/>
    </xf>
    <xf numFmtId="0" fontId="33" fillId="33" borderId="14" xfId="0" applyFont="1" applyFill="1" applyBorder="1" applyAlignment="1">
      <alignment horizontal="left" vertical="top" wrapText="1"/>
    </xf>
    <xf numFmtId="0" fontId="35" fillId="33" borderId="10" xfId="0" applyFont="1" applyFill="1" applyBorder="1" applyAlignment="1">
      <alignment horizontal="left" vertical="top" wrapText="1"/>
    </xf>
    <xf numFmtId="0" fontId="35" fillId="33" borderId="11" xfId="0" applyFont="1" applyFill="1" applyBorder="1" applyAlignment="1">
      <alignment horizontal="left" vertical="top" wrapText="1"/>
    </xf>
    <xf numFmtId="0" fontId="35" fillId="33" borderId="14" xfId="0" applyFont="1" applyFill="1" applyBorder="1" applyAlignment="1">
      <alignment horizontal="left" vertical="top" wrapText="1"/>
    </xf>
    <xf numFmtId="0" fontId="64" fillId="33" borderId="10" xfId="0" applyFont="1" applyFill="1" applyBorder="1" applyAlignment="1">
      <alignment horizontal="center" vertical="center"/>
    </xf>
    <xf numFmtId="0" fontId="76" fillId="33" borderId="10" xfId="0" applyFont="1" applyFill="1" applyBorder="1" applyAlignment="1">
      <alignment horizontal="center" vertical="center" wrapText="1"/>
    </xf>
    <xf numFmtId="0" fontId="76" fillId="33" borderId="11" xfId="0" applyFont="1" applyFill="1" applyBorder="1" applyAlignment="1">
      <alignment horizontal="center" vertical="center" wrapText="1"/>
    </xf>
    <xf numFmtId="0" fontId="76" fillId="33" borderId="14" xfId="0" applyFont="1" applyFill="1" applyBorder="1" applyAlignment="1">
      <alignment horizontal="center" vertical="center" wrapText="1"/>
    </xf>
    <xf numFmtId="0" fontId="35" fillId="35" borderId="11" xfId="0" applyFont="1" applyFill="1" applyBorder="1" applyAlignment="1">
      <alignment horizontal="center" vertical="center"/>
    </xf>
    <xf numFmtId="0" fontId="33" fillId="33" borderId="19" xfId="0" applyFont="1" applyFill="1" applyBorder="1" applyAlignment="1">
      <alignment vertical="center" wrapText="1"/>
    </xf>
    <xf numFmtId="0" fontId="33" fillId="33" borderId="21" xfId="0" applyFont="1" applyFill="1" applyBorder="1" applyAlignment="1">
      <alignment vertical="center" wrapText="1"/>
    </xf>
    <xf numFmtId="0" fontId="33" fillId="33" borderId="17" xfId="0" applyFont="1" applyFill="1" applyBorder="1" applyAlignment="1">
      <alignment vertical="center" wrapText="1"/>
    </xf>
    <xf numFmtId="0" fontId="33" fillId="33" borderId="23" xfId="0" applyFont="1" applyFill="1" applyBorder="1" applyAlignment="1">
      <alignment horizontal="left" vertical="center" wrapText="1"/>
    </xf>
    <xf numFmtId="0" fontId="33" fillId="33" borderId="12" xfId="0" applyFont="1" applyFill="1" applyBorder="1" applyAlignment="1">
      <alignment horizontal="left" vertical="center" wrapText="1"/>
    </xf>
    <xf numFmtId="0" fontId="33" fillId="33" borderId="15" xfId="0" applyFont="1" applyFill="1" applyBorder="1" applyAlignment="1">
      <alignment horizontal="left" vertical="center" wrapText="1"/>
    </xf>
    <xf numFmtId="0" fontId="33" fillId="33" borderId="24" xfId="0" applyFont="1" applyFill="1" applyBorder="1" applyAlignment="1">
      <alignment horizontal="left" vertical="center" wrapText="1"/>
    </xf>
    <xf numFmtId="0" fontId="33" fillId="33" borderId="0" xfId="0" applyFont="1" applyFill="1" applyBorder="1" applyAlignment="1">
      <alignment horizontal="left" vertical="center" wrapText="1"/>
    </xf>
    <xf numFmtId="0" fontId="33" fillId="33" borderId="18" xfId="0" applyFont="1" applyFill="1" applyBorder="1" applyAlignment="1">
      <alignment horizontal="left" vertical="center" wrapText="1"/>
    </xf>
    <xf numFmtId="0" fontId="33" fillId="33" borderId="22" xfId="0" applyFont="1" applyFill="1" applyBorder="1" applyAlignment="1">
      <alignment horizontal="left" vertical="center" wrapText="1"/>
    </xf>
    <xf numFmtId="0" fontId="33" fillId="33" borderId="13" xfId="0" applyFont="1" applyFill="1" applyBorder="1" applyAlignment="1">
      <alignment horizontal="left" vertical="center" wrapText="1"/>
    </xf>
    <xf numFmtId="0" fontId="33" fillId="33" borderId="16" xfId="0" applyFont="1" applyFill="1" applyBorder="1" applyAlignment="1">
      <alignment horizontal="left" vertical="center" wrapText="1"/>
    </xf>
    <xf numFmtId="3" fontId="33" fillId="33" borderId="10" xfId="0" applyNumberFormat="1" applyFont="1" applyFill="1" applyBorder="1" applyAlignment="1">
      <alignment horizontal="center" vertical="center" wrapText="1"/>
    </xf>
    <xf numFmtId="3" fontId="33" fillId="33" borderId="11" xfId="0" applyNumberFormat="1" applyFont="1" applyFill="1" applyBorder="1" applyAlignment="1">
      <alignment horizontal="center" vertical="center" wrapText="1"/>
    </xf>
    <xf numFmtId="3" fontId="33" fillId="33" borderId="14" xfId="0" applyNumberFormat="1" applyFont="1" applyFill="1" applyBorder="1" applyAlignment="1">
      <alignment horizontal="center" vertical="center" wrapText="1"/>
    </xf>
    <xf numFmtId="0" fontId="33" fillId="33" borderId="22" xfId="0" applyFont="1" applyFill="1" applyBorder="1" applyAlignment="1">
      <alignment horizontal="center" vertical="center" wrapText="1"/>
    </xf>
    <xf numFmtId="0" fontId="64" fillId="0" borderId="23" xfId="0" applyFont="1" applyBorder="1" applyAlignment="1">
      <alignment horizontal="left" vertical="top" wrapText="1"/>
    </xf>
    <xf numFmtId="0" fontId="64" fillId="0" borderId="12" xfId="0" applyFont="1" applyBorder="1" applyAlignment="1">
      <alignment horizontal="left" vertical="top" wrapText="1"/>
    </xf>
    <xf numFmtId="0" fontId="64" fillId="0" borderId="15" xfId="0" applyFont="1" applyBorder="1" applyAlignment="1">
      <alignment horizontal="left" vertical="top" wrapText="1"/>
    </xf>
    <xf numFmtId="0" fontId="36" fillId="33" borderId="10" xfId="0" applyFont="1" applyFill="1" applyBorder="1" applyAlignment="1">
      <alignment horizontal="left" vertical="top" wrapText="1"/>
    </xf>
    <xf numFmtId="0" fontId="36" fillId="33" borderId="11" xfId="0" applyFont="1" applyFill="1" applyBorder="1" applyAlignment="1">
      <alignment horizontal="left" vertical="top"/>
    </xf>
    <xf numFmtId="0" fontId="36" fillId="33" borderId="14" xfId="0" applyFont="1" applyFill="1" applyBorder="1" applyAlignment="1">
      <alignment horizontal="left" vertical="top"/>
    </xf>
    <xf numFmtId="0" fontId="64" fillId="33" borderId="10" xfId="0" applyFont="1" applyFill="1" applyBorder="1" applyAlignment="1">
      <alignment horizontal="center" vertical="center" wrapText="1"/>
    </xf>
    <xf numFmtId="0" fontId="64" fillId="33" borderId="11" xfId="0" applyFont="1" applyFill="1" applyBorder="1" applyAlignment="1">
      <alignment horizontal="center" vertical="center" wrapText="1"/>
    </xf>
    <xf numFmtId="0" fontId="64" fillId="33" borderId="14" xfId="0" applyFont="1" applyFill="1" applyBorder="1" applyAlignment="1">
      <alignment horizontal="center" vertical="center" wrapText="1"/>
    </xf>
    <xf numFmtId="0" fontId="69" fillId="0" borderId="0" xfId="0" applyFont="1" applyAlignment="1">
      <alignment horizontal="center"/>
    </xf>
    <xf numFmtId="0" fontId="36" fillId="33" borderId="10" xfId="0" applyFont="1" applyFill="1" applyBorder="1" applyAlignment="1">
      <alignment horizontal="center" vertical="center" wrapText="1"/>
    </xf>
    <xf numFmtId="0" fontId="36" fillId="33" borderId="11" xfId="0" applyFont="1" applyFill="1" applyBorder="1" applyAlignment="1">
      <alignment horizontal="center" vertical="center" wrapText="1"/>
    </xf>
    <xf numFmtId="0" fontId="36" fillId="33" borderId="14" xfId="0" applyFont="1" applyFill="1" applyBorder="1" applyAlignment="1">
      <alignment horizontal="center" vertical="center" wrapText="1"/>
    </xf>
    <xf numFmtId="0" fontId="71" fillId="0" borderId="10" xfId="0" applyFont="1" applyBorder="1" applyAlignment="1">
      <alignment horizontal="center"/>
    </xf>
    <xf numFmtId="0" fontId="71" fillId="0" borderId="11" xfId="0" applyFont="1" applyBorder="1" applyAlignment="1">
      <alignment horizontal="center"/>
    </xf>
    <xf numFmtId="0" fontId="71" fillId="0" borderId="14" xfId="0" applyFont="1" applyBorder="1" applyAlignment="1">
      <alignment horizontal="center"/>
    </xf>
    <xf numFmtId="0" fontId="22" fillId="33" borderId="19" xfId="0" applyFont="1" applyFill="1" applyBorder="1" applyAlignment="1">
      <alignment horizontal="center" vertical="center" wrapText="1"/>
    </xf>
    <xf numFmtId="0" fontId="22" fillId="33" borderId="17" xfId="0" applyFont="1" applyFill="1" applyBorder="1" applyAlignment="1">
      <alignment horizontal="center" vertical="center" wrapText="1"/>
    </xf>
    <xf numFmtId="0" fontId="22" fillId="34" borderId="10" xfId="0" applyFont="1" applyFill="1" applyBorder="1" applyAlignment="1">
      <alignment horizontal="center" vertical="center" wrapText="1"/>
    </xf>
    <xf numFmtId="0" fontId="22" fillId="34" borderId="11" xfId="0" applyFont="1" applyFill="1" applyBorder="1" applyAlignment="1">
      <alignment horizontal="center" vertical="center" wrapText="1"/>
    </xf>
    <xf numFmtId="0" fontId="22" fillId="34" borderId="14" xfId="0" applyFont="1" applyFill="1" applyBorder="1" applyAlignment="1">
      <alignment horizontal="center" vertical="center" wrapText="1"/>
    </xf>
    <xf numFmtId="0" fontId="22" fillId="33" borderId="10" xfId="0" applyFont="1" applyFill="1" applyBorder="1" applyAlignment="1">
      <alignment horizontal="center" vertical="center" wrapText="1"/>
    </xf>
    <xf numFmtId="0" fontId="22" fillId="33" borderId="11" xfId="0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/>
    </xf>
    <xf numFmtId="0" fontId="20" fillId="34" borderId="13" xfId="0" applyFont="1" applyFill="1" applyBorder="1" applyAlignment="1">
      <alignment horizontal="center" vertical="center"/>
    </xf>
    <xf numFmtId="0" fontId="20" fillId="34" borderId="14" xfId="0" applyFont="1" applyFill="1" applyBorder="1" applyAlignment="1">
      <alignment horizontal="center" vertical="center"/>
    </xf>
    <xf numFmtId="0" fontId="20" fillId="34" borderId="11" xfId="0" applyFont="1" applyFill="1" applyBorder="1" applyAlignment="1">
      <alignment horizontal="center" vertical="center"/>
    </xf>
    <xf numFmtId="0" fontId="22" fillId="33" borderId="10" xfId="0" applyFont="1" applyFill="1" applyBorder="1" applyAlignment="1">
      <alignment horizontal="center" vertical="center"/>
    </xf>
    <xf numFmtId="0" fontId="22" fillId="33" borderId="11" xfId="0" applyFont="1" applyFill="1" applyBorder="1" applyAlignment="1">
      <alignment horizontal="center" vertical="center"/>
    </xf>
    <xf numFmtId="0" fontId="22" fillId="33" borderId="14" xfId="0" applyFont="1" applyFill="1" applyBorder="1" applyAlignment="1">
      <alignment horizontal="center" vertical="center"/>
    </xf>
    <xf numFmtId="0" fontId="20" fillId="34" borderId="10" xfId="0" applyFont="1" applyFill="1" applyBorder="1" applyAlignment="1">
      <alignment horizontal="center" vertical="center" wrapText="1"/>
    </xf>
    <xf numFmtId="0" fontId="20" fillId="34" borderId="11" xfId="0" applyFont="1" applyFill="1" applyBorder="1" applyAlignment="1">
      <alignment horizontal="center" vertical="center" wrapText="1"/>
    </xf>
    <xf numFmtId="0" fontId="20" fillId="34" borderId="14" xfId="0" applyFont="1" applyFill="1" applyBorder="1" applyAlignment="1">
      <alignment horizontal="center" vertical="center" wrapText="1"/>
    </xf>
    <xf numFmtId="0" fontId="22" fillId="34" borderId="10" xfId="0" applyFont="1" applyFill="1" applyBorder="1" applyAlignment="1">
      <alignment horizontal="center" vertical="center"/>
    </xf>
    <xf numFmtId="0" fontId="22" fillId="34" borderId="11" xfId="0" applyFont="1" applyFill="1" applyBorder="1" applyAlignment="1">
      <alignment horizontal="center" vertical="center"/>
    </xf>
    <xf numFmtId="0" fontId="22" fillId="34" borderId="14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9" fontId="18" fillId="33" borderId="23" xfId="0" applyNumberFormat="1" applyFont="1" applyFill="1" applyBorder="1" applyAlignment="1">
      <alignment horizontal="center" vertical="center"/>
    </xf>
    <xf numFmtId="9" fontId="18" fillId="33" borderId="12" xfId="0" applyNumberFormat="1" applyFont="1" applyFill="1" applyBorder="1" applyAlignment="1">
      <alignment horizontal="center" vertical="center"/>
    </xf>
    <xf numFmtId="9" fontId="18" fillId="33" borderId="15" xfId="0" applyNumberFormat="1" applyFont="1" applyFill="1" applyBorder="1" applyAlignment="1">
      <alignment horizontal="center" vertical="center"/>
    </xf>
    <xf numFmtId="9" fontId="19" fillId="34" borderId="22" xfId="0" applyNumberFormat="1" applyFont="1" applyFill="1" applyBorder="1" applyAlignment="1">
      <alignment horizontal="center" vertical="center"/>
    </xf>
    <xf numFmtId="9" fontId="19" fillId="34" borderId="13" xfId="0" applyNumberFormat="1" applyFont="1" applyFill="1" applyBorder="1" applyAlignment="1">
      <alignment horizontal="center" vertical="center"/>
    </xf>
    <xf numFmtId="9" fontId="19" fillId="34" borderId="16" xfId="0" applyNumberFormat="1" applyFont="1" applyFill="1" applyBorder="1" applyAlignment="1">
      <alignment horizontal="center" vertical="center"/>
    </xf>
    <xf numFmtId="9" fontId="23" fillId="33" borderId="10" xfId="0" applyNumberFormat="1" applyFont="1" applyFill="1" applyBorder="1" applyAlignment="1">
      <alignment horizontal="center" vertical="center"/>
    </xf>
    <xf numFmtId="9" fontId="23" fillId="33" borderId="11" xfId="0" applyNumberFormat="1" applyFont="1" applyFill="1" applyBorder="1" applyAlignment="1">
      <alignment horizontal="center" vertical="center"/>
    </xf>
    <xf numFmtId="9" fontId="23" fillId="33" borderId="14" xfId="0" applyNumberFormat="1" applyFont="1" applyFill="1" applyBorder="1" applyAlignment="1">
      <alignment horizontal="center" vertical="center"/>
    </xf>
    <xf numFmtId="9" fontId="19" fillId="33" borderId="23" xfId="0" applyNumberFormat="1" applyFont="1" applyFill="1" applyBorder="1" applyAlignment="1">
      <alignment horizontal="center" vertical="center"/>
    </xf>
    <xf numFmtId="9" fontId="19" fillId="33" borderId="12" xfId="0" applyNumberFormat="1" applyFont="1" applyFill="1" applyBorder="1" applyAlignment="1">
      <alignment horizontal="center" vertical="center"/>
    </xf>
    <xf numFmtId="9" fontId="19" fillId="33" borderId="15" xfId="0" applyNumberFormat="1" applyFont="1" applyFill="1" applyBorder="1" applyAlignment="1">
      <alignment horizontal="center" vertical="center"/>
    </xf>
  </cellXfs>
  <cellStyles count="5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53" builtinId="3"/>
    <cellStyle name="Comma 2" xfId="50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9"/>
    <cellStyle name="Normal 2" xfId="42"/>
    <cellStyle name="Normal 2 3" xfId="51"/>
    <cellStyle name="Normal 3" xfId="44"/>
    <cellStyle name="Normal 4" xfId="45"/>
    <cellStyle name="Normal 5" xfId="46"/>
    <cellStyle name="Normal 6" xfId="52"/>
    <cellStyle name="Normal 7" xfId="47"/>
    <cellStyle name="Normal 9" xfId="48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../Desktop/PBA/DOKUMENTI%20I%20PBA%20NE%20VITE/PBA%202020-2022/Dokumenti%20i%20PBA%20FAZA%20II/Dropbox/AppData/Local/Microsoft/Windows/INetCache/Content.Outlook/Microsoft/Windows/INetCache/Content.Outlook/Dropbox/AppData/Local/Microsoft/Windows/INetCache/Content.Outlook/AppData/Local/Microsoft/Windows/INetCache/AppData/Local/Microsoft/Windows/Temporary%20Internet%20Files/Content.Outlook/AppData/Roaming/Microsoft/AppData/Roaming/Microsoft/AppData/Roaming/AppData/Local/Temp/09240-%20Arsimi%20i%20mesem%20profesional%20Formatet%20e%20Raporteve%20te%20PBA%202019-2021%20-%20final.xlsx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view="pageBreakPreview" zoomScaleNormal="100" zoomScaleSheetLayoutView="100" workbookViewId="0">
      <selection activeCell="N11" sqref="N11"/>
    </sheetView>
  </sheetViews>
  <sheetFormatPr defaultRowHeight="15" x14ac:dyDescent="0.25"/>
  <cols>
    <col min="1" max="1" width="26" style="105" customWidth="1"/>
    <col min="2" max="2" width="11.42578125" style="105" customWidth="1"/>
    <col min="3" max="6" width="9.140625" style="105"/>
    <col min="7" max="7" width="22.7109375" style="105" customWidth="1"/>
    <col min="8" max="16384" width="9.140625" style="105"/>
  </cols>
  <sheetData>
    <row r="1" spans="1:7" x14ac:dyDescent="0.25">
      <c r="A1" s="682" t="s">
        <v>332</v>
      </c>
      <c r="B1" s="682"/>
      <c r="C1" s="682"/>
      <c r="D1" s="682"/>
      <c r="E1" s="682"/>
      <c r="F1" s="682"/>
      <c r="G1" s="682"/>
    </row>
    <row r="2" spans="1:7" ht="15.75" thickBot="1" x14ac:dyDescent="0.3">
      <c r="A2" s="104"/>
      <c r="B2" s="104"/>
      <c r="C2" s="104"/>
      <c r="D2" s="104"/>
      <c r="E2" s="104"/>
      <c r="F2" s="104"/>
      <c r="G2" s="104"/>
    </row>
    <row r="3" spans="1:7" ht="65.25" customHeight="1" thickBot="1" x14ac:dyDescent="0.3">
      <c r="A3" s="106" t="s">
        <v>333</v>
      </c>
      <c r="B3" s="686" t="s">
        <v>334</v>
      </c>
      <c r="C3" s="687"/>
      <c r="D3" s="687"/>
      <c r="E3" s="687"/>
      <c r="F3" s="687"/>
      <c r="G3" s="688"/>
    </row>
    <row r="4" spans="1:7" ht="60" customHeight="1" thickBot="1" x14ac:dyDescent="0.3">
      <c r="A4" s="107" t="s">
        <v>335</v>
      </c>
      <c r="B4" s="689" t="s">
        <v>336</v>
      </c>
      <c r="C4" s="690"/>
      <c r="D4" s="690"/>
      <c r="E4" s="690"/>
      <c r="F4" s="690"/>
      <c r="G4" s="691"/>
    </row>
    <row r="5" spans="1:7" ht="211.5" customHeight="1" thickBot="1" x14ac:dyDescent="0.3">
      <c r="A5" s="107" t="s">
        <v>337</v>
      </c>
      <c r="B5" s="683" t="s">
        <v>338</v>
      </c>
      <c r="C5" s="684"/>
      <c r="D5" s="684"/>
      <c r="E5" s="684"/>
      <c r="F5" s="684"/>
      <c r="G5" s="685"/>
    </row>
    <row r="6" spans="1:7" ht="52.5" customHeight="1" thickBot="1" x14ac:dyDescent="0.3">
      <c r="A6" s="106" t="s">
        <v>339</v>
      </c>
      <c r="B6" s="108" t="s">
        <v>4</v>
      </c>
      <c r="C6" s="687" t="s">
        <v>7</v>
      </c>
      <c r="D6" s="687"/>
      <c r="E6" s="687"/>
      <c r="F6" s="687"/>
      <c r="G6" s="688"/>
    </row>
    <row r="7" spans="1:7" ht="43.5" hidden="1" customHeight="1" thickBot="1" x14ac:dyDescent="0.3">
      <c r="A7" s="109" t="s">
        <v>340</v>
      </c>
      <c r="B7" s="110" t="s">
        <v>341</v>
      </c>
      <c r="C7" s="683"/>
      <c r="D7" s="684"/>
      <c r="E7" s="684"/>
      <c r="F7" s="684"/>
      <c r="G7" s="685"/>
    </row>
    <row r="8" spans="1:7" ht="152.25" customHeight="1" thickBot="1" x14ac:dyDescent="0.3">
      <c r="A8" s="107" t="s">
        <v>342</v>
      </c>
      <c r="B8" s="110" t="s">
        <v>167</v>
      </c>
      <c r="C8" s="683" t="s">
        <v>168</v>
      </c>
      <c r="D8" s="684"/>
      <c r="E8" s="684"/>
      <c r="F8" s="684"/>
      <c r="G8" s="685"/>
    </row>
    <row r="9" spans="1:7" ht="87" customHeight="1" thickBot="1" x14ac:dyDescent="0.3">
      <c r="A9" s="107" t="s">
        <v>343</v>
      </c>
      <c r="B9" s="110" t="s">
        <v>344</v>
      </c>
      <c r="C9" s="683" t="s">
        <v>1006</v>
      </c>
      <c r="D9" s="684"/>
      <c r="E9" s="684"/>
      <c r="F9" s="684"/>
      <c r="G9" s="685"/>
    </row>
    <row r="10" spans="1:7" ht="75" customHeight="1" thickBot="1" x14ac:dyDescent="0.3">
      <c r="A10" s="107" t="s">
        <v>345</v>
      </c>
      <c r="B10" s="110" t="s">
        <v>80</v>
      </c>
      <c r="C10" s="683" t="s">
        <v>81</v>
      </c>
      <c r="D10" s="684"/>
      <c r="E10" s="684"/>
      <c r="F10" s="684"/>
      <c r="G10" s="685"/>
    </row>
    <row r="11" spans="1:7" ht="72" customHeight="1" thickBot="1" x14ac:dyDescent="0.3">
      <c r="A11" s="107" t="s">
        <v>346</v>
      </c>
      <c r="B11" s="110" t="s">
        <v>123</v>
      </c>
      <c r="C11" s="683" t="s">
        <v>124</v>
      </c>
      <c r="D11" s="684"/>
      <c r="E11" s="684"/>
      <c r="F11" s="684"/>
      <c r="G11" s="685"/>
    </row>
    <row r="12" spans="1:7" ht="117" customHeight="1" thickBot="1" x14ac:dyDescent="0.3">
      <c r="A12" s="107" t="s">
        <v>347</v>
      </c>
      <c r="B12" s="110" t="s">
        <v>161</v>
      </c>
      <c r="C12" s="692" t="s">
        <v>162</v>
      </c>
      <c r="D12" s="693"/>
      <c r="E12" s="693"/>
      <c r="F12" s="693"/>
      <c r="G12" s="694"/>
    </row>
    <row r="13" spans="1:7" ht="121.5" customHeight="1" thickBot="1" x14ac:dyDescent="0.3">
      <c r="A13" s="107" t="s">
        <v>348</v>
      </c>
      <c r="B13" s="110" t="s">
        <v>349</v>
      </c>
      <c r="C13" s="692" t="s">
        <v>350</v>
      </c>
      <c r="D13" s="693"/>
      <c r="E13" s="693"/>
      <c r="F13" s="693"/>
      <c r="G13" s="694"/>
    </row>
    <row r="14" spans="1:7" ht="142.5" customHeight="1" thickBot="1" x14ac:dyDescent="0.3">
      <c r="A14" s="107" t="s">
        <v>351</v>
      </c>
      <c r="B14" s="110" t="s">
        <v>148</v>
      </c>
      <c r="C14" s="683" t="s">
        <v>352</v>
      </c>
      <c r="D14" s="684"/>
      <c r="E14" s="684"/>
      <c r="F14" s="684"/>
      <c r="G14" s="685"/>
    </row>
    <row r="15" spans="1:7" ht="174" customHeight="1" thickBot="1" x14ac:dyDescent="0.3">
      <c r="A15" s="107" t="s">
        <v>136</v>
      </c>
      <c r="B15" s="110">
        <v>10220</v>
      </c>
      <c r="C15" s="683" t="s">
        <v>353</v>
      </c>
      <c r="D15" s="684"/>
      <c r="E15" s="684"/>
      <c r="F15" s="684"/>
      <c r="G15" s="685"/>
    </row>
    <row r="16" spans="1:7" ht="148.5" customHeight="1" thickBot="1" x14ac:dyDescent="0.3">
      <c r="A16" s="107" t="s">
        <v>354</v>
      </c>
      <c r="B16" s="110">
        <v>10550</v>
      </c>
      <c r="C16" s="683" t="s">
        <v>355</v>
      </c>
      <c r="D16" s="684"/>
      <c r="E16" s="684"/>
      <c r="F16" s="684"/>
      <c r="G16" s="685"/>
    </row>
    <row r="17" spans="1:7" ht="117.75" customHeight="1" thickBot="1" x14ac:dyDescent="0.3">
      <c r="A17" s="109" t="s">
        <v>356</v>
      </c>
      <c r="B17" s="110" t="s">
        <v>357</v>
      </c>
      <c r="C17" s="683" t="s">
        <v>358</v>
      </c>
      <c r="D17" s="684"/>
      <c r="E17" s="684"/>
      <c r="F17" s="684"/>
      <c r="G17" s="685"/>
    </row>
    <row r="18" spans="1:7" ht="152.25" customHeight="1" thickBot="1" x14ac:dyDescent="0.3">
      <c r="A18" s="107" t="s">
        <v>359</v>
      </c>
      <c r="B18" s="110" t="s">
        <v>134</v>
      </c>
      <c r="C18" s="683" t="s">
        <v>147</v>
      </c>
      <c r="D18" s="684"/>
      <c r="E18" s="684"/>
      <c r="F18" s="684"/>
      <c r="G18" s="685"/>
    </row>
    <row r="19" spans="1:7" ht="128.25" customHeight="1" thickBot="1" x14ac:dyDescent="0.3">
      <c r="A19" s="107" t="s">
        <v>164</v>
      </c>
      <c r="B19" s="110" t="s">
        <v>165</v>
      </c>
      <c r="C19" s="683" t="s">
        <v>360</v>
      </c>
      <c r="D19" s="684"/>
      <c r="E19" s="684"/>
      <c r="F19" s="684"/>
      <c r="G19" s="685"/>
    </row>
    <row r="20" spans="1:7" x14ac:dyDescent="0.25">
      <c r="G20" s="111"/>
    </row>
  </sheetData>
  <mergeCells count="18">
    <mergeCell ref="C15:G15"/>
    <mergeCell ref="C16:G16"/>
    <mergeCell ref="C17:G17"/>
    <mergeCell ref="C18:G18"/>
    <mergeCell ref="C19:G19"/>
    <mergeCell ref="A1:G1"/>
    <mergeCell ref="C14:G14"/>
    <mergeCell ref="B3:G3"/>
    <mergeCell ref="B4:G4"/>
    <mergeCell ref="B5:G5"/>
    <mergeCell ref="C6:G6"/>
    <mergeCell ref="C7:G7"/>
    <mergeCell ref="C8:G8"/>
    <mergeCell ref="C9:G9"/>
    <mergeCell ref="C10:G10"/>
    <mergeCell ref="C11:G11"/>
    <mergeCell ref="C12:G12"/>
    <mergeCell ref="C13:G13"/>
  </mergeCells>
  <pageMargins left="0.7" right="0.7" top="0.75" bottom="0.75" header="0.3" footer="0.3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992"/>
  <sheetViews>
    <sheetView zoomScale="130" zoomScaleNormal="130" workbookViewId="0">
      <selection activeCell="C964" sqref="C964"/>
    </sheetView>
  </sheetViews>
  <sheetFormatPr defaultRowHeight="15" x14ac:dyDescent="0.25"/>
  <cols>
    <col min="1" max="1" width="30.28515625" customWidth="1"/>
    <col min="2" max="5" width="18.7109375" customWidth="1"/>
    <col min="7" max="7" width="16.7109375" customWidth="1"/>
    <col min="8" max="8" width="13.28515625" customWidth="1"/>
    <col min="9" max="9" width="19.140625" customWidth="1"/>
    <col min="10" max="10" width="13.85546875" customWidth="1"/>
    <col min="11" max="11" width="16.140625" customWidth="1"/>
    <col min="12" max="12" width="9.85546875" bestFit="1" customWidth="1"/>
  </cols>
  <sheetData>
    <row r="2" spans="1:6" x14ac:dyDescent="0.25">
      <c r="A2" s="695" t="s">
        <v>146</v>
      </c>
      <c r="B2" s="695"/>
      <c r="C2" s="695"/>
      <c r="D2" s="695"/>
      <c r="E2" s="695"/>
      <c r="F2" s="56"/>
    </row>
    <row r="3" spans="1:6" x14ac:dyDescent="0.25">
      <c r="A3" s="812" t="s">
        <v>140</v>
      </c>
      <c r="B3" s="812"/>
      <c r="C3" s="812"/>
      <c r="D3" s="812"/>
      <c r="E3" s="812"/>
      <c r="F3" s="291"/>
    </row>
    <row r="4" spans="1:6" ht="15.75" thickBot="1" x14ac:dyDescent="0.3"/>
    <row r="5" spans="1:6" ht="15.75" thickBot="1" x14ac:dyDescent="0.3">
      <c r="A5" s="15" t="s">
        <v>21</v>
      </c>
      <c r="B5" s="1168" t="s">
        <v>136</v>
      </c>
      <c r="C5" s="1168"/>
      <c r="D5" s="1168"/>
      <c r="E5" s="1168"/>
    </row>
    <row r="6" spans="1:6" ht="15.75" thickBot="1" x14ac:dyDescent="0.3">
      <c r="A6" s="15" t="s">
        <v>4</v>
      </c>
      <c r="B6" s="1169" t="s">
        <v>478</v>
      </c>
      <c r="C6" s="1170"/>
      <c r="D6" s="1170"/>
      <c r="E6" s="1171"/>
    </row>
    <row r="7" spans="1:6" ht="15.75" thickBot="1" x14ac:dyDescent="0.3">
      <c r="A7" s="15" t="s">
        <v>26</v>
      </c>
      <c r="B7" s="1172" t="s">
        <v>141</v>
      </c>
      <c r="C7" s="1173"/>
      <c r="D7" s="1173"/>
      <c r="E7" s="1174"/>
    </row>
    <row r="8" spans="1:6" ht="15.75" thickBot="1" x14ac:dyDescent="0.3">
      <c r="A8" s="819" t="s">
        <v>7</v>
      </c>
      <c r="B8" s="820"/>
      <c r="C8" s="820"/>
      <c r="D8" s="820"/>
      <c r="E8" s="821"/>
    </row>
    <row r="9" spans="1:6" ht="15.75" thickBot="1" x14ac:dyDescent="0.3">
      <c r="A9" s="1175" t="s">
        <v>479</v>
      </c>
      <c r="B9" s="1176"/>
      <c r="C9" s="1176"/>
      <c r="D9" s="1176"/>
      <c r="E9" s="1177"/>
    </row>
    <row r="10" spans="1:6" ht="15.75" thickBot="1" x14ac:dyDescent="0.3">
      <c r="A10" s="1175"/>
      <c r="B10" s="1176"/>
      <c r="C10" s="1176"/>
      <c r="D10" s="1176"/>
      <c r="E10" s="1177"/>
    </row>
    <row r="11" spans="1:6" ht="45.75" customHeight="1" thickBot="1" x14ac:dyDescent="0.3">
      <c r="A11" s="1175"/>
      <c r="B11" s="1176"/>
      <c r="C11" s="1176"/>
      <c r="D11" s="1176"/>
      <c r="E11" s="1177"/>
    </row>
    <row r="12" spans="1:6" ht="38.25" customHeight="1" thickBot="1" x14ac:dyDescent="0.3">
      <c r="A12" s="14" t="s">
        <v>10</v>
      </c>
      <c r="B12" s="902" t="s">
        <v>480</v>
      </c>
      <c r="C12" s="785"/>
      <c r="D12" s="785"/>
      <c r="E12" s="786"/>
    </row>
    <row r="13" spans="1:6" x14ac:dyDescent="0.25">
      <c r="A13" s="771" t="s">
        <v>11</v>
      </c>
      <c r="B13" s="2">
        <v>2019</v>
      </c>
      <c r="C13" s="2">
        <f>B13+1</f>
        <v>2020</v>
      </c>
      <c r="D13" s="2">
        <f t="shared" ref="D13:E13" si="0">C13+1</f>
        <v>2021</v>
      </c>
      <c r="E13" s="2">
        <f t="shared" si="0"/>
        <v>2022</v>
      </c>
    </row>
    <row r="14" spans="1:6" ht="15.75" thickBot="1" x14ac:dyDescent="0.3">
      <c r="A14" s="772"/>
      <c r="B14" s="3" t="s">
        <v>5</v>
      </c>
      <c r="C14" s="3" t="s">
        <v>6</v>
      </c>
      <c r="D14" s="3" t="s">
        <v>6</v>
      </c>
      <c r="E14" s="3" t="s">
        <v>6</v>
      </c>
    </row>
    <row r="15" spans="1:6" ht="18" customHeight="1" thickBot="1" x14ac:dyDescent="0.3">
      <c r="A15" s="290" t="s">
        <v>481</v>
      </c>
      <c r="B15" s="527">
        <v>0.63800000000000001</v>
      </c>
      <c r="C15" s="527">
        <v>0.64400000000000002</v>
      </c>
      <c r="D15" s="527">
        <v>0.65400000000000003</v>
      </c>
      <c r="E15" s="527">
        <v>0.65500000000000003</v>
      </c>
    </row>
    <row r="16" spans="1:6" ht="19.5" customHeight="1" thickBot="1" x14ac:dyDescent="0.3">
      <c r="A16" s="4" t="s">
        <v>482</v>
      </c>
      <c r="B16" s="292">
        <v>1.531012197200998</v>
      </c>
      <c r="C16" s="293">
        <v>1.556825556737977</v>
      </c>
      <c r="D16" s="293">
        <v>1.5957690808958871</v>
      </c>
      <c r="E16" s="293">
        <v>1.6</v>
      </c>
    </row>
    <row r="17" spans="1:5" ht="48" customHeight="1" thickBot="1" x14ac:dyDescent="0.3">
      <c r="A17" s="12" t="s">
        <v>12</v>
      </c>
      <c r="B17" s="1178" t="s">
        <v>483</v>
      </c>
      <c r="C17" s="1179"/>
      <c r="D17" s="1179"/>
      <c r="E17" s="1180"/>
    </row>
    <row r="18" spans="1:5" ht="15.75" thickBot="1" x14ac:dyDescent="0.3">
      <c r="A18" s="767" t="s">
        <v>13</v>
      </c>
      <c r="B18" s="779"/>
      <c r="C18" s="779"/>
      <c r="D18" s="779"/>
      <c r="E18" s="780"/>
    </row>
    <row r="19" spans="1:5" ht="38.25" customHeight="1" thickBot="1" x14ac:dyDescent="0.3">
      <c r="A19" s="290" t="s">
        <v>484</v>
      </c>
      <c r="B19" s="58">
        <v>2.5000000000000001E-2</v>
      </c>
      <c r="C19" s="58">
        <v>2.5000000000000001E-2</v>
      </c>
      <c r="D19" s="58">
        <f t="shared" ref="D19:E19" si="1">C19</f>
        <v>2.5000000000000001E-2</v>
      </c>
      <c r="E19" s="58">
        <f t="shared" si="1"/>
        <v>2.5000000000000001E-2</v>
      </c>
    </row>
    <row r="20" spans="1:5" ht="15.75" thickBot="1" x14ac:dyDescent="0.3">
      <c r="A20" s="790" t="s">
        <v>32</v>
      </c>
      <c r="B20" s="791"/>
      <c r="C20" s="791"/>
      <c r="D20" s="791"/>
      <c r="E20" s="792"/>
    </row>
    <row r="21" spans="1:5" ht="15.75" thickBot="1" x14ac:dyDescent="0.3">
      <c r="A21" s="781" t="s">
        <v>44</v>
      </c>
      <c r="B21" s="782"/>
      <c r="C21" s="782"/>
      <c r="D21" s="782"/>
      <c r="E21" s="783"/>
    </row>
    <row r="22" spans="1:5" ht="26.25" customHeight="1" thickBot="1" x14ac:dyDescent="0.3">
      <c r="A22" s="18" t="s">
        <v>28</v>
      </c>
      <c r="B22" s="784" t="s">
        <v>485</v>
      </c>
      <c r="C22" s="902"/>
      <c r="D22" s="902"/>
      <c r="E22" s="903"/>
    </row>
    <row r="23" spans="1:5" ht="26.25" customHeight="1" thickBot="1" x14ac:dyDescent="0.3">
      <c r="A23" s="4" t="s">
        <v>9</v>
      </c>
      <c r="B23" s="767" t="s">
        <v>486</v>
      </c>
      <c r="C23" s="779"/>
      <c r="D23" s="779"/>
      <c r="E23" s="780"/>
    </row>
    <row r="24" spans="1:5" ht="15.75" thickBot="1" x14ac:dyDescent="0.3">
      <c r="A24" s="4" t="s">
        <v>14</v>
      </c>
      <c r="B24" s="770" t="s">
        <v>487</v>
      </c>
      <c r="C24" s="768"/>
      <c r="D24" s="768"/>
      <c r="E24" s="769"/>
    </row>
    <row r="25" spans="1:5" x14ac:dyDescent="0.25">
      <c r="A25" s="771"/>
      <c r="B25" s="16">
        <f>B13</f>
        <v>2019</v>
      </c>
      <c r="C25" s="16">
        <f t="shared" ref="C25:E25" si="2">C13</f>
        <v>2020</v>
      </c>
      <c r="D25" s="16">
        <f t="shared" si="2"/>
        <v>2021</v>
      </c>
      <c r="E25" s="16">
        <f t="shared" si="2"/>
        <v>2022</v>
      </c>
    </row>
    <row r="26" spans="1:5" ht="15.75" thickBot="1" x14ac:dyDescent="0.3">
      <c r="A26" s="772"/>
      <c r="B26" s="17" t="s">
        <v>5</v>
      </c>
      <c r="C26" s="17" t="s">
        <v>6</v>
      </c>
      <c r="D26" s="17" t="s">
        <v>6</v>
      </c>
      <c r="E26" s="17" t="s">
        <v>6</v>
      </c>
    </row>
    <row r="27" spans="1:5" ht="15.75" thickBot="1" x14ac:dyDescent="0.3">
      <c r="A27" s="4" t="s">
        <v>8</v>
      </c>
      <c r="B27" s="34">
        <v>2076.4365456396404</v>
      </c>
      <c r="C27" s="34">
        <v>2286.1364603086236</v>
      </c>
      <c r="D27" s="34">
        <v>2419.7111526105605</v>
      </c>
      <c r="E27" s="34">
        <v>2558.5489820714156</v>
      </c>
    </row>
    <row r="28" spans="1:5" ht="15.75" thickBot="1" x14ac:dyDescent="0.3">
      <c r="A28" s="4" t="s">
        <v>15</v>
      </c>
      <c r="B28" s="6">
        <v>478583.5428</v>
      </c>
      <c r="C28" s="6">
        <v>527357</v>
      </c>
      <c r="D28" s="6">
        <v>558218.19339999999</v>
      </c>
      <c r="E28" s="6">
        <v>590425.03890000004</v>
      </c>
    </row>
    <row r="29" spans="1:5" ht="15.75" thickBot="1" x14ac:dyDescent="0.3">
      <c r="A29" s="4" t="s">
        <v>23</v>
      </c>
      <c r="B29" s="6">
        <f>B28/B27</f>
        <v>230.48310520491907</v>
      </c>
      <c r="C29" s="6">
        <f>C28/C27</f>
        <v>230.67608130829072</v>
      </c>
      <c r="D29" s="6">
        <f>D28/D27</f>
        <v>230.69621049510542</v>
      </c>
      <c r="E29" s="6">
        <f>E28/E27</f>
        <v>230.76557964584623</v>
      </c>
    </row>
    <row r="30" spans="1:5" ht="15.75" thickBot="1" x14ac:dyDescent="0.3">
      <c r="A30" s="4" t="s">
        <v>16</v>
      </c>
      <c r="B30" s="289" t="s">
        <v>22</v>
      </c>
      <c r="C30" s="7">
        <f>C27/B27-1</f>
        <v>0.10099028314124836</v>
      </c>
      <c r="D30" s="7">
        <f t="shared" ref="D30:E32" si="3">D27/C27-1</f>
        <v>5.8428136124430985E-2</v>
      </c>
      <c r="E30" s="7">
        <f t="shared" si="3"/>
        <v>5.7377852439563615E-2</v>
      </c>
    </row>
    <row r="31" spans="1:5" ht="15.75" thickBot="1" x14ac:dyDescent="0.3">
      <c r="A31" s="4" t="s">
        <v>17</v>
      </c>
      <c r="B31" s="289" t="s">
        <v>22</v>
      </c>
      <c r="C31" s="7">
        <f>C28/B28-1</f>
        <v>0.1019121069534612</v>
      </c>
      <c r="D31" s="7">
        <f t="shared" si="3"/>
        <v>5.8520496362046925E-2</v>
      </c>
      <c r="E31" s="7">
        <f t="shared" si="3"/>
        <v>5.7695800460809687E-2</v>
      </c>
    </row>
    <row r="32" spans="1:5" ht="15.75" thickBot="1" x14ac:dyDescent="0.3">
      <c r="A32" s="4" t="s">
        <v>18</v>
      </c>
      <c r="B32" s="289" t="s">
        <v>22</v>
      </c>
      <c r="C32" s="7">
        <f>C29/B29-1</f>
        <v>8.3726789085081244E-4</v>
      </c>
      <c r="D32" s="7">
        <f t="shared" si="3"/>
        <v>8.7261699178053931E-5</v>
      </c>
      <c r="E32" s="7">
        <f t="shared" si="3"/>
        <v>3.0069479941574606E-4</v>
      </c>
    </row>
    <row r="33" spans="1:5" ht="15.75" thickBot="1" x14ac:dyDescent="0.3">
      <c r="A33" s="773" t="s">
        <v>34</v>
      </c>
      <c r="B33" s="774"/>
      <c r="C33" s="774"/>
      <c r="D33" s="774"/>
      <c r="E33" s="775"/>
    </row>
    <row r="34" spans="1:5" x14ac:dyDescent="0.25">
      <c r="A34" s="771"/>
      <c r="B34" s="16">
        <f>B25</f>
        <v>2019</v>
      </c>
      <c r="C34" s="16">
        <f t="shared" ref="C34:E34" si="4">C25</f>
        <v>2020</v>
      </c>
      <c r="D34" s="16">
        <f t="shared" si="4"/>
        <v>2021</v>
      </c>
      <c r="E34" s="16">
        <f t="shared" si="4"/>
        <v>2022</v>
      </c>
    </row>
    <row r="35" spans="1:5" ht="15.75" thickBot="1" x14ac:dyDescent="0.3">
      <c r="A35" s="772"/>
      <c r="B35" s="17" t="s">
        <v>5</v>
      </c>
      <c r="C35" s="17" t="s">
        <v>6</v>
      </c>
      <c r="D35" s="17" t="s">
        <v>6</v>
      </c>
      <c r="E35" s="17" t="s">
        <v>6</v>
      </c>
    </row>
    <row r="36" spans="1:5" ht="15.75" thickBot="1" x14ac:dyDescent="0.3">
      <c r="A36" s="1" t="s">
        <v>0</v>
      </c>
      <c r="B36" s="8">
        <f>B37+B38</f>
        <v>3866.7543002191742</v>
      </c>
      <c r="C36" s="8">
        <f>C37+C38</f>
        <v>3876.2241765123963</v>
      </c>
      <c r="D36" s="8">
        <f>D37+D38</f>
        <v>4334.004078051601</v>
      </c>
      <c r="E36" s="8">
        <f>E37+E38</f>
        <v>4659.1172055184325</v>
      </c>
    </row>
    <row r="37" spans="1:5" ht="15.75" thickBot="1" x14ac:dyDescent="0.3">
      <c r="A37" s="10" t="s">
        <v>50</v>
      </c>
      <c r="B37" s="11">
        <v>3866.7543002191742</v>
      </c>
      <c r="C37" s="294">
        <v>3876.2241765123963</v>
      </c>
      <c r="D37" s="294">
        <v>4334.004078051601</v>
      </c>
      <c r="E37" s="294">
        <v>4659.1172055184325</v>
      </c>
    </row>
    <row r="38" spans="1:5" ht="15.75" thickBot="1" x14ac:dyDescent="0.3">
      <c r="A38" s="10" t="s">
        <v>51</v>
      </c>
      <c r="B38" s="11">
        <v>0</v>
      </c>
      <c r="C38" s="11">
        <v>0</v>
      </c>
      <c r="D38" s="11">
        <v>0</v>
      </c>
      <c r="E38" s="11">
        <v>0</v>
      </c>
    </row>
    <row r="39" spans="1:5" ht="24" customHeight="1" thickBot="1" x14ac:dyDescent="0.3">
      <c r="A39" s="1" t="s">
        <v>31</v>
      </c>
      <c r="B39" s="8">
        <f>B40+B41</f>
        <v>660.05918841826326</v>
      </c>
      <c r="C39" s="8">
        <f>C40+C41</f>
        <v>541.06361912773457</v>
      </c>
      <c r="D39" s="8">
        <f>D40+D41</f>
        <v>602.47388186517344</v>
      </c>
      <c r="E39" s="8">
        <f>E40+E41</f>
        <v>647.66815589509679</v>
      </c>
    </row>
    <row r="40" spans="1:5" ht="15.75" thickBot="1" x14ac:dyDescent="0.3">
      <c r="A40" s="10" t="s">
        <v>50</v>
      </c>
      <c r="B40" s="11">
        <v>660.05918841826326</v>
      </c>
      <c r="C40" s="8">
        <v>541.06361912773457</v>
      </c>
      <c r="D40" s="8">
        <v>602.47388186517344</v>
      </c>
      <c r="E40" s="8">
        <v>647.66815589509679</v>
      </c>
    </row>
    <row r="41" spans="1:5" ht="15.75" thickBot="1" x14ac:dyDescent="0.3">
      <c r="A41" s="10" t="s">
        <v>51</v>
      </c>
      <c r="B41" s="11"/>
      <c r="C41" s="8"/>
      <c r="D41" s="8"/>
      <c r="E41" s="8"/>
    </row>
    <row r="42" spans="1:5" ht="15.75" thickBot="1" x14ac:dyDescent="0.3">
      <c r="A42" s="1" t="s">
        <v>1</v>
      </c>
      <c r="B42" s="11">
        <f>B43+B44</f>
        <v>4056.7293187345149</v>
      </c>
      <c r="C42" s="11">
        <f>C43+C44</f>
        <v>5045.0511971217074</v>
      </c>
      <c r="D42" s="11">
        <f>D43+D44</f>
        <v>5126.9066259329466</v>
      </c>
      <c r="E42" s="11">
        <f>E43+E44</f>
        <v>5511.4989376542653</v>
      </c>
    </row>
    <row r="43" spans="1:5" ht="15.75" thickBot="1" x14ac:dyDescent="0.3">
      <c r="A43" s="10" t="s">
        <v>50</v>
      </c>
      <c r="B43" s="11">
        <v>4056.7293187345149</v>
      </c>
      <c r="C43" s="8">
        <v>5045.0511971217074</v>
      </c>
      <c r="D43" s="8">
        <v>5126.9066259329466</v>
      </c>
      <c r="E43" s="8">
        <v>5511.4989376542653</v>
      </c>
    </row>
    <row r="44" spans="1:5" ht="15.75" thickBot="1" x14ac:dyDescent="0.3">
      <c r="A44" s="10" t="s">
        <v>51</v>
      </c>
      <c r="B44" s="11"/>
      <c r="C44" s="8"/>
      <c r="D44" s="8"/>
      <c r="E44" s="8"/>
    </row>
    <row r="45" spans="1:5" ht="15.75" thickBot="1" x14ac:dyDescent="0.3">
      <c r="A45" s="1" t="s">
        <v>2</v>
      </c>
      <c r="B45" s="11">
        <f>B46+B47</f>
        <v>0</v>
      </c>
      <c r="C45" s="11">
        <f>C46+C47</f>
        <v>0</v>
      </c>
      <c r="D45" s="11">
        <f>D46+D47</f>
        <v>0</v>
      </c>
      <c r="E45" s="11">
        <f>E46+E47</f>
        <v>0</v>
      </c>
    </row>
    <row r="46" spans="1:5" ht="15.75" thickBot="1" x14ac:dyDescent="0.3">
      <c r="A46" s="10" t="s">
        <v>50</v>
      </c>
      <c r="B46" s="11"/>
      <c r="C46" s="8"/>
      <c r="D46" s="8"/>
      <c r="E46" s="8"/>
    </row>
    <row r="47" spans="1:5" ht="15.75" thickBot="1" x14ac:dyDescent="0.3">
      <c r="A47" s="10" t="s">
        <v>51</v>
      </c>
      <c r="B47" s="11"/>
      <c r="C47" s="8"/>
      <c r="D47" s="8"/>
      <c r="E47" s="8"/>
    </row>
    <row r="48" spans="1:5" ht="15.75" thickBot="1" x14ac:dyDescent="0.3">
      <c r="A48" s="1" t="s">
        <v>24</v>
      </c>
      <c r="B48" s="11">
        <f>B49+B50</f>
        <v>0</v>
      </c>
      <c r="C48" s="11">
        <f>C49+C50</f>
        <v>0</v>
      </c>
      <c r="D48" s="11">
        <f>D49+D50</f>
        <v>0</v>
      </c>
      <c r="E48" s="11">
        <f>E49+E50</f>
        <v>0</v>
      </c>
    </row>
    <row r="49" spans="1:12" ht="15.75" thickBot="1" x14ac:dyDescent="0.3">
      <c r="A49" s="10" t="s">
        <v>50</v>
      </c>
      <c r="B49" s="11"/>
      <c r="C49" s="8"/>
      <c r="D49" s="8"/>
      <c r="E49" s="8"/>
    </row>
    <row r="50" spans="1:12" ht="15.75" thickBot="1" x14ac:dyDescent="0.3">
      <c r="A50" s="10" t="s">
        <v>51</v>
      </c>
      <c r="B50" s="11"/>
      <c r="C50" s="8"/>
      <c r="D50" s="8"/>
      <c r="E50" s="8"/>
    </row>
    <row r="51" spans="1:12" ht="15.75" thickBot="1" x14ac:dyDescent="0.3">
      <c r="A51" s="1" t="s">
        <v>25</v>
      </c>
      <c r="B51" s="11">
        <f>B52+B53</f>
        <v>0</v>
      </c>
      <c r="C51" s="11">
        <f>C52+C53</f>
        <v>0</v>
      </c>
      <c r="D51" s="11">
        <f>D52+D53</f>
        <v>0</v>
      </c>
      <c r="E51" s="11">
        <f>E52+E53</f>
        <v>0</v>
      </c>
    </row>
    <row r="52" spans="1:12" ht="15.75" thickBot="1" x14ac:dyDescent="0.3">
      <c r="A52" s="10" t="s">
        <v>50</v>
      </c>
      <c r="B52" s="11"/>
      <c r="C52" s="8"/>
      <c r="D52" s="8"/>
      <c r="E52" s="8"/>
    </row>
    <row r="53" spans="1:12" ht="15.75" thickBot="1" x14ac:dyDescent="0.3">
      <c r="A53" s="10" t="s">
        <v>51</v>
      </c>
      <c r="B53" s="11"/>
      <c r="C53" s="8"/>
      <c r="D53" s="8"/>
      <c r="E53" s="8"/>
    </row>
    <row r="54" spans="1:12" ht="24.75" customHeight="1" thickBot="1" x14ac:dyDescent="0.3">
      <c r="A54" s="1" t="s">
        <v>3</v>
      </c>
      <c r="B54" s="11">
        <f>B55+B56</f>
        <v>470000</v>
      </c>
      <c r="C54" s="11">
        <f>C55+C56</f>
        <v>517895.15992394829</v>
      </c>
      <c r="D54" s="11">
        <f>D55+D56</f>
        <v>548154.80882616865</v>
      </c>
      <c r="E54" s="11">
        <f>E55+E56</f>
        <v>579606.75456103368</v>
      </c>
    </row>
    <row r="55" spans="1:12" ht="15.75" thickBot="1" x14ac:dyDescent="0.3">
      <c r="A55" s="10" t="s">
        <v>50</v>
      </c>
      <c r="B55" s="11">
        <v>470000</v>
      </c>
      <c r="C55" s="295">
        <v>517895.15992394829</v>
      </c>
      <c r="D55" s="295">
        <v>548154.80882616865</v>
      </c>
      <c r="E55" s="295">
        <v>579606.75456103368</v>
      </c>
      <c r="L55" s="26"/>
    </row>
    <row r="56" spans="1:12" ht="15.75" thickBot="1" x14ac:dyDescent="0.3">
      <c r="A56" s="10" t="s">
        <v>51</v>
      </c>
      <c r="B56" s="11"/>
      <c r="C56" s="32"/>
      <c r="D56" s="31"/>
      <c r="E56" s="31"/>
    </row>
    <row r="57" spans="1:12" ht="15.75" thickBot="1" x14ac:dyDescent="0.3">
      <c r="A57" s="19" t="s">
        <v>33</v>
      </c>
      <c r="B57" s="11">
        <f>ROUND(B54+B51+B48+B45+B42+B39+B36,4)</f>
        <v>478583.5428</v>
      </c>
      <c r="C57" s="11">
        <f>ROUND(C54+C51+C48+C45+C42+C39+C36,0)</f>
        <v>527357</v>
      </c>
      <c r="D57" s="11">
        <f>ROUND(D54+D51+D48+D45+D42+D39+D36,4)</f>
        <v>558218.19339999999</v>
      </c>
      <c r="E57" s="11">
        <f>ROUND(E54+E51+E48+E45+E42+E39+E36,4)</f>
        <v>590425.03890000004</v>
      </c>
    </row>
    <row r="58" spans="1:12" ht="15.75" thickBot="1" x14ac:dyDescent="0.3">
      <c r="A58" s="22" t="s">
        <v>35</v>
      </c>
      <c r="B58" s="23">
        <v>0</v>
      </c>
      <c r="C58" s="23">
        <f>IF(C57-C28=0,0,"Error")</f>
        <v>0</v>
      </c>
      <c r="D58" s="23">
        <f>IF(D57-D28=0,0,"Error")</f>
        <v>0</v>
      </c>
      <c r="E58" s="23">
        <f>IF(E57-E28=0,0,"Error")</f>
        <v>0</v>
      </c>
    </row>
    <row r="59" spans="1:12" ht="25.5" customHeight="1" thickBot="1" x14ac:dyDescent="0.3">
      <c r="A59" s="33" t="s">
        <v>55</v>
      </c>
      <c r="B59" s="784" t="s">
        <v>488</v>
      </c>
      <c r="C59" s="902"/>
      <c r="D59" s="902"/>
      <c r="E59" s="903"/>
    </row>
    <row r="60" spans="1:12" ht="26.25" customHeight="1" thickBot="1" x14ac:dyDescent="0.3">
      <c r="A60" s="4" t="s">
        <v>9</v>
      </c>
      <c r="B60" s="767" t="s">
        <v>489</v>
      </c>
      <c r="C60" s="779"/>
      <c r="D60" s="779"/>
      <c r="E60" s="780"/>
    </row>
    <row r="61" spans="1:12" ht="15.75" thickBot="1" x14ac:dyDescent="0.3">
      <c r="A61" s="4" t="s">
        <v>14</v>
      </c>
      <c r="B61" s="770" t="s">
        <v>490</v>
      </c>
      <c r="C61" s="768"/>
      <c r="D61" s="768"/>
      <c r="E61" s="769"/>
    </row>
    <row r="62" spans="1:12" ht="12.75" customHeight="1" x14ac:dyDescent="0.25">
      <c r="A62" s="771"/>
      <c r="B62" s="16">
        <v>2019</v>
      </c>
      <c r="C62" s="16">
        <v>2020</v>
      </c>
      <c r="D62" s="16">
        <v>2021</v>
      </c>
      <c r="E62" s="16">
        <v>2022</v>
      </c>
    </row>
    <row r="63" spans="1:12" ht="14.25" customHeight="1" thickBot="1" x14ac:dyDescent="0.3">
      <c r="A63" s="772"/>
      <c r="B63" s="17" t="s">
        <v>5</v>
      </c>
      <c r="C63" s="17" t="s">
        <v>6</v>
      </c>
      <c r="D63" s="17" t="s">
        <v>6</v>
      </c>
      <c r="E63" s="17" t="s">
        <v>6</v>
      </c>
    </row>
    <row r="64" spans="1:12" ht="15.75" thickBot="1" x14ac:dyDescent="0.3">
      <c r="A64" s="4" t="s">
        <v>8</v>
      </c>
      <c r="B64" s="34">
        <v>18356.326578883138</v>
      </c>
      <c r="C64" s="34">
        <v>16726.348938436651</v>
      </c>
      <c r="D64" s="34">
        <v>17240.596825309389</v>
      </c>
      <c r="E64" s="34">
        <v>17737.821789959198</v>
      </c>
    </row>
    <row r="65" spans="1:5" ht="15.75" thickBot="1" x14ac:dyDescent="0.3">
      <c r="A65" s="4" t="s">
        <v>15</v>
      </c>
      <c r="B65" s="6">
        <v>3860234.4909999999</v>
      </c>
      <c r="C65" s="6">
        <v>3940360</v>
      </c>
      <c r="D65" s="6">
        <v>4178692.7886999999</v>
      </c>
      <c r="E65" s="6">
        <v>4421450.1267999997</v>
      </c>
    </row>
    <row r="66" spans="1:5" ht="15.75" thickBot="1" x14ac:dyDescent="0.3">
      <c r="A66" s="4" t="s">
        <v>23</v>
      </c>
      <c r="B66" s="6">
        <f>B65/B64</f>
        <v>210.29449843416711</v>
      </c>
      <c r="C66" s="6">
        <f>C65/C64</f>
        <v>235.5780101505099</v>
      </c>
      <c r="D66" s="6">
        <f>D65/D64</f>
        <v>242.37518173185467</v>
      </c>
      <c r="E66" s="6">
        <f>E65/E64</f>
        <v>249.2668028327378</v>
      </c>
    </row>
    <row r="67" spans="1:5" ht="15.75" thickBot="1" x14ac:dyDescent="0.3">
      <c r="A67" s="4" t="s">
        <v>16</v>
      </c>
      <c r="B67" s="289"/>
      <c r="C67" s="7">
        <f t="shared" ref="C67:E69" si="5">C64/B64-1</f>
        <v>-8.8796504760467188E-2</v>
      </c>
      <c r="D67" s="7">
        <f t="shared" si="5"/>
        <v>3.0744778120167737E-2</v>
      </c>
      <c r="E67" s="7">
        <f t="shared" si="5"/>
        <v>2.8840356844252568E-2</v>
      </c>
    </row>
    <row r="68" spans="1:5" ht="15.75" thickBot="1" x14ac:dyDescent="0.3">
      <c r="A68" s="4" t="s">
        <v>17</v>
      </c>
      <c r="B68" s="289"/>
      <c r="C68" s="7">
        <f t="shared" si="5"/>
        <v>2.0756642941461179E-2</v>
      </c>
      <c r="D68" s="7">
        <f t="shared" si="5"/>
        <v>6.0485028956745124E-2</v>
      </c>
      <c r="E68" s="7">
        <f t="shared" si="5"/>
        <v>5.8094085967856479E-2</v>
      </c>
    </row>
    <row r="69" spans="1:5" ht="15.75" thickBot="1" x14ac:dyDescent="0.3">
      <c r="A69" s="4" t="s">
        <v>18</v>
      </c>
      <c r="B69" s="289"/>
      <c r="C69" s="7">
        <f t="shared" si="5"/>
        <v>0.12022906878021744</v>
      </c>
      <c r="D69" s="7">
        <f t="shared" si="5"/>
        <v>2.885316663045967E-2</v>
      </c>
      <c r="E69" s="7">
        <f t="shared" si="5"/>
        <v>2.8433691319548871E-2</v>
      </c>
    </row>
    <row r="70" spans="1:5" ht="15.75" thickBot="1" x14ac:dyDescent="0.3">
      <c r="A70" s="773" t="s">
        <v>72</v>
      </c>
      <c r="B70" s="774"/>
      <c r="C70" s="774"/>
      <c r="D70" s="774"/>
      <c r="E70" s="775"/>
    </row>
    <row r="71" spans="1:5" x14ac:dyDescent="0.25">
      <c r="A71" s="771"/>
      <c r="B71" s="16">
        <v>2019</v>
      </c>
      <c r="C71" s="16">
        <v>2020</v>
      </c>
      <c r="D71" s="16">
        <v>2021</v>
      </c>
      <c r="E71" s="16">
        <v>2022</v>
      </c>
    </row>
    <row r="72" spans="1:5" ht="15.75" thickBot="1" x14ac:dyDescent="0.3">
      <c r="A72" s="772"/>
      <c r="B72" s="17" t="s">
        <v>5</v>
      </c>
      <c r="C72" s="17" t="s">
        <v>6</v>
      </c>
      <c r="D72" s="17" t="s">
        <v>6</v>
      </c>
      <c r="E72" s="17" t="s">
        <v>6</v>
      </c>
    </row>
    <row r="73" spans="1:5" ht="15.75" thickBot="1" x14ac:dyDescent="0.3">
      <c r="A73" s="1" t="s">
        <v>0</v>
      </c>
      <c r="B73" s="8">
        <f>B74+B75</f>
        <v>31189.075642831678</v>
      </c>
      <c r="C73" s="8">
        <f>C74+C75</f>
        <v>28962.743568279551</v>
      </c>
      <c r="D73" s="8">
        <f>D74+D75</f>
        <v>32443.356022245836</v>
      </c>
      <c r="E73" s="8">
        <f>E74+E75</f>
        <v>34890.211293911016</v>
      </c>
    </row>
    <row r="74" spans="1:5" ht="15.75" thickBot="1" x14ac:dyDescent="0.3">
      <c r="A74" s="10" t="s">
        <v>50</v>
      </c>
      <c r="B74" s="11">
        <v>31189.075642831678</v>
      </c>
      <c r="C74" s="294">
        <v>28962.743568279551</v>
      </c>
      <c r="D74" s="294">
        <v>32443.356022245836</v>
      </c>
      <c r="E74" s="294">
        <v>34890.211293911016</v>
      </c>
    </row>
    <row r="75" spans="1:5" ht="15.75" thickBot="1" x14ac:dyDescent="0.3">
      <c r="A75" s="10" t="s">
        <v>51</v>
      </c>
      <c r="B75" s="11"/>
      <c r="C75" s="11"/>
      <c r="D75" s="11"/>
      <c r="E75" s="11"/>
    </row>
    <row r="76" spans="1:5" ht="24.75" thickBot="1" x14ac:dyDescent="0.3">
      <c r="A76" s="1" t="s">
        <v>31</v>
      </c>
      <c r="B76" s="8">
        <f>B77+B78</f>
        <v>5324.0093261566726</v>
      </c>
      <c r="C76" s="8">
        <f>C77+C78</f>
        <v>4042.7710424688171</v>
      </c>
      <c r="D76" s="8">
        <f>D77+D78</f>
        <v>4509.9806764011037</v>
      </c>
      <c r="E76" s="8">
        <f>E77+E78</f>
        <v>4850.1202718730847</v>
      </c>
    </row>
    <row r="77" spans="1:5" ht="15.75" thickBot="1" x14ac:dyDescent="0.3">
      <c r="A77" s="10" t="s">
        <v>50</v>
      </c>
      <c r="B77" s="11">
        <v>5324.0093261566726</v>
      </c>
      <c r="C77" s="11">
        <v>4042.7710424688171</v>
      </c>
      <c r="D77" s="11">
        <v>4509.9806764011037</v>
      </c>
      <c r="E77" s="11">
        <v>4850.1202718730847</v>
      </c>
    </row>
    <row r="78" spans="1:5" ht="15.75" thickBot="1" x14ac:dyDescent="0.3">
      <c r="A78" s="10" t="s">
        <v>51</v>
      </c>
      <c r="B78" s="11"/>
      <c r="C78" s="8"/>
      <c r="D78" s="8"/>
      <c r="E78" s="8"/>
    </row>
    <row r="79" spans="1:5" ht="15.75" thickBot="1" x14ac:dyDescent="0.3">
      <c r="A79" s="1" t="s">
        <v>1</v>
      </c>
      <c r="B79" s="8">
        <f>B80+B81</f>
        <v>32721.406058133074</v>
      </c>
      <c r="C79" s="8">
        <f>C80+C81</f>
        <v>37696.09740233003</v>
      </c>
      <c r="D79" s="8">
        <f>D80+D81</f>
        <v>38378.841819809975</v>
      </c>
      <c r="E79" s="8">
        <f>E80+E81</f>
        <v>41273.347288443241</v>
      </c>
    </row>
    <row r="80" spans="1:5" ht="15.75" thickBot="1" x14ac:dyDescent="0.3">
      <c r="A80" s="10" t="s">
        <v>50</v>
      </c>
      <c r="B80" s="11">
        <v>32721.406058133074</v>
      </c>
      <c r="C80" s="11">
        <v>37696.09740233003</v>
      </c>
      <c r="D80" s="11">
        <v>38378.841819809975</v>
      </c>
      <c r="E80" s="11">
        <v>41273.347288443241</v>
      </c>
    </row>
    <row r="81" spans="1:5" ht="15.75" thickBot="1" x14ac:dyDescent="0.3">
      <c r="A81" s="10" t="s">
        <v>51</v>
      </c>
      <c r="B81" s="11"/>
      <c r="C81" s="8"/>
      <c r="D81" s="8"/>
      <c r="E81" s="8"/>
    </row>
    <row r="82" spans="1:5" ht="15.75" thickBot="1" x14ac:dyDescent="0.3">
      <c r="A82" s="1" t="s">
        <v>2</v>
      </c>
      <c r="B82" s="11">
        <f>B83+B84</f>
        <v>0</v>
      </c>
      <c r="C82" s="11">
        <f>C83+C84</f>
        <v>0</v>
      </c>
      <c r="D82" s="11">
        <f>D83+D84</f>
        <v>0</v>
      </c>
      <c r="E82" s="11">
        <f>E83+E84</f>
        <v>0</v>
      </c>
    </row>
    <row r="83" spans="1:5" ht="15.75" thickBot="1" x14ac:dyDescent="0.3">
      <c r="A83" s="10" t="s">
        <v>50</v>
      </c>
      <c r="B83" s="11"/>
      <c r="C83" s="8"/>
      <c r="D83" s="8"/>
      <c r="E83" s="8"/>
    </row>
    <row r="84" spans="1:5" ht="15.75" thickBot="1" x14ac:dyDescent="0.3">
      <c r="A84" s="10" t="s">
        <v>51</v>
      </c>
      <c r="B84" s="11"/>
      <c r="C84" s="8"/>
      <c r="D84" s="8"/>
      <c r="E84" s="8"/>
    </row>
    <row r="85" spans="1:5" ht="15.75" thickBot="1" x14ac:dyDescent="0.3">
      <c r="A85" s="1" t="s">
        <v>24</v>
      </c>
      <c r="B85" s="11">
        <f>B86+B87</f>
        <v>0</v>
      </c>
      <c r="C85" s="11">
        <f>C86+C87</f>
        <v>0</v>
      </c>
      <c r="D85" s="11">
        <f>D86+D87</f>
        <v>0</v>
      </c>
      <c r="E85" s="11">
        <f>E86+E87</f>
        <v>0</v>
      </c>
    </row>
    <row r="86" spans="1:5" ht="15.75" thickBot="1" x14ac:dyDescent="0.3">
      <c r="A86" s="10" t="s">
        <v>50</v>
      </c>
      <c r="B86" s="11">
        <v>0</v>
      </c>
      <c r="C86" s="8"/>
      <c r="D86" s="8"/>
      <c r="E86" s="8"/>
    </row>
    <row r="87" spans="1:5" ht="15.75" thickBot="1" x14ac:dyDescent="0.3">
      <c r="A87" s="10" t="s">
        <v>51</v>
      </c>
      <c r="B87" s="11"/>
      <c r="C87" s="8"/>
      <c r="D87" s="8"/>
      <c r="E87" s="8"/>
    </row>
    <row r="88" spans="1:5" ht="15.75" thickBot="1" x14ac:dyDescent="0.3">
      <c r="A88" s="1" t="s">
        <v>25</v>
      </c>
      <c r="B88" s="11">
        <f>B89+B90</f>
        <v>0</v>
      </c>
      <c r="C88" s="11">
        <f>C89+C90</f>
        <v>0</v>
      </c>
      <c r="D88" s="11">
        <f>D89+D90</f>
        <v>0</v>
      </c>
      <c r="E88" s="11">
        <f>E89+E90</f>
        <v>0</v>
      </c>
    </row>
    <row r="89" spans="1:5" ht="15.75" thickBot="1" x14ac:dyDescent="0.3">
      <c r="A89" s="10" t="s">
        <v>50</v>
      </c>
      <c r="B89" s="11"/>
      <c r="C89" s="8"/>
      <c r="D89" s="8"/>
      <c r="E89" s="8"/>
    </row>
    <row r="90" spans="1:5" ht="15.75" thickBot="1" x14ac:dyDescent="0.3">
      <c r="A90" s="10" t="s">
        <v>51</v>
      </c>
      <c r="B90" s="11"/>
      <c r="C90" s="8"/>
      <c r="D90" s="8"/>
      <c r="E90" s="8"/>
    </row>
    <row r="91" spans="1:5" ht="24.75" customHeight="1" thickBot="1" x14ac:dyDescent="0.3">
      <c r="A91" s="1" t="s">
        <v>3</v>
      </c>
      <c r="B91" s="11">
        <f>B92+B93</f>
        <v>3791000</v>
      </c>
      <c r="C91" s="11">
        <f>C92+C93</f>
        <v>3869658.7269176673</v>
      </c>
      <c r="D91" s="11">
        <f>D92+D93</f>
        <v>4103360.6101377918</v>
      </c>
      <c r="E91" s="11">
        <f>E92+E93</f>
        <v>4340436.44793054</v>
      </c>
    </row>
    <row r="92" spans="1:5" ht="15.75" thickBot="1" x14ac:dyDescent="0.3">
      <c r="A92" s="10" t="s">
        <v>50</v>
      </c>
      <c r="B92" s="11">
        <v>3791000</v>
      </c>
      <c r="C92" s="11">
        <v>3869658.7269176673</v>
      </c>
      <c r="D92" s="11">
        <v>4103360.6101377918</v>
      </c>
      <c r="E92" s="11">
        <v>4340436.44793054</v>
      </c>
    </row>
    <row r="93" spans="1:5" ht="15.75" thickBot="1" x14ac:dyDescent="0.3">
      <c r="A93" s="10" t="s">
        <v>51</v>
      </c>
      <c r="B93" s="11"/>
      <c r="C93" s="32"/>
      <c r="D93" s="31"/>
      <c r="E93" s="31"/>
    </row>
    <row r="94" spans="1:5" ht="15.75" thickBot="1" x14ac:dyDescent="0.3">
      <c r="A94" s="19" t="s">
        <v>57</v>
      </c>
      <c r="B94" s="11">
        <f>ROUND(B91+B88+B85+B82+B79+B76+B73,4)</f>
        <v>3860234.4909999999</v>
      </c>
      <c r="C94" s="11">
        <f>ROUND(C91+C88+C85+C82+C79+C76+C73,0)</f>
        <v>3940360</v>
      </c>
      <c r="D94" s="11">
        <f>ROUND(D91+D88+D85+D82+D79+D76+D73,4)</f>
        <v>4178692.7886999999</v>
      </c>
      <c r="E94" s="11">
        <f>ROUND(E91+E88+E85+E82+E79+E76+E73,4)</f>
        <v>4421450.1267999997</v>
      </c>
    </row>
    <row r="95" spans="1:5" ht="15.75" thickBot="1" x14ac:dyDescent="0.3">
      <c r="A95" s="22" t="s">
        <v>35</v>
      </c>
      <c r="B95" s="23">
        <v>0</v>
      </c>
      <c r="C95" s="23">
        <f>IF(C94-C65=0,0,"Error")</f>
        <v>0</v>
      </c>
      <c r="D95" s="23">
        <f>IF(D94-D65=0,0,"Error")</f>
        <v>0</v>
      </c>
      <c r="E95" s="23">
        <f>IF(E94-E65=0,0,"Error")</f>
        <v>0</v>
      </c>
    </row>
    <row r="96" spans="1:5" ht="41.25" customHeight="1" thickBot="1" x14ac:dyDescent="0.3">
      <c r="A96" s="33" t="s">
        <v>56</v>
      </c>
      <c r="B96" s="784" t="s">
        <v>491</v>
      </c>
      <c r="C96" s="902"/>
      <c r="D96" s="902"/>
      <c r="E96" s="903"/>
    </row>
    <row r="97" spans="1:5" ht="34.5" customHeight="1" thickBot="1" x14ac:dyDescent="0.3">
      <c r="A97" s="4" t="s">
        <v>9</v>
      </c>
      <c r="B97" s="767" t="s">
        <v>492</v>
      </c>
      <c r="C97" s="779"/>
      <c r="D97" s="779"/>
      <c r="E97" s="780"/>
    </row>
    <row r="98" spans="1:5" ht="15.75" thickBot="1" x14ac:dyDescent="0.3">
      <c r="A98" s="4" t="s">
        <v>14</v>
      </c>
      <c r="B98" s="770" t="s">
        <v>493</v>
      </c>
      <c r="C98" s="768"/>
      <c r="D98" s="768"/>
      <c r="E98" s="769"/>
    </row>
    <row r="99" spans="1:5" x14ac:dyDescent="0.25">
      <c r="A99" s="771"/>
      <c r="B99" s="16">
        <v>2019</v>
      </c>
      <c r="C99" s="16">
        <v>2020</v>
      </c>
      <c r="D99" s="16">
        <v>2021</v>
      </c>
      <c r="E99" s="16">
        <v>2022</v>
      </c>
    </row>
    <row r="100" spans="1:5" ht="15.75" thickBot="1" x14ac:dyDescent="0.3">
      <c r="A100" s="772"/>
      <c r="B100" s="17" t="s">
        <v>5</v>
      </c>
      <c r="C100" s="17" t="s">
        <v>6</v>
      </c>
      <c r="D100" s="17" t="s">
        <v>6</v>
      </c>
      <c r="E100" s="17" t="s">
        <v>6</v>
      </c>
    </row>
    <row r="101" spans="1:5" ht="15.75" thickBot="1" x14ac:dyDescent="0.3">
      <c r="A101" s="4" t="s">
        <v>8</v>
      </c>
      <c r="B101" s="296">
        <v>639816.60267218773</v>
      </c>
      <c r="C101" s="296">
        <v>651524.00744720071</v>
      </c>
      <c r="D101" s="296">
        <v>668160.88879444997</v>
      </c>
      <c r="E101" s="296">
        <v>684611.32597102039</v>
      </c>
    </row>
    <row r="102" spans="1:5" ht="15.75" thickBot="1" x14ac:dyDescent="0.3">
      <c r="A102" s="4" t="s">
        <v>15</v>
      </c>
      <c r="B102" s="6">
        <v>108276569.89390001</v>
      </c>
      <c r="C102" s="6">
        <v>116046851</v>
      </c>
      <c r="D102" s="6">
        <v>122773513.2951</v>
      </c>
      <c r="E102" s="6">
        <v>130683002.5536</v>
      </c>
    </row>
    <row r="103" spans="1:5" ht="15.75" thickBot="1" x14ac:dyDescent="0.3">
      <c r="A103" s="4" t="s">
        <v>23</v>
      </c>
      <c r="B103" s="6">
        <f>B102/B101</f>
        <v>169.2306349064466</v>
      </c>
      <c r="C103" s="6">
        <f>C102/C101</f>
        <v>178.11600136531331</v>
      </c>
      <c r="D103" s="6">
        <f>D102/D101</f>
        <v>183.74842849095512</v>
      </c>
      <c r="E103" s="6">
        <f>E102/E101</f>
        <v>190.88641627166393</v>
      </c>
    </row>
    <row r="104" spans="1:5" ht="15.75" thickBot="1" x14ac:dyDescent="0.3">
      <c r="A104" s="4" t="s">
        <v>16</v>
      </c>
      <c r="B104" s="289"/>
      <c r="C104" s="7">
        <f t="shared" ref="C104:E106" si="6">C101/B101-1</f>
        <v>1.8298063423357824E-2</v>
      </c>
      <c r="D104" s="7">
        <f t="shared" si="6"/>
        <v>2.5535331249627813E-2</v>
      </c>
      <c r="E104" s="7">
        <f t="shared" si="6"/>
        <v>2.4620473081343741E-2</v>
      </c>
    </row>
    <row r="105" spans="1:5" ht="15.75" thickBot="1" x14ac:dyDescent="0.3">
      <c r="A105" s="4" t="s">
        <v>17</v>
      </c>
      <c r="B105" s="289"/>
      <c r="C105" s="7">
        <f t="shared" si="6"/>
        <v>7.176327356614709E-2</v>
      </c>
      <c r="D105" s="7">
        <f t="shared" si="6"/>
        <v>5.7965056674394333E-2</v>
      </c>
      <c r="E105" s="7">
        <f t="shared" si="6"/>
        <v>6.4423417121644455E-2</v>
      </c>
    </row>
    <row r="106" spans="1:5" ht="15.75" thickBot="1" x14ac:dyDescent="0.3">
      <c r="A106" s="4" t="s">
        <v>18</v>
      </c>
      <c r="B106" s="289"/>
      <c r="C106" s="7">
        <f t="shared" si="6"/>
        <v>5.250447984065465E-2</v>
      </c>
      <c r="D106" s="7">
        <f t="shared" si="6"/>
        <v>3.162224102532929E-2</v>
      </c>
      <c r="E106" s="7">
        <f t="shared" si="6"/>
        <v>3.8846524236043622E-2</v>
      </c>
    </row>
    <row r="107" spans="1:5" ht="15.75" thickBot="1" x14ac:dyDescent="0.3">
      <c r="A107" s="773" t="s">
        <v>73</v>
      </c>
      <c r="B107" s="774"/>
      <c r="C107" s="774"/>
      <c r="D107" s="774"/>
      <c r="E107" s="775"/>
    </row>
    <row r="108" spans="1:5" x14ac:dyDescent="0.25">
      <c r="A108" s="771"/>
      <c r="B108" s="16">
        <v>2019</v>
      </c>
      <c r="C108" s="16">
        <v>2020</v>
      </c>
      <c r="D108" s="16">
        <v>2021</v>
      </c>
      <c r="E108" s="16">
        <v>2022</v>
      </c>
    </row>
    <row r="109" spans="1:5" ht="15.75" thickBot="1" x14ac:dyDescent="0.3">
      <c r="A109" s="772"/>
      <c r="B109" s="17" t="s">
        <v>5</v>
      </c>
      <c r="C109" s="17" t="s">
        <v>6</v>
      </c>
      <c r="D109" s="17" t="s">
        <v>6</v>
      </c>
      <c r="E109" s="17" t="s">
        <v>6</v>
      </c>
    </row>
    <row r="110" spans="1:5" ht="15.75" thickBot="1" x14ac:dyDescent="0.3">
      <c r="A110" s="1" t="s">
        <v>0</v>
      </c>
      <c r="B110" s="8">
        <f>B111+B112</f>
        <v>877734.47694906895</v>
      </c>
      <c r="C110" s="8">
        <f>C111+C112</f>
        <v>852976.60758800455</v>
      </c>
      <c r="D110" s="8">
        <f>D111+D112</f>
        <v>953213.12271357095</v>
      </c>
      <c r="E110" s="8">
        <f>E111+E112</f>
        <v>1031235.7803147541</v>
      </c>
    </row>
    <row r="111" spans="1:5" ht="15.75" thickBot="1" x14ac:dyDescent="0.3">
      <c r="A111" s="10" t="s">
        <v>50</v>
      </c>
      <c r="B111" s="11">
        <v>877734.47694906895</v>
      </c>
      <c r="C111" s="294">
        <v>852976.60758800455</v>
      </c>
      <c r="D111" s="294">
        <v>953213.12271357095</v>
      </c>
      <c r="E111" s="294">
        <v>1031235.7803147541</v>
      </c>
    </row>
    <row r="112" spans="1:5" ht="15.75" thickBot="1" x14ac:dyDescent="0.3">
      <c r="A112" s="10" t="s">
        <v>51</v>
      </c>
      <c r="B112" s="11"/>
      <c r="C112" s="40"/>
      <c r="D112" s="40"/>
      <c r="E112" s="40"/>
    </row>
    <row r="113" spans="1:5" ht="24.75" thickBot="1" x14ac:dyDescent="0.3">
      <c r="A113" s="1" t="s">
        <v>31</v>
      </c>
      <c r="B113" s="8">
        <f>B114+B115</f>
        <v>149830.23526188164</v>
      </c>
      <c r="C113" s="8">
        <f>C114+C115</f>
        <v>119062.93065539557</v>
      </c>
      <c r="D113" s="8">
        <f>D114+D115</f>
        <v>132507.03043736995</v>
      </c>
      <c r="E113" s="8">
        <f>E114+E115</f>
        <v>143353.03162977181</v>
      </c>
    </row>
    <row r="114" spans="1:5" ht="15.75" thickBot="1" x14ac:dyDescent="0.3">
      <c r="A114" s="10" t="s">
        <v>50</v>
      </c>
      <c r="B114" s="11">
        <v>149830.23526188164</v>
      </c>
      <c r="C114" s="11">
        <v>119062.93065539557</v>
      </c>
      <c r="D114" s="11">
        <v>132507.03043736995</v>
      </c>
      <c r="E114" s="11">
        <v>143353.03162977181</v>
      </c>
    </row>
    <row r="115" spans="1:5" ht="15.75" thickBot="1" x14ac:dyDescent="0.3">
      <c r="A115" s="10" t="s">
        <v>51</v>
      </c>
      <c r="B115" s="11"/>
      <c r="C115" s="8"/>
      <c r="D115" s="8"/>
      <c r="E115" s="8"/>
    </row>
    <row r="116" spans="1:5" ht="15.75" thickBot="1" x14ac:dyDescent="0.3">
      <c r="A116" s="1" t="s">
        <v>1</v>
      </c>
      <c r="B116" s="11">
        <f>B117+B118</f>
        <v>920857.88499713165</v>
      </c>
      <c r="C116" s="11">
        <f>C117+C118</f>
        <v>1110181.0574590005</v>
      </c>
      <c r="D116" s="11">
        <f>D117+D118</f>
        <v>1127602.6941265506</v>
      </c>
      <c r="E116" s="11">
        <f>E117+E118</f>
        <v>1219899.5339597601</v>
      </c>
    </row>
    <row r="117" spans="1:5" ht="15.75" thickBot="1" x14ac:dyDescent="0.3">
      <c r="A117" s="10" t="s">
        <v>50</v>
      </c>
      <c r="B117" s="11">
        <v>920857.88499713165</v>
      </c>
      <c r="C117" s="11">
        <v>1110181.0574590005</v>
      </c>
      <c r="D117" s="11">
        <v>1127602.6941265506</v>
      </c>
      <c r="E117" s="11">
        <v>1219899.5339597601</v>
      </c>
    </row>
    <row r="118" spans="1:5" ht="15.75" thickBot="1" x14ac:dyDescent="0.3">
      <c r="A118" s="10" t="s">
        <v>51</v>
      </c>
      <c r="B118" s="11"/>
      <c r="C118" s="8"/>
      <c r="D118" s="8"/>
      <c r="E118" s="8"/>
    </row>
    <row r="119" spans="1:5" ht="15.75" thickBot="1" x14ac:dyDescent="0.3">
      <c r="A119" s="1" t="s">
        <v>2</v>
      </c>
      <c r="B119" s="11">
        <f>B120+B121</f>
        <v>0</v>
      </c>
      <c r="C119" s="11">
        <f>C120+C121</f>
        <v>0</v>
      </c>
      <c r="D119" s="11">
        <f>D120+D121</f>
        <v>0</v>
      </c>
      <c r="E119" s="11">
        <f>E120+E121</f>
        <v>0</v>
      </c>
    </row>
    <row r="120" spans="1:5" ht="15.75" thickBot="1" x14ac:dyDescent="0.3">
      <c r="A120" s="10" t="s">
        <v>50</v>
      </c>
      <c r="B120" s="11"/>
      <c r="C120" s="8"/>
      <c r="D120" s="8"/>
      <c r="E120" s="8"/>
    </row>
    <row r="121" spans="1:5" ht="15.75" thickBot="1" x14ac:dyDescent="0.3">
      <c r="A121" s="10" t="s">
        <v>51</v>
      </c>
      <c r="B121" s="11"/>
      <c r="C121" s="8"/>
      <c r="D121" s="8"/>
      <c r="E121" s="8"/>
    </row>
    <row r="122" spans="1:5" ht="15.75" thickBot="1" x14ac:dyDescent="0.3">
      <c r="A122" s="1" t="s">
        <v>24</v>
      </c>
      <c r="B122" s="11">
        <f>B123+B124</f>
        <v>29807898.377561018</v>
      </c>
      <c r="C122" s="11">
        <f>C123+C124</f>
        <v>32563595.231517211</v>
      </c>
      <c r="D122" s="11">
        <f>D123+D124</f>
        <v>33301277.187177181</v>
      </c>
      <c r="E122" s="11">
        <f>E123+E124</f>
        <v>35836026.957943648</v>
      </c>
    </row>
    <row r="123" spans="1:5" ht="15.75" thickBot="1" x14ac:dyDescent="0.3">
      <c r="A123" s="10" t="s">
        <v>50</v>
      </c>
      <c r="B123" s="11">
        <v>29807898.377561018</v>
      </c>
      <c r="C123" s="11">
        <v>32563595.231517211</v>
      </c>
      <c r="D123" s="11">
        <v>33301277.187177181</v>
      </c>
      <c r="E123" s="11">
        <v>35836026.957943648</v>
      </c>
    </row>
    <row r="124" spans="1:5" ht="15.75" thickBot="1" x14ac:dyDescent="0.3">
      <c r="A124" s="10" t="s">
        <v>51</v>
      </c>
      <c r="B124" s="11"/>
      <c r="C124" s="8"/>
      <c r="D124" s="8"/>
      <c r="E124" s="8"/>
    </row>
    <row r="125" spans="1:5" ht="15.75" thickBot="1" x14ac:dyDescent="0.3">
      <c r="A125" s="1" t="s">
        <v>25</v>
      </c>
      <c r="B125" s="11">
        <f>B126+B127</f>
        <v>0</v>
      </c>
      <c r="C125" s="11">
        <f>C126+C127</f>
        <v>0</v>
      </c>
      <c r="D125" s="11">
        <f>D126+D127</f>
        <v>0</v>
      </c>
      <c r="E125" s="11">
        <f>E126+E127</f>
        <v>0</v>
      </c>
    </row>
    <row r="126" spans="1:5" ht="15.75" thickBot="1" x14ac:dyDescent="0.3">
      <c r="A126" s="10" t="s">
        <v>50</v>
      </c>
      <c r="B126" s="11"/>
      <c r="C126" s="8"/>
      <c r="D126" s="8"/>
      <c r="E126" s="8"/>
    </row>
    <row r="127" spans="1:5" ht="15.75" thickBot="1" x14ac:dyDescent="0.3">
      <c r="A127" s="10" t="s">
        <v>51</v>
      </c>
      <c r="B127" s="11"/>
      <c r="C127" s="8"/>
      <c r="D127" s="8"/>
      <c r="E127" s="8"/>
    </row>
    <row r="128" spans="1:5" ht="24.75" customHeight="1" thickBot="1" x14ac:dyDescent="0.3">
      <c r="A128" s="1" t="s">
        <v>3</v>
      </c>
      <c r="B128" s="11">
        <f>B129+B130</f>
        <v>76520248.919273958</v>
      </c>
      <c r="C128" s="11">
        <f>C129+C130</f>
        <v>81401035.419860631</v>
      </c>
      <c r="D128" s="11">
        <f>D129+D130</f>
        <v>87258913.260671243</v>
      </c>
      <c r="E128" s="11">
        <f>E129+E130</f>
        <v>92452487.249747515</v>
      </c>
    </row>
    <row r="129" spans="1:5" ht="15.75" thickBot="1" x14ac:dyDescent="0.3">
      <c r="A129" s="10" t="s">
        <v>50</v>
      </c>
      <c r="B129" s="11">
        <v>76520248.919273958</v>
      </c>
      <c r="C129" s="11">
        <v>81401035.419860631</v>
      </c>
      <c r="D129" s="11">
        <v>87258913.260671243</v>
      </c>
      <c r="E129" s="11">
        <v>92452487.249747515</v>
      </c>
    </row>
    <row r="130" spans="1:5" ht="15.75" thickBot="1" x14ac:dyDescent="0.3">
      <c r="A130" s="10" t="s">
        <v>51</v>
      </c>
      <c r="B130" s="11"/>
      <c r="C130" s="32"/>
      <c r="D130" s="31"/>
      <c r="E130" s="31"/>
    </row>
    <row r="131" spans="1:5" ht="15.75" thickBot="1" x14ac:dyDescent="0.3">
      <c r="A131" s="21" t="s">
        <v>58</v>
      </c>
      <c r="B131" s="11">
        <f>ROUND(B128+B125+B122+B119+B116+B113+B110,4)</f>
        <v>108276569.89399999</v>
      </c>
      <c r="C131" s="11">
        <f>ROUND(C128+C125+C122+C119+C116+C113+C110,0)</f>
        <v>116046851</v>
      </c>
      <c r="D131" s="11">
        <f>ROUND(D128+D125+D122+D119+D116+D113+D110,4)</f>
        <v>122773513.2951</v>
      </c>
      <c r="E131" s="11">
        <f>ROUND(E128+E125+E122+E119+E116+E113+E110,4)</f>
        <v>130683002.5536</v>
      </c>
    </row>
    <row r="132" spans="1:5" ht="15.75" thickBot="1" x14ac:dyDescent="0.3">
      <c r="A132" s="22" t="s">
        <v>35</v>
      </c>
      <c r="B132" s="23">
        <v>0</v>
      </c>
      <c r="C132" s="23">
        <f t="shared" ref="C132:E132" si="7">IF(C131-C102=0,0,"Error")</f>
        <v>0</v>
      </c>
      <c r="D132" s="23">
        <f t="shared" si="7"/>
        <v>0</v>
      </c>
      <c r="E132" s="23">
        <f t="shared" si="7"/>
        <v>0</v>
      </c>
    </row>
    <row r="133" spans="1:5" ht="27.75" customHeight="1" thickBot="1" x14ac:dyDescent="0.3">
      <c r="A133" s="33" t="s">
        <v>60</v>
      </c>
      <c r="B133" s="784" t="s">
        <v>494</v>
      </c>
      <c r="C133" s="902"/>
      <c r="D133" s="902"/>
      <c r="E133" s="903"/>
    </row>
    <row r="134" spans="1:5" ht="24.75" customHeight="1" thickBot="1" x14ac:dyDescent="0.3">
      <c r="A134" s="4" t="s">
        <v>9</v>
      </c>
      <c r="B134" s="767" t="s">
        <v>495</v>
      </c>
      <c r="C134" s="779"/>
      <c r="D134" s="779"/>
      <c r="E134" s="780"/>
    </row>
    <row r="135" spans="1:5" ht="15.75" thickBot="1" x14ac:dyDescent="0.3">
      <c r="A135" s="4" t="s">
        <v>14</v>
      </c>
      <c r="B135" s="770" t="s">
        <v>496</v>
      </c>
      <c r="C135" s="768"/>
      <c r="D135" s="768"/>
      <c r="E135" s="769"/>
    </row>
    <row r="136" spans="1:5" x14ac:dyDescent="0.25">
      <c r="A136" s="771"/>
      <c r="B136" s="16">
        <v>2019</v>
      </c>
      <c r="C136" s="16">
        <v>2020</v>
      </c>
      <c r="D136" s="16">
        <v>2021</v>
      </c>
      <c r="E136" s="16">
        <v>2022</v>
      </c>
    </row>
    <row r="137" spans="1:5" ht="15.75" thickBot="1" x14ac:dyDescent="0.3">
      <c r="A137" s="772"/>
      <c r="B137" s="17" t="s">
        <v>5</v>
      </c>
      <c r="C137" s="17" t="s">
        <v>6</v>
      </c>
      <c r="D137" s="17" t="s">
        <v>6</v>
      </c>
      <c r="E137" s="17" t="s">
        <v>6</v>
      </c>
    </row>
    <row r="138" spans="1:5" ht="15.75" thickBot="1" x14ac:dyDescent="0.3">
      <c r="A138" s="4" t="s">
        <v>8</v>
      </c>
      <c r="B138" s="34">
        <v>60.615435499273673</v>
      </c>
      <c r="C138" s="34">
        <v>60.191911305075216</v>
      </c>
      <c r="D138" s="34">
        <v>64.176904851256694</v>
      </c>
      <c r="E138" s="34">
        <v>68.442626861315219</v>
      </c>
    </row>
    <row r="139" spans="1:5" ht="15.75" thickBot="1" x14ac:dyDescent="0.3">
      <c r="A139" s="4" t="s">
        <v>15</v>
      </c>
      <c r="B139" s="6">
        <v>24743.787400000001</v>
      </c>
      <c r="C139" s="6">
        <v>24949</v>
      </c>
      <c r="D139" s="6">
        <v>26603.5236</v>
      </c>
      <c r="E139" s="6">
        <v>28380.3577</v>
      </c>
    </row>
    <row r="140" spans="1:5" ht="15.75" thickBot="1" x14ac:dyDescent="0.3">
      <c r="A140" s="4" t="s">
        <v>23</v>
      </c>
      <c r="B140" s="6">
        <f>B139/B138</f>
        <v>408.20934793574969</v>
      </c>
      <c r="C140" s="6">
        <f>C139/C138</f>
        <v>414.49090848019591</v>
      </c>
      <c r="D140" s="6">
        <f>D139/D138</f>
        <v>414.53422631800635</v>
      </c>
      <c r="E140" s="6">
        <f>E139/E138</f>
        <v>414.65909479931133</v>
      </c>
    </row>
    <row r="141" spans="1:5" ht="15.75" thickBot="1" x14ac:dyDescent="0.3">
      <c r="A141" s="4" t="s">
        <v>16</v>
      </c>
      <c r="B141" s="289"/>
      <c r="C141" s="7">
        <f t="shared" ref="C141:E143" si="8">C138/B138-1</f>
        <v>-6.9870684044418541E-3</v>
      </c>
      <c r="D141" s="7">
        <f t="shared" si="8"/>
        <v>6.6204801605053376E-2</v>
      </c>
      <c r="E141" s="7">
        <f t="shared" si="8"/>
        <v>6.6468179167337826E-2</v>
      </c>
    </row>
    <row r="142" spans="1:5" ht="15.75" thickBot="1" x14ac:dyDescent="0.3">
      <c r="A142" s="4" t="s">
        <v>17</v>
      </c>
      <c r="B142" s="289"/>
      <c r="C142" s="7">
        <f t="shared" si="8"/>
        <v>8.2934999675918775E-3</v>
      </c>
      <c r="D142" s="7">
        <f t="shared" si="8"/>
        <v>6.631622910737911E-2</v>
      </c>
      <c r="E142" s="7">
        <f t="shared" si="8"/>
        <v>6.6789427096792586E-2</v>
      </c>
    </row>
    <row r="143" spans="1:5" ht="15.75" thickBot="1" x14ac:dyDescent="0.3">
      <c r="A143" s="4" t="s">
        <v>18</v>
      </c>
      <c r="B143" s="289"/>
      <c r="C143" s="7">
        <f t="shared" si="8"/>
        <v>1.5388085981399291E-2</v>
      </c>
      <c r="D143" s="7">
        <f t="shared" si="8"/>
        <v>1.0450853546895011E-4</v>
      </c>
      <c r="E143" s="7">
        <f t="shared" si="8"/>
        <v>3.0122598660686783E-4</v>
      </c>
    </row>
    <row r="144" spans="1:5" ht="15.75" thickBot="1" x14ac:dyDescent="0.3">
      <c r="A144" s="773" t="s">
        <v>462</v>
      </c>
      <c r="B144" s="774"/>
      <c r="C144" s="774"/>
      <c r="D144" s="774"/>
      <c r="E144" s="775"/>
    </row>
    <row r="145" spans="1:5" x14ac:dyDescent="0.25">
      <c r="A145" s="771"/>
      <c r="B145" s="16">
        <v>2019</v>
      </c>
      <c r="C145" s="16">
        <v>2020</v>
      </c>
      <c r="D145" s="16">
        <v>2021</v>
      </c>
      <c r="E145" s="16">
        <v>2022</v>
      </c>
    </row>
    <row r="146" spans="1:5" ht="15.75" thickBot="1" x14ac:dyDescent="0.3">
      <c r="A146" s="772"/>
      <c r="B146" s="17" t="s">
        <v>5</v>
      </c>
      <c r="C146" s="17" t="s">
        <v>6</v>
      </c>
      <c r="D146" s="17" t="s">
        <v>6</v>
      </c>
      <c r="E146" s="17" t="s">
        <v>6</v>
      </c>
    </row>
    <row r="147" spans="1:5" ht="15.75" thickBot="1" x14ac:dyDescent="0.3">
      <c r="A147" s="1" t="s">
        <v>0</v>
      </c>
      <c r="B147" s="8">
        <f>B148+B149</f>
        <v>199.91942445814027</v>
      </c>
      <c r="C147" s="8">
        <f>C148+C149</f>
        <v>183.38550568134792</v>
      </c>
      <c r="D147" s="8">
        <f>D148+D149</f>
        <v>206.54966308099625</v>
      </c>
      <c r="E147" s="8">
        <f>E148+E149</f>
        <v>223.95292223909848</v>
      </c>
    </row>
    <row r="148" spans="1:5" ht="15.75" thickBot="1" x14ac:dyDescent="0.3">
      <c r="A148" s="10" t="s">
        <v>50</v>
      </c>
      <c r="B148" s="11">
        <v>199.91942445814027</v>
      </c>
      <c r="C148" s="294">
        <v>183.38550568134792</v>
      </c>
      <c r="D148" s="294">
        <v>206.54966308099625</v>
      </c>
      <c r="E148" s="294">
        <v>223.95292223909848</v>
      </c>
    </row>
    <row r="149" spans="1:5" ht="15.75" thickBot="1" x14ac:dyDescent="0.3">
      <c r="A149" s="10" t="s">
        <v>51</v>
      </c>
      <c r="B149" s="11"/>
      <c r="C149" s="40"/>
      <c r="D149" s="40"/>
      <c r="E149" s="40"/>
    </row>
    <row r="150" spans="1:5" ht="24.75" thickBot="1" x14ac:dyDescent="0.3">
      <c r="A150" s="1" t="s">
        <v>31</v>
      </c>
      <c r="B150" s="8">
        <f>B151+B152</f>
        <v>34.126464422476168</v>
      </c>
      <c r="C150" s="8">
        <f>C151+C152</f>
        <v>25.597906849854898</v>
      </c>
      <c r="D150" s="8">
        <f>D151+D152</f>
        <v>28.712658103980196</v>
      </c>
      <c r="E150" s="8">
        <f>E151+E152</f>
        <v>31.131901121121324</v>
      </c>
    </row>
    <row r="151" spans="1:5" ht="15.75" thickBot="1" x14ac:dyDescent="0.3">
      <c r="A151" s="10" t="s">
        <v>50</v>
      </c>
      <c r="B151" s="11">
        <v>34.126464422476168</v>
      </c>
      <c r="C151" s="11">
        <v>25.597906849854898</v>
      </c>
      <c r="D151" s="11">
        <v>28.712658103980196</v>
      </c>
      <c r="E151" s="11">
        <v>31.131901121121324</v>
      </c>
    </row>
    <row r="152" spans="1:5" ht="15.75" thickBot="1" x14ac:dyDescent="0.3">
      <c r="A152" s="10" t="s">
        <v>51</v>
      </c>
      <c r="B152" s="11"/>
      <c r="C152" s="8"/>
      <c r="D152" s="8"/>
      <c r="E152" s="8"/>
    </row>
    <row r="153" spans="1:5" ht="15.75" thickBot="1" x14ac:dyDescent="0.3">
      <c r="A153" s="1" t="s">
        <v>1</v>
      </c>
      <c r="B153" s="11">
        <f>B154+B155</f>
        <v>209.74153711755045</v>
      </c>
      <c r="C153" s="11">
        <f>C154+C155</f>
        <v>238.68311605364531</v>
      </c>
      <c r="D153" s="11">
        <f>D154+D155</f>
        <v>244.33775722477975</v>
      </c>
      <c r="E153" s="11">
        <f>E154+E155</f>
        <v>264.92492859878894</v>
      </c>
    </row>
    <row r="154" spans="1:5" ht="15.75" thickBot="1" x14ac:dyDescent="0.3">
      <c r="A154" s="10" t="s">
        <v>50</v>
      </c>
      <c r="B154" s="11">
        <v>209.74153711755045</v>
      </c>
      <c r="C154" s="11">
        <v>238.68311605364531</v>
      </c>
      <c r="D154" s="11">
        <v>244.33775722477975</v>
      </c>
      <c r="E154" s="11">
        <v>264.92492859878894</v>
      </c>
    </row>
    <row r="155" spans="1:5" ht="15.75" thickBot="1" x14ac:dyDescent="0.3">
      <c r="A155" s="10" t="s">
        <v>51</v>
      </c>
      <c r="B155" s="11"/>
      <c r="C155" s="8"/>
      <c r="D155" s="8"/>
      <c r="E155" s="8"/>
    </row>
    <row r="156" spans="1:5" ht="15.75" thickBot="1" x14ac:dyDescent="0.3">
      <c r="A156" s="1" t="s">
        <v>2</v>
      </c>
      <c r="B156" s="11">
        <f>B157+B158</f>
        <v>0</v>
      </c>
      <c r="C156" s="11">
        <f>C157+C158</f>
        <v>0</v>
      </c>
      <c r="D156" s="11">
        <f>D157+D158</f>
        <v>0</v>
      </c>
      <c r="E156" s="11">
        <f>E157+E158</f>
        <v>0</v>
      </c>
    </row>
    <row r="157" spans="1:5" ht="15.75" thickBot="1" x14ac:dyDescent="0.3">
      <c r="A157" s="10" t="s">
        <v>50</v>
      </c>
      <c r="B157" s="11"/>
      <c r="C157" s="8"/>
      <c r="D157" s="8"/>
      <c r="E157" s="8"/>
    </row>
    <row r="158" spans="1:5" ht="15.75" thickBot="1" x14ac:dyDescent="0.3">
      <c r="A158" s="10" t="s">
        <v>51</v>
      </c>
      <c r="B158" s="11"/>
      <c r="C158" s="8"/>
      <c r="D158" s="8"/>
      <c r="E158" s="8"/>
    </row>
    <row r="159" spans="1:5" ht="15.75" thickBot="1" x14ac:dyDescent="0.3">
      <c r="A159" s="1" t="s">
        <v>24</v>
      </c>
      <c r="B159" s="11">
        <f>B160+B161</f>
        <v>0</v>
      </c>
      <c r="C159" s="11">
        <f>C160+C161</f>
        <v>0</v>
      </c>
      <c r="D159" s="11">
        <f>D160+D161</f>
        <v>0</v>
      </c>
      <c r="E159" s="11">
        <f>E160+E161</f>
        <v>0</v>
      </c>
    </row>
    <row r="160" spans="1:5" ht="15.75" thickBot="1" x14ac:dyDescent="0.3">
      <c r="A160" s="10" t="s">
        <v>50</v>
      </c>
      <c r="B160" s="11"/>
      <c r="C160" s="8"/>
      <c r="D160" s="8"/>
      <c r="E160" s="8"/>
    </row>
    <row r="161" spans="1:5" ht="15.75" thickBot="1" x14ac:dyDescent="0.3">
      <c r="A161" s="10" t="s">
        <v>51</v>
      </c>
      <c r="B161" s="11"/>
      <c r="C161" s="8"/>
      <c r="D161" s="8"/>
      <c r="E161" s="8"/>
    </row>
    <row r="162" spans="1:5" ht="15.75" thickBot="1" x14ac:dyDescent="0.3">
      <c r="A162" s="1" t="s">
        <v>25</v>
      </c>
      <c r="B162" s="11">
        <f>B163+B164</f>
        <v>0</v>
      </c>
      <c r="C162" s="11">
        <f>C163+C164</f>
        <v>0</v>
      </c>
      <c r="D162" s="11">
        <f>D163+D164</f>
        <v>0</v>
      </c>
      <c r="E162" s="11">
        <f>E163+E164</f>
        <v>0</v>
      </c>
    </row>
    <row r="163" spans="1:5" ht="15.75" thickBot="1" x14ac:dyDescent="0.3">
      <c r="A163" s="10" t="s">
        <v>50</v>
      </c>
      <c r="B163" s="11"/>
      <c r="C163" s="8"/>
      <c r="D163" s="8"/>
      <c r="E163" s="8"/>
    </row>
    <row r="164" spans="1:5" ht="15.75" thickBot="1" x14ac:dyDescent="0.3">
      <c r="A164" s="10" t="s">
        <v>51</v>
      </c>
      <c r="B164" s="11"/>
      <c r="C164" s="8"/>
      <c r="D164" s="8"/>
      <c r="E164" s="8"/>
    </row>
    <row r="165" spans="1:5" ht="24.75" customHeight="1" thickBot="1" x14ac:dyDescent="0.3">
      <c r="A165" s="1" t="s">
        <v>3</v>
      </c>
      <c r="B165" s="11">
        <f>B166+B167</f>
        <v>24300</v>
      </c>
      <c r="C165" s="11">
        <f>C166+C167</f>
        <v>24501.799036305576</v>
      </c>
      <c r="D165" s="11">
        <f>D166+D167</f>
        <v>26123.923522050049</v>
      </c>
      <c r="E165" s="11">
        <f>E166+E167</f>
        <v>27860.347938815103</v>
      </c>
    </row>
    <row r="166" spans="1:5" ht="15.75" thickBot="1" x14ac:dyDescent="0.3">
      <c r="A166" s="10" t="s">
        <v>50</v>
      </c>
      <c r="B166" s="11">
        <v>24300</v>
      </c>
      <c r="C166" s="11">
        <v>24501.799036305576</v>
      </c>
      <c r="D166" s="11">
        <v>26123.923522050049</v>
      </c>
      <c r="E166" s="11">
        <v>27860.347938815103</v>
      </c>
    </row>
    <row r="167" spans="1:5" ht="15.75" thickBot="1" x14ac:dyDescent="0.3">
      <c r="A167" s="10" t="s">
        <v>51</v>
      </c>
      <c r="B167" s="11"/>
      <c r="C167" s="32"/>
      <c r="D167" s="31"/>
      <c r="E167" s="31"/>
    </row>
    <row r="168" spans="1:5" ht="15.75" thickBot="1" x14ac:dyDescent="0.3">
      <c r="A168" s="21" t="s">
        <v>74</v>
      </c>
      <c r="B168" s="11">
        <f>ROUND(B165+B162+B159+B156+B153+B150+B147,4)</f>
        <v>24743.787400000001</v>
      </c>
      <c r="C168" s="11">
        <f>ROUND(C165+C162+C159+C156+C153+C150+C147,0)</f>
        <v>24949</v>
      </c>
      <c r="D168" s="11">
        <f>ROUND(D165+D162+D159+D156+D153+D150+D147,4)</f>
        <v>26603.5236</v>
      </c>
      <c r="E168" s="11">
        <f>ROUND(E165+E162+E159+E156+E153+E150+E147,4)</f>
        <v>28380.3577</v>
      </c>
    </row>
    <row r="169" spans="1:5" ht="15.75" thickBot="1" x14ac:dyDescent="0.3">
      <c r="A169" s="22" t="s">
        <v>35</v>
      </c>
      <c r="B169" s="23">
        <f t="shared" ref="B169" si="9">IF(B168-B139=0,0,"Error")</f>
        <v>0</v>
      </c>
      <c r="C169" s="23">
        <f>IF(C168-C139=0,0,"Error")</f>
        <v>0</v>
      </c>
      <c r="D169" s="23">
        <f t="shared" ref="D169:E169" si="10">IF(D168-D139=0,0,"Error")</f>
        <v>0</v>
      </c>
      <c r="E169" s="23">
        <f t="shared" si="10"/>
        <v>0</v>
      </c>
    </row>
    <row r="170" spans="1:5" ht="23.25" customHeight="1" thickBot="1" x14ac:dyDescent="0.3">
      <c r="A170" s="33" t="s">
        <v>62</v>
      </c>
      <c r="B170" s="784" t="s">
        <v>497</v>
      </c>
      <c r="C170" s="902"/>
      <c r="D170" s="902"/>
      <c r="E170" s="903"/>
    </row>
    <row r="171" spans="1:5" ht="30.75" customHeight="1" thickBot="1" x14ac:dyDescent="0.3">
      <c r="A171" s="4" t="s">
        <v>9</v>
      </c>
      <c r="B171" s="767" t="s">
        <v>498</v>
      </c>
      <c r="C171" s="779"/>
      <c r="D171" s="779"/>
      <c r="E171" s="780"/>
    </row>
    <row r="172" spans="1:5" ht="15.75" thickBot="1" x14ac:dyDescent="0.3">
      <c r="A172" s="4" t="s">
        <v>14</v>
      </c>
      <c r="B172" s="770" t="s">
        <v>499</v>
      </c>
      <c r="C172" s="768"/>
      <c r="D172" s="768"/>
      <c r="E172" s="769"/>
    </row>
    <row r="173" spans="1:5" x14ac:dyDescent="0.25">
      <c r="A173" s="771"/>
      <c r="B173" s="16">
        <v>2019</v>
      </c>
      <c r="C173" s="16">
        <v>2020</v>
      </c>
      <c r="D173" s="16">
        <v>2021</v>
      </c>
      <c r="E173" s="16">
        <v>2022</v>
      </c>
    </row>
    <row r="174" spans="1:5" ht="15.75" thickBot="1" x14ac:dyDescent="0.3">
      <c r="A174" s="772"/>
      <c r="B174" s="17" t="s">
        <v>5</v>
      </c>
      <c r="C174" s="17" t="s">
        <v>6</v>
      </c>
      <c r="D174" s="17" t="s">
        <v>6</v>
      </c>
      <c r="E174" s="17" t="s">
        <v>6</v>
      </c>
    </row>
    <row r="175" spans="1:5" ht="15.75" thickBot="1" x14ac:dyDescent="0.3">
      <c r="A175" s="4" t="s">
        <v>8</v>
      </c>
      <c r="B175" s="34">
        <v>357</v>
      </c>
      <c r="C175" s="34">
        <v>364.14</v>
      </c>
      <c r="D175" s="34">
        <v>371.4228</v>
      </c>
      <c r="E175" s="34">
        <v>378.85125599999998</v>
      </c>
    </row>
    <row r="176" spans="1:5" ht="15.75" thickBot="1" x14ac:dyDescent="0.3">
      <c r="A176" s="4" t="s">
        <v>15</v>
      </c>
      <c r="B176" s="6">
        <v>280000</v>
      </c>
      <c r="C176" s="6">
        <v>296077</v>
      </c>
      <c r="D176" s="6">
        <v>314249.38640000002</v>
      </c>
      <c r="E176" s="6">
        <v>327768.88099999999</v>
      </c>
    </row>
    <row r="177" spans="1:5" ht="15.75" thickBot="1" x14ac:dyDescent="0.3">
      <c r="A177" s="4" t="s">
        <v>23</v>
      </c>
      <c r="B177" s="6">
        <f>B176/B175</f>
        <v>784.31372549019613</v>
      </c>
      <c r="C177" s="6">
        <f>C176/C175</f>
        <v>813.08562640742571</v>
      </c>
      <c r="D177" s="6">
        <f>D176/D175</f>
        <v>846.06918692121224</v>
      </c>
      <c r="E177" s="6">
        <f>E176/E175</f>
        <v>865.16509001622535</v>
      </c>
    </row>
    <row r="178" spans="1:5" ht="15.75" thickBot="1" x14ac:dyDescent="0.3">
      <c r="A178" s="4" t="s">
        <v>16</v>
      </c>
      <c r="B178" s="289"/>
      <c r="C178" s="7">
        <f t="shared" ref="C178:E180" si="11">C175/B175-1</f>
        <v>2.0000000000000018E-2</v>
      </c>
      <c r="D178" s="7">
        <f t="shared" si="11"/>
        <v>2.0000000000000018E-2</v>
      </c>
      <c r="E178" s="7">
        <f t="shared" si="11"/>
        <v>2.0000000000000018E-2</v>
      </c>
    </row>
    <row r="179" spans="1:5" ht="15.75" thickBot="1" x14ac:dyDescent="0.3">
      <c r="A179" s="4" t="s">
        <v>17</v>
      </c>
      <c r="B179" s="289"/>
      <c r="C179" s="7">
        <f t="shared" si="11"/>
        <v>5.7417857142857187E-2</v>
      </c>
      <c r="D179" s="7">
        <f t="shared" si="11"/>
        <v>6.137723092303693E-2</v>
      </c>
      <c r="E179" s="7">
        <f t="shared" si="11"/>
        <v>4.3021546533081656E-2</v>
      </c>
    </row>
    <row r="180" spans="1:5" ht="15.75" thickBot="1" x14ac:dyDescent="0.3">
      <c r="A180" s="4" t="s">
        <v>18</v>
      </c>
      <c r="B180" s="289"/>
      <c r="C180" s="7">
        <f t="shared" si="11"/>
        <v>3.6684173669467635E-2</v>
      </c>
      <c r="D180" s="7">
        <f t="shared" si="11"/>
        <v>4.0565912669644044E-2</v>
      </c>
      <c r="E180" s="7">
        <f t="shared" si="11"/>
        <v>2.257014365988419E-2</v>
      </c>
    </row>
    <row r="181" spans="1:5" ht="15.75" thickBot="1" x14ac:dyDescent="0.3">
      <c r="A181" s="773" t="s">
        <v>500</v>
      </c>
      <c r="B181" s="774"/>
      <c r="C181" s="774"/>
      <c r="D181" s="774"/>
      <c r="E181" s="775"/>
    </row>
    <row r="182" spans="1:5" x14ac:dyDescent="0.25">
      <c r="A182" s="771"/>
      <c r="B182" s="16">
        <v>2019</v>
      </c>
      <c r="C182" s="16">
        <v>2020</v>
      </c>
      <c r="D182" s="16">
        <v>2021</v>
      </c>
      <c r="E182" s="16">
        <v>2022</v>
      </c>
    </row>
    <row r="183" spans="1:5" ht="15.75" thickBot="1" x14ac:dyDescent="0.3">
      <c r="A183" s="772"/>
      <c r="B183" s="17" t="s">
        <v>5</v>
      </c>
      <c r="C183" s="17" t="s">
        <v>6</v>
      </c>
      <c r="D183" s="17" t="s">
        <v>6</v>
      </c>
      <c r="E183" s="17" t="s">
        <v>6</v>
      </c>
    </row>
    <row r="184" spans="1:5" ht="15.75" thickBot="1" x14ac:dyDescent="0.3">
      <c r="A184" s="1" t="s">
        <v>0</v>
      </c>
      <c r="B184" s="8">
        <f>B185+B186</f>
        <v>126135.70274636512</v>
      </c>
      <c r="C184" s="8">
        <f>C185+C186</f>
        <v>121287.2132147175</v>
      </c>
      <c r="D184" s="8">
        <f>D185+D186</f>
        <v>135337.97804598918</v>
      </c>
      <c r="E184" s="8">
        <f>E185+E186</f>
        <v>141160.42717857397</v>
      </c>
    </row>
    <row r="185" spans="1:5" ht="15.75" thickBot="1" x14ac:dyDescent="0.3">
      <c r="A185" s="10" t="s">
        <v>50</v>
      </c>
      <c r="B185" s="11">
        <v>126135.70274636512</v>
      </c>
      <c r="C185" s="294">
        <v>121287.2132147175</v>
      </c>
      <c r="D185" s="294">
        <v>135337.97804598918</v>
      </c>
      <c r="E185" s="294">
        <v>141160.42717857397</v>
      </c>
    </row>
    <row r="186" spans="1:5" ht="15.75" thickBot="1" x14ac:dyDescent="0.3">
      <c r="A186" s="10" t="s">
        <v>51</v>
      </c>
      <c r="B186" s="11"/>
      <c r="C186" s="297"/>
      <c r="D186" s="11"/>
      <c r="E186" s="11"/>
    </row>
    <row r="187" spans="1:5" ht="24.75" thickBot="1" x14ac:dyDescent="0.3">
      <c r="A187" s="1" t="s">
        <v>31</v>
      </c>
      <c r="B187" s="8">
        <f>B188+B189</f>
        <v>21531.50242326333</v>
      </c>
      <c r="C187" s="8">
        <f>C188+C189</f>
        <v>16929.902799098953</v>
      </c>
      <c r="D187" s="8">
        <f>D188+D189</f>
        <v>18813.456454754152</v>
      </c>
      <c r="E187" s="8">
        <f>E188+E189</f>
        <v>19622.840448792267</v>
      </c>
    </row>
    <row r="188" spans="1:5" ht="15.75" thickBot="1" x14ac:dyDescent="0.3">
      <c r="A188" s="10" t="s">
        <v>50</v>
      </c>
      <c r="B188" s="11">
        <v>21531.50242326333</v>
      </c>
      <c r="C188" s="11">
        <v>16929.902799098953</v>
      </c>
      <c r="D188" s="11">
        <v>18813.456454754152</v>
      </c>
      <c r="E188" s="11">
        <v>19622.840448792267</v>
      </c>
    </row>
    <row r="189" spans="1:5" ht="15.75" thickBot="1" x14ac:dyDescent="0.3">
      <c r="A189" s="10" t="s">
        <v>51</v>
      </c>
      <c r="B189" s="11"/>
      <c r="C189" s="8"/>
      <c r="D189" s="8"/>
      <c r="E189" s="8"/>
    </row>
    <row r="190" spans="1:5" ht="15.75" thickBot="1" x14ac:dyDescent="0.3">
      <c r="A190" s="1" t="s">
        <v>1</v>
      </c>
      <c r="B190" s="11">
        <f>B191+B192</f>
        <v>132332.79483037157</v>
      </c>
      <c r="C190" s="11">
        <f>C191+C192</f>
        <v>157859.8585531291</v>
      </c>
      <c r="D190" s="11">
        <f>D191+D192</f>
        <v>160097.95189124148</v>
      </c>
      <c r="E190" s="11">
        <f>E191+E192</f>
        <v>166985.61339303374</v>
      </c>
    </row>
    <row r="191" spans="1:5" ht="15.75" thickBot="1" x14ac:dyDescent="0.3">
      <c r="A191" s="10" t="s">
        <v>50</v>
      </c>
      <c r="B191" s="11">
        <v>132332.79483037157</v>
      </c>
      <c r="C191" s="11">
        <v>157859.8585531291</v>
      </c>
      <c r="D191" s="11">
        <v>160097.95189124148</v>
      </c>
      <c r="E191" s="11">
        <v>166985.61339303374</v>
      </c>
    </row>
    <row r="192" spans="1:5" ht="15.75" thickBot="1" x14ac:dyDescent="0.3">
      <c r="A192" s="10" t="s">
        <v>51</v>
      </c>
      <c r="B192" s="11"/>
      <c r="C192" s="8"/>
      <c r="D192" s="8"/>
      <c r="E192" s="8"/>
    </row>
    <row r="193" spans="1:5" ht="15.75" thickBot="1" x14ac:dyDescent="0.3">
      <c r="A193" s="1" t="s">
        <v>2</v>
      </c>
      <c r="B193" s="11">
        <f>B194+B195</f>
        <v>0</v>
      </c>
      <c r="C193" s="11">
        <f>C194+C195</f>
        <v>0</v>
      </c>
      <c r="D193" s="11">
        <f>D194+D195</f>
        <v>0</v>
      </c>
      <c r="E193" s="11">
        <f>E194+E195</f>
        <v>0</v>
      </c>
    </row>
    <row r="194" spans="1:5" ht="15.75" thickBot="1" x14ac:dyDescent="0.3">
      <c r="A194" s="10" t="s">
        <v>50</v>
      </c>
      <c r="B194" s="11"/>
      <c r="C194" s="8"/>
      <c r="D194" s="8"/>
      <c r="E194" s="8"/>
    </row>
    <row r="195" spans="1:5" ht="15.75" thickBot="1" x14ac:dyDescent="0.3">
      <c r="A195" s="10" t="s">
        <v>51</v>
      </c>
      <c r="B195" s="11"/>
      <c r="C195" s="8"/>
      <c r="D195" s="8"/>
      <c r="E195" s="8"/>
    </row>
    <row r="196" spans="1:5" ht="15.75" thickBot="1" x14ac:dyDescent="0.3">
      <c r="A196" s="1" t="s">
        <v>24</v>
      </c>
      <c r="B196" s="11">
        <f>B197+B198</f>
        <v>0</v>
      </c>
      <c r="C196" s="11">
        <f>C197+C198</f>
        <v>0</v>
      </c>
      <c r="D196" s="11">
        <f>D197+D198</f>
        <v>0</v>
      </c>
      <c r="E196" s="11">
        <f>E197+E198</f>
        <v>0</v>
      </c>
    </row>
    <row r="197" spans="1:5" ht="15.75" thickBot="1" x14ac:dyDescent="0.3">
      <c r="A197" s="10" t="s">
        <v>50</v>
      </c>
      <c r="B197" s="11"/>
      <c r="C197" s="8"/>
      <c r="D197" s="8"/>
      <c r="E197" s="8"/>
    </row>
    <row r="198" spans="1:5" ht="15.75" thickBot="1" x14ac:dyDescent="0.3">
      <c r="A198" s="10" t="s">
        <v>51</v>
      </c>
      <c r="B198" s="11"/>
      <c r="C198" s="8"/>
      <c r="D198" s="8"/>
      <c r="E198" s="8"/>
    </row>
    <row r="199" spans="1:5" ht="15.75" thickBot="1" x14ac:dyDescent="0.3">
      <c r="A199" s="1" t="s">
        <v>25</v>
      </c>
      <c r="B199" s="11">
        <f>B200+B201</f>
        <v>0</v>
      </c>
      <c r="C199" s="11">
        <f>C200+C201</f>
        <v>0</v>
      </c>
      <c r="D199" s="11">
        <f>D200+D201</f>
        <v>0</v>
      </c>
      <c r="E199" s="11">
        <f>E200+E201</f>
        <v>0</v>
      </c>
    </row>
    <row r="200" spans="1:5" ht="15.75" thickBot="1" x14ac:dyDescent="0.3">
      <c r="A200" s="10" t="s">
        <v>50</v>
      </c>
      <c r="B200" s="11"/>
      <c r="C200" s="8"/>
      <c r="D200" s="8"/>
      <c r="E200" s="8"/>
    </row>
    <row r="201" spans="1:5" ht="15.75" thickBot="1" x14ac:dyDescent="0.3">
      <c r="A201" s="10" t="s">
        <v>51</v>
      </c>
      <c r="B201" s="11"/>
      <c r="C201" s="8"/>
      <c r="D201" s="8"/>
      <c r="E201" s="8"/>
    </row>
    <row r="202" spans="1:5" ht="24.75" customHeight="1" thickBot="1" x14ac:dyDescent="0.3">
      <c r="A202" s="1" t="s">
        <v>3</v>
      </c>
      <c r="B202" s="11">
        <f>B203+B204</f>
        <v>0</v>
      </c>
      <c r="C202" s="11">
        <f>C203+C204</f>
        <v>0</v>
      </c>
      <c r="D202" s="11">
        <f>D203+D204</f>
        <v>0</v>
      </c>
      <c r="E202" s="11">
        <f>E203+E204</f>
        <v>0</v>
      </c>
    </row>
    <row r="203" spans="1:5" ht="15.75" thickBot="1" x14ac:dyDescent="0.3">
      <c r="A203" s="10" t="s">
        <v>50</v>
      </c>
      <c r="B203" s="11"/>
      <c r="C203" s="31"/>
      <c r="D203" s="31"/>
      <c r="E203" s="31"/>
    </row>
    <row r="204" spans="1:5" ht="15.75" thickBot="1" x14ac:dyDescent="0.3">
      <c r="A204" s="10" t="s">
        <v>51</v>
      </c>
      <c r="B204" s="11"/>
      <c r="C204" s="32"/>
      <c r="D204" s="31"/>
      <c r="E204" s="31"/>
    </row>
    <row r="205" spans="1:5" ht="15.75" thickBot="1" x14ac:dyDescent="0.3">
      <c r="A205" s="21" t="s">
        <v>63</v>
      </c>
      <c r="B205" s="11">
        <f>ROUND(B202+B199+B196+B193+B190+B187+B184,4)</f>
        <v>280000</v>
      </c>
      <c r="C205" s="11">
        <f>ROUND(C202+C199+C196+C193+C190+C187+C184,0)</f>
        <v>296077</v>
      </c>
      <c r="D205" s="11">
        <f>ROUND(D202+D199+D196+D193+D190+D187+D184,4)</f>
        <v>314249.38640000002</v>
      </c>
      <c r="E205" s="11">
        <f>ROUND(E202+E199+E196+E193+E190+E187+E184,4)</f>
        <v>327768.88099999999</v>
      </c>
    </row>
    <row r="206" spans="1:5" ht="15.75" thickBot="1" x14ac:dyDescent="0.3">
      <c r="A206" s="22" t="s">
        <v>35</v>
      </c>
      <c r="B206" s="23">
        <f t="shared" ref="B206:E206" si="12">IF(B205-B176=0,0,"Error")</f>
        <v>0</v>
      </c>
      <c r="C206" s="23">
        <f t="shared" si="12"/>
        <v>0</v>
      </c>
      <c r="D206" s="23">
        <f t="shared" si="12"/>
        <v>0</v>
      </c>
      <c r="E206" s="23">
        <f t="shared" si="12"/>
        <v>0</v>
      </c>
    </row>
    <row r="207" spans="1:5" ht="15.75" thickBot="1" x14ac:dyDescent="0.3">
      <c r="A207" s="33" t="s">
        <v>64</v>
      </c>
      <c r="B207" s="805" t="s">
        <v>501</v>
      </c>
      <c r="C207" s="785"/>
      <c r="D207" s="785"/>
      <c r="E207" s="786"/>
    </row>
    <row r="208" spans="1:5" ht="49.5" customHeight="1" thickBot="1" x14ac:dyDescent="0.3">
      <c r="A208" s="4" t="s">
        <v>9</v>
      </c>
      <c r="B208" s="767" t="s">
        <v>502</v>
      </c>
      <c r="C208" s="779"/>
      <c r="D208" s="779"/>
      <c r="E208" s="780"/>
    </row>
    <row r="209" spans="1:5" ht="15.75" thickBot="1" x14ac:dyDescent="0.3">
      <c r="A209" s="4" t="s">
        <v>14</v>
      </c>
      <c r="B209" s="770" t="s">
        <v>503</v>
      </c>
      <c r="C209" s="768"/>
      <c r="D209" s="768"/>
      <c r="E209" s="769"/>
    </row>
    <row r="210" spans="1:5" x14ac:dyDescent="0.25">
      <c r="A210" s="771"/>
      <c r="B210" s="16">
        <v>2019</v>
      </c>
      <c r="C210" s="16">
        <v>2020</v>
      </c>
      <c r="D210" s="16">
        <v>2021</v>
      </c>
      <c r="E210" s="16">
        <v>2022</v>
      </c>
    </row>
    <row r="211" spans="1:5" ht="15.75" thickBot="1" x14ac:dyDescent="0.3">
      <c r="A211" s="772"/>
      <c r="B211" s="17" t="s">
        <v>5</v>
      </c>
      <c r="C211" s="17" t="s">
        <v>6</v>
      </c>
      <c r="D211" s="17" t="s">
        <v>6</v>
      </c>
      <c r="E211" s="17" t="s">
        <v>6</v>
      </c>
    </row>
    <row r="212" spans="1:5" ht="15.75" thickBot="1" x14ac:dyDescent="0.3">
      <c r="A212" s="4" t="s">
        <v>8</v>
      </c>
      <c r="B212" s="34">
        <v>1190</v>
      </c>
      <c r="C212" s="34">
        <v>1213</v>
      </c>
      <c r="D212" s="34">
        <v>1226</v>
      </c>
      <c r="E212" s="34">
        <v>1263.089075630252</v>
      </c>
    </row>
    <row r="213" spans="1:5" ht="15.75" thickBot="1" x14ac:dyDescent="0.3">
      <c r="A213" s="4" t="s">
        <v>15</v>
      </c>
      <c r="B213" s="6">
        <v>2306684.4183</v>
      </c>
      <c r="C213" s="6">
        <v>2458909</v>
      </c>
      <c r="D213" s="6">
        <v>2613447.3969000001</v>
      </c>
      <c r="E213" s="6">
        <v>2814609.1998000001</v>
      </c>
    </row>
    <row r="214" spans="1:5" ht="15.75" thickBot="1" x14ac:dyDescent="0.3">
      <c r="A214" s="4" t="s">
        <v>23</v>
      </c>
      <c r="B214" s="6">
        <f>B213/B212</f>
        <v>1938.3902674789915</v>
      </c>
      <c r="C214" s="6">
        <f>C213/C212</f>
        <v>2027.1302555647155</v>
      </c>
      <c r="D214" s="6">
        <f>D213/D212</f>
        <v>2131.6862943719411</v>
      </c>
      <c r="E214" s="6">
        <f>E213/E212</f>
        <v>2228.3536878787236</v>
      </c>
    </row>
    <row r="215" spans="1:5" ht="15.75" thickBot="1" x14ac:dyDescent="0.3">
      <c r="A215" s="4" t="s">
        <v>16</v>
      </c>
      <c r="B215" s="289"/>
      <c r="C215" s="7">
        <f t="shared" ref="C215:E217" si="13">C212/B212-1</f>
        <v>1.9327731092436906E-2</v>
      </c>
      <c r="D215" s="7">
        <f t="shared" si="13"/>
        <v>1.0717230008244094E-2</v>
      </c>
      <c r="E215" s="7">
        <f t="shared" si="13"/>
        <v>3.0252100840336027E-2</v>
      </c>
    </row>
    <row r="216" spans="1:5" ht="15.75" thickBot="1" x14ac:dyDescent="0.3">
      <c r="A216" s="4" t="s">
        <v>17</v>
      </c>
      <c r="B216" s="289"/>
      <c r="C216" s="7">
        <f t="shared" si="13"/>
        <v>6.5992807898788142E-2</v>
      </c>
      <c r="D216" s="7">
        <f t="shared" si="13"/>
        <v>6.284835953668888E-2</v>
      </c>
      <c r="E216" s="7">
        <f t="shared" si="13"/>
        <v>7.6971820109565936E-2</v>
      </c>
    </row>
    <row r="217" spans="1:5" ht="15.75" thickBot="1" x14ac:dyDescent="0.3">
      <c r="A217" s="4" t="s">
        <v>18</v>
      </c>
      <c r="B217" s="289"/>
      <c r="C217" s="7">
        <f t="shared" si="13"/>
        <v>4.5780248474491358E-2</v>
      </c>
      <c r="D217" s="7">
        <f t="shared" si="13"/>
        <v>5.1578352461666865E-2</v>
      </c>
      <c r="E217" s="7">
        <f t="shared" si="13"/>
        <v>4.5347851492971936E-2</v>
      </c>
    </row>
    <row r="218" spans="1:5" ht="15.75" thickBot="1" x14ac:dyDescent="0.3">
      <c r="A218" s="773" t="s">
        <v>526</v>
      </c>
      <c r="B218" s="774"/>
      <c r="C218" s="774"/>
      <c r="D218" s="774"/>
      <c r="E218" s="775"/>
    </row>
    <row r="219" spans="1:5" x14ac:dyDescent="0.25">
      <c r="A219" s="771"/>
      <c r="B219" s="16">
        <v>2019</v>
      </c>
      <c r="C219" s="16">
        <v>2020</v>
      </c>
      <c r="D219" s="16">
        <v>2021</v>
      </c>
      <c r="E219" s="16">
        <v>2022</v>
      </c>
    </row>
    <row r="220" spans="1:5" ht="15.75" thickBot="1" x14ac:dyDescent="0.3">
      <c r="A220" s="772"/>
      <c r="B220" s="17" t="s">
        <v>5</v>
      </c>
      <c r="C220" s="17" t="s">
        <v>6</v>
      </c>
      <c r="D220" s="17" t="s">
        <v>6</v>
      </c>
      <c r="E220" s="17" t="s">
        <v>6</v>
      </c>
    </row>
    <row r="221" spans="1:5" ht="15.75" thickBot="1" x14ac:dyDescent="0.3">
      <c r="A221" s="1" t="s">
        <v>0</v>
      </c>
      <c r="B221" s="8">
        <f>B222+B223</f>
        <v>1039125.929062943</v>
      </c>
      <c r="C221" s="8">
        <f>C222+C223</f>
        <v>1007286.1740531954</v>
      </c>
      <c r="D221" s="8">
        <f>D222+D223</f>
        <v>1125535.0105229386</v>
      </c>
      <c r="E221" s="8">
        <f>E222+E223</f>
        <v>1212169.4889149969</v>
      </c>
    </row>
    <row r="222" spans="1:5" ht="15.75" thickBot="1" x14ac:dyDescent="0.3">
      <c r="A222" s="10" t="s">
        <v>50</v>
      </c>
      <c r="B222" s="11">
        <f>B185+B148+B111+B74+B37</f>
        <v>1039125.929062943</v>
      </c>
      <c r="C222" s="11">
        <f>C185+C148+C111+C74+C37</f>
        <v>1007286.1740531954</v>
      </c>
      <c r="D222" s="11">
        <f>D185+D148+D111+D74+D37</f>
        <v>1125535.0105229386</v>
      </c>
      <c r="E222" s="11">
        <f>E185+E148+E111+E74+E37</f>
        <v>1212169.4889149969</v>
      </c>
    </row>
    <row r="223" spans="1:5" ht="15.75" thickBot="1" x14ac:dyDescent="0.3">
      <c r="A223" s="10" t="s">
        <v>51</v>
      </c>
      <c r="B223" s="11"/>
      <c r="C223" s="40"/>
      <c r="D223" s="40"/>
      <c r="E223" s="40"/>
    </row>
    <row r="224" spans="1:5" ht="24.75" thickBot="1" x14ac:dyDescent="0.3">
      <c r="A224" s="1" t="s">
        <v>31</v>
      </c>
      <c r="B224" s="8">
        <f>B225+B226</f>
        <v>177379.93266414237</v>
      </c>
      <c r="C224" s="8">
        <f>C225+C226</f>
        <v>140602.26602294092</v>
      </c>
      <c r="D224" s="8">
        <f>D225+D226</f>
        <v>156461.65410849437</v>
      </c>
      <c r="E224" s="8">
        <f>E225+E226</f>
        <v>168504.79240745338</v>
      </c>
    </row>
    <row r="225" spans="1:5" ht="15.75" thickBot="1" x14ac:dyDescent="0.3">
      <c r="A225" s="10" t="s">
        <v>50</v>
      </c>
      <c r="B225" s="11">
        <f>B188+B151+B114+B77+B40</f>
        <v>177379.93266414237</v>
      </c>
      <c r="C225" s="8">
        <f>C188+C151+C114+C77+C40</f>
        <v>140602.26602294092</v>
      </c>
      <c r="D225" s="8">
        <f>D188+D151+D114+D77+D40</f>
        <v>156461.65410849437</v>
      </c>
      <c r="E225" s="8">
        <f>E188+E151+E114+E77+E40</f>
        <v>168504.79240745338</v>
      </c>
    </row>
    <row r="226" spans="1:5" ht="15.75" thickBot="1" x14ac:dyDescent="0.3">
      <c r="A226" s="10" t="s">
        <v>51</v>
      </c>
      <c r="B226" s="11"/>
      <c r="C226" s="8"/>
      <c r="D226" s="8"/>
      <c r="E226" s="8"/>
    </row>
    <row r="227" spans="1:5" ht="15.75" thickBot="1" x14ac:dyDescent="0.3">
      <c r="A227" s="1" t="s">
        <v>1</v>
      </c>
      <c r="B227" s="11">
        <f>B228+B229</f>
        <v>1090178.5567414884</v>
      </c>
      <c r="C227" s="11">
        <f>C228+C229</f>
        <v>1311020.7477276349</v>
      </c>
      <c r="D227" s="11">
        <f>D228+D229</f>
        <v>1331450.7322207598</v>
      </c>
      <c r="E227" s="11">
        <f>E228+E229</f>
        <v>1433934.9185074901</v>
      </c>
    </row>
    <row r="228" spans="1:5" ht="15.75" thickBot="1" x14ac:dyDescent="0.3">
      <c r="A228" s="10" t="s">
        <v>50</v>
      </c>
      <c r="B228" s="11">
        <f>B191+B154+B117+B80+B43</f>
        <v>1090178.5567414884</v>
      </c>
      <c r="C228" s="8">
        <f>C191+C154+C117+C80+C43</f>
        <v>1311020.7477276349</v>
      </c>
      <c r="D228" s="8">
        <f>D191+D154+D117+D80+D43</f>
        <v>1331450.7322207598</v>
      </c>
      <c r="E228" s="8">
        <f>E191+E154+E117+E80+E43</f>
        <v>1433934.9185074901</v>
      </c>
    </row>
    <row r="229" spans="1:5" ht="15.75" thickBot="1" x14ac:dyDescent="0.3">
      <c r="A229" s="10" t="s">
        <v>51</v>
      </c>
      <c r="B229" s="11"/>
      <c r="C229" s="8"/>
      <c r="D229" s="8"/>
      <c r="E229" s="8"/>
    </row>
    <row r="230" spans="1:5" ht="15.75" thickBot="1" x14ac:dyDescent="0.3">
      <c r="A230" s="1" t="s">
        <v>2</v>
      </c>
      <c r="B230" s="11">
        <f>B231+B232</f>
        <v>0</v>
      </c>
      <c r="C230" s="11">
        <f>C231+C232</f>
        <v>0</v>
      </c>
      <c r="D230" s="11">
        <f>D231+D232</f>
        <v>0</v>
      </c>
      <c r="E230" s="11">
        <f>E231+E232</f>
        <v>0</v>
      </c>
    </row>
    <row r="231" spans="1:5" ht="15.75" thickBot="1" x14ac:dyDescent="0.3">
      <c r="A231" s="10" t="s">
        <v>50</v>
      </c>
      <c r="B231" s="11">
        <f>B194+B157+B120+B83+B46</f>
        <v>0</v>
      </c>
      <c r="C231" s="8">
        <f>C194+C157+C120+C83+C46</f>
        <v>0</v>
      </c>
      <c r="D231" s="8">
        <f>D194+D157+D120+D83+D46</f>
        <v>0</v>
      </c>
      <c r="E231" s="8">
        <f>E194+E157+E120+E83+E46</f>
        <v>0</v>
      </c>
    </row>
    <row r="232" spans="1:5" ht="15.75" thickBot="1" x14ac:dyDescent="0.3">
      <c r="A232" s="10" t="s">
        <v>51</v>
      </c>
      <c r="B232" s="11"/>
      <c r="C232" s="8"/>
      <c r="D232" s="8"/>
      <c r="E232" s="8"/>
    </row>
    <row r="233" spans="1:5" ht="15.75" thickBot="1" x14ac:dyDescent="0.3">
      <c r="A233" s="1" t="s">
        <v>24</v>
      </c>
      <c r="B233" s="11">
        <f>B234+B235</f>
        <v>0</v>
      </c>
      <c r="C233" s="11">
        <f>C234+C235</f>
        <v>0</v>
      </c>
      <c r="D233" s="11">
        <f>D234+D235</f>
        <v>0</v>
      </c>
      <c r="E233" s="11">
        <f>E234+E235</f>
        <v>0</v>
      </c>
    </row>
    <row r="234" spans="1:5" ht="15.75" thickBot="1" x14ac:dyDescent="0.3">
      <c r="A234" s="10" t="s">
        <v>50</v>
      </c>
      <c r="B234" s="11"/>
      <c r="C234" s="8"/>
      <c r="D234" s="8"/>
      <c r="E234" s="8"/>
    </row>
    <row r="235" spans="1:5" ht="15.75" thickBot="1" x14ac:dyDescent="0.3">
      <c r="A235" s="10" t="s">
        <v>51</v>
      </c>
      <c r="B235" s="11"/>
      <c r="C235" s="8"/>
      <c r="D235" s="8"/>
      <c r="E235" s="8"/>
    </row>
    <row r="236" spans="1:5" ht="15.75" thickBot="1" x14ac:dyDescent="0.3">
      <c r="A236" s="1" t="s">
        <v>25</v>
      </c>
      <c r="B236" s="11">
        <f>B237+B238</f>
        <v>0</v>
      </c>
      <c r="C236" s="11">
        <f>C237+C238</f>
        <v>0</v>
      </c>
      <c r="D236" s="11">
        <f>D237+D238</f>
        <v>0</v>
      </c>
      <c r="E236" s="11">
        <f>E237+E238</f>
        <v>0</v>
      </c>
    </row>
    <row r="237" spans="1:5" ht="15.75" thickBot="1" x14ac:dyDescent="0.3">
      <c r="A237" s="10" t="s">
        <v>50</v>
      </c>
      <c r="B237" s="11">
        <f>B200+B163+B126+B89+B52</f>
        <v>0</v>
      </c>
      <c r="C237" s="8">
        <f>C200+C163+C126+C89+C52</f>
        <v>0</v>
      </c>
      <c r="D237" s="8">
        <f>D200+D163+D126+D89+D52</f>
        <v>0</v>
      </c>
      <c r="E237" s="8">
        <f>E200+E163+E126+E89+E52</f>
        <v>0</v>
      </c>
    </row>
    <row r="238" spans="1:5" ht="15.75" thickBot="1" x14ac:dyDescent="0.3">
      <c r="A238" s="10" t="s">
        <v>51</v>
      </c>
      <c r="B238" s="11"/>
      <c r="C238" s="8"/>
      <c r="D238" s="8"/>
      <c r="E238" s="8"/>
    </row>
    <row r="239" spans="1:5" ht="24.75" customHeight="1" thickBot="1" x14ac:dyDescent="0.3">
      <c r="A239" s="1" t="s">
        <v>3</v>
      </c>
      <c r="B239" s="11">
        <f>B240+B241</f>
        <v>0</v>
      </c>
      <c r="C239" s="11">
        <f>C240+C241</f>
        <v>0</v>
      </c>
      <c r="D239" s="11">
        <f>D240+D241</f>
        <v>0</v>
      </c>
      <c r="E239" s="11">
        <f>E240+E241</f>
        <v>0</v>
      </c>
    </row>
    <row r="240" spans="1:5" ht="15.75" thickBot="1" x14ac:dyDescent="0.3">
      <c r="A240" s="10" t="s">
        <v>50</v>
      </c>
      <c r="B240" s="11"/>
      <c r="C240" s="31"/>
      <c r="D240" s="31"/>
      <c r="E240" s="31"/>
    </row>
    <row r="241" spans="1:5" ht="15.75" thickBot="1" x14ac:dyDescent="0.3">
      <c r="A241" s="10" t="s">
        <v>51</v>
      </c>
      <c r="B241" s="11"/>
      <c r="C241" s="32"/>
      <c r="D241" s="31"/>
      <c r="E241" s="31"/>
    </row>
    <row r="242" spans="1:5" ht="15.75" thickBot="1" x14ac:dyDescent="0.3">
      <c r="A242" s="21" t="s">
        <v>66</v>
      </c>
      <c r="B242" s="11">
        <f>ROUND(B239+B236+B233+B230+B227+B224+B221,4)</f>
        <v>2306684.4185000001</v>
      </c>
      <c r="C242" s="11">
        <f>ROUND(C239+C236+C233+C230+C227+C224+C221,0)</f>
        <v>2458909</v>
      </c>
      <c r="D242" s="11">
        <f>ROUND(D239+D236+D233+D230+D227+D224+D221,4)</f>
        <v>2613447.3969000001</v>
      </c>
      <c r="E242" s="11">
        <f>ROUND(E239+E236+E233+E230+E227+E224+E221,4)</f>
        <v>2814609.1998000001</v>
      </c>
    </row>
    <row r="243" spans="1:5" ht="15.75" thickBot="1" x14ac:dyDescent="0.3">
      <c r="A243" s="22" t="s">
        <v>35</v>
      </c>
      <c r="B243" s="23">
        <v>0</v>
      </c>
      <c r="C243" s="23">
        <f t="shared" ref="C243:E243" si="14">IF(C242-C213=0,0,"Error")</f>
        <v>0</v>
      </c>
      <c r="D243" s="23">
        <f t="shared" si="14"/>
        <v>0</v>
      </c>
      <c r="E243" s="23">
        <f t="shared" si="14"/>
        <v>0</v>
      </c>
    </row>
    <row r="244" spans="1:5" ht="21.75" customHeight="1" thickBot="1" x14ac:dyDescent="0.3">
      <c r="A244" s="298" t="s">
        <v>125</v>
      </c>
      <c r="B244" s="784" t="s">
        <v>505</v>
      </c>
      <c r="C244" s="902"/>
      <c r="D244" s="902"/>
      <c r="E244" s="903"/>
    </row>
    <row r="245" spans="1:5" ht="18.75" customHeight="1" thickBot="1" x14ac:dyDescent="0.3">
      <c r="A245" s="767" t="s">
        <v>506</v>
      </c>
      <c r="B245" s="779"/>
      <c r="C245" s="779"/>
      <c r="D245" s="779"/>
      <c r="E245" s="780"/>
    </row>
    <row r="246" spans="1:5" ht="15.75" thickBot="1" x14ac:dyDescent="0.3">
      <c r="A246" s="290" t="s">
        <v>507</v>
      </c>
      <c r="B246" s="57">
        <v>0.02</v>
      </c>
      <c r="C246" s="57">
        <v>0.02</v>
      </c>
      <c r="D246" s="57">
        <v>0.02</v>
      </c>
      <c r="E246" s="57">
        <v>0.02</v>
      </c>
    </row>
    <row r="247" spans="1:5" ht="22.5" customHeight="1" thickBot="1" x14ac:dyDescent="0.3">
      <c r="A247" s="790" t="s">
        <v>126</v>
      </c>
      <c r="B247" s="791"/>
      <c r="C247" s="791"/>
      <c r="D247" s="791"/>
      <c r="E247" s="792"/>
    </row>
    <row r="248" spans="1:5" ht="15.75" thickBot="1" x14ac:dyDescent="0.3">
      <c r="A248" s="781" t="s">
        <v>44</v>
      </c>
      <c r="B248" s="782"/>
      <c r="C248" s="782"/>
      <c r="D248" s="782"/>
      <c r="E248" s="783"/>
    </row>
    <row r="249" spans="1:5" ht="19.5" customHeight="1" thickBot="1" x14ac:dyDescent="0.3">
      <c r="A249" s="18" t="s">
        <v>28</v>
      </c>
      <c r="B249" s="784" t="s">
        <v>508</v>
      </c>
      <c r="C249" s="902"/>
      <c r="D249" s="902"/>
      <c r="E249" s="903"/>
    </row>
    <row r="250" spans="1:5" ht="26.25" customHeight="1" thickBot="1" x14ac:dyDescent="0.3">
      <c r="A250" s="4" t="s">
        <v>9</v>
      </c>
      <c r="B250" s="767" t="s">
        <v>509</v>
      </c>
      <c r="C250" s="779"/>
      <c r="D250" s="779"/>
      <c r="E250" s="780"/>
    </row>
    <row r="251" spans="1:5" ht="15.75" thickBot="1" x14ac:dyDescent="0.3">
      <c r="A251" s="4" t="s">
        <v>14</v>
      </c>
      <c r="B251" s="770" t="s">
        <v>510</v>
      </c>
      <c r="C251" s="768"/>
      <c r="D251" s="768"/>
      <c r="E251" s="769"/>
    </row>
    <row r="252" spans="1:5" x14ac:dyDescent="0.25">
      <c r="A252" s="771"/>
      <c r="B252" s="16">
        <v>2019</v>
      </c>
      <c r="C252" s="16">
        <v>2020</v>
      </c>
      <c r="D252" s="16">
        <v>2021</v>
      </c>
      <c r="E252" s="16">
        <v>2022</v>
      </c>
    </row>
    <row r="253" spans="1:5" ht="15.75" thickBot="1" x14ac:dyDescent="0.3">
      <c r="A253" s="772"/>
      <c r="B253" s="17" t="s">
        <v>5</v>
      </c>
      <c r="C253" s="17" t="s">
        <v>6</v>
      </c>
      <c r="D253" s="17" t="s">
        <v>6</v>
      </c>
      <c r="E253" s="17" t="s">
        <v>6</v>
      </c>
    </row>
    <row r="254" spans="1:5" ht="15.75" thickBot="1" x14ac:dyDescent="0.3">
      <c r="A254" s="4" t="s">
        <v>8</v>
      </c>
      <c r="B254" s="34">
        <v>3050.64</v>
      </c>
      <c r="C254" s="34">
        <v>3470.7750000000001</v>
      </c>
      <c r="D254" s="34">
        <v>3748.4370000000004</v>
      </c>
      <c r="E254" s="34">
        <v>4048.3119600000005</v>
      </c>
    </row>
    <row r="255" spans="1:5" ht="15.75" thickBot="1" x14ac:dyDescent="0.3">
      <c r="A255" s="4" t="s">
        <v>15</v>
      </c>
      <c r="B255" s="6">
        <v>615030.76560000004</v>
      </c>
      <c r="C255" s="6">
        <v>731577</v>
      </c>
      <c r="D255" s="6">
        <v>809925.71019999997</v>
      </c>
      <c r="E255" s="6">
        <v>896857.36029999994</v>
      </c>
    </row>
    <row r="256" spans="1:5" ht="15.75" thickBot="1" x14ac:dyDescent="0.3">
      <c r="A256" s="4" t="s">
        <v>23</v>
      </c>
      <c r="B256" s="6">
        <f>B255/B254</f>
        <v>201.60712689796242</v>
      </c>
      <c r="C256" s="6">
        <f>C255/C254</f>
        <v>210.7820299500832</v>
      </c>
      <c r="D256" s="6">
        <f>D255/D254</f>
        <v>216.07024746581038</v>
      </c>
      <c r="E256" s="6">
        <f>E255/E254</f>
        <v>221.53859909057005</v>
      </c>
    </row>
    <row r="257" spans="1:5" ht="15.75" thickBot="1" x14ac:dyDescent="0.3">
      <c r="A257" s="4" t="s">
        <v>16</v>
      </c>
      <c r="B257" s="289" t="s">
        <v>22</v>
      </c>
      <c r="C257" s="7">
        <f>C254/B254-1</f>
        <v>0.13772028164581873</v>
      </c>
      <c r="D257" s="7">
        <f t="shared" ref="D257:E259" si="15">D254/C254-1</f>
        <v>8.0000000000000071E-2</v>
      </c>
      <c r="E257" s="7">
        <f t="shared" si="15"/>
        <v>8.0000000000000071E-2</v>
      </c>
    </row>
    <row r="258" spans="1:5" ht="15.75" thickBot="1" x14ac:dyDescent="0.3">
      <c r="A258" s="4" t="s">
        <v>17</v>
      </c>
      <c r="B258" s="289" t="s">
        <v>22</v>
      </c>
      <c r="C258" s="7">
        <f>C255/B255-1</f>
        <v>0.18949659255875106</v>
      </c>
      <c r="D258" s="7">
        <f t="shared" si="15"/>
        <v>0.10709564434092367</v>
      </c>
      <c r="E258" s="7">
        <f t="shared" si="15"/>
        <v>0.10733286893502036</v>
      </c>
    </row>
    <row r="259" spans="1:5" ht="15.75" thickBot="1" x14ac:dyDescent="0.3">
      <c r="A259" s="4" t="s">
        <v>18</v>
      </c>
      <c r="B259" s="289" t="s">
        <v>22</v>
      </c>
      <c r="C259" s="60">
        <f>C256/B256-1</f>
        <v>4.5508822992970765E-2</v>
      </c>
      <c r="D259" s="7">
        <f t="shared" si="15"/>
        <v>2.5088559574929281E-2</v>
      </c>
      <c r="E259" s="7">
        <f t="shared" si="15"/>
        <v>2.5308211976870831E-2</v>
      </c>
    </row>
    <row r="260" spans="1:5" ht="15.75" thickBot="1" x14ac:dyDescent="0.3">
      <c r="A260" s="773" t="s">
        <v>34</v>
      </c>
      <c r="B260" s="774"/>
      <c r="C260" s="774"/>
      <c r="D260" s="774"/>
      <c r="E260" s="775"/>
    </row>
    <row r="261" spans="1:5" x14ac:dyDescent="0.25">
      <c r="A261" s="771"/>
      <c r="B261" s="16">
        <v>2019</v>
      </c>
      <c r="C261" s="16">
        <v>2020</v>
      </c>
      <c r="D261" s="16">
        <v>2021</v>
      </c>
      <c r="E261" s="16">
        <v>2022</v>
      </c>
    </row>
    <row r="262" spans="1:5" ht="15.75" thickBot="1" x14ac:dyDescent="0.3">
      <c r="A262" s="772"/>
      <c r="B262" s="17" t="s">
        <v>5</v>
      </c>
      <c r="C262" s="17" t="s">
        <v>6</v>
      </c>
      <c r="D262" s="17" t="s">
        <v>6</v>
      </c>
      <c r="E262" s="17" t="s">
        <v>6</v>
      </c>
    </row>
    <row r="263" spans="1:5" ht="15.75" thickBot="1" x14ac:dyDescent="0.3">
      <c r="A263" s="1" t="s">
        <v>0</v>
      </c>
      <c r="B263" s="8">
        <f>B264+B265</f>
        <v>4969.1906326220869</v>
      </c>
      <c r="C263" s="8">
        <f>C264+C265</f>
        <v>5377.2947162115961</v>
      </c>
      <c r="D263" s="8">
        <f>D264+D265</f>
        <v>6288.2603472819101</v>
      </c>
      <c r="E263" s="8">
        <f>E264+E265</f>
        <v>7077.2126577777544</v>
      </c>
    </row>
    <row r="264" spans="1:5" ht="15.75" thickBot="1" x14ac:dyDescent="0.3">
      <c r="A264" s="10" t="s">
        <v>50</v>
      </c>
      <c r="B264" s="11">
        <v>4969.1906326220869</v>
      </c>
      <c r="C264" s="294">
        <v>5377.2947162115961</v>
      </c>
      <c r="D264" s="294">
        <v>6288.2603472819101</v>
      </c>
      <c r="E264" s="294">
        <v>7077.2126577777544</v>
      </c>
    </row>
    <row r="265" spans="1:5" ht="15.75" thickBot="1" x14ac:dyDescent="0.3">
      <c r="A265" s="10" t="s">
        <v>51</v>
      </c>
      <c r="B265" s="11"/>
      <c r="C265" s="40"/>
      <c r="D265" s="40"/>
      <c r="E265" s="40"/>
    </row>
    <row r="266" spans="1:5" ht="24.75" thickBot="1" x14ac:dyDescent="0.3">
      <c r="A266" s="1" t="s">
        <v>31</v>
      </c>
      <c r="B266" s="8">
        <f>B267+B268</f>
        <v>848.24627618006593</v>
      </c>
      <c r="C266" s="8">
        <f>C267+C268</f>
        <v>750.59088633198041</v>
      </c>
      <c r="D266" s="8">
        <f>D267+D268</f>
        <v>874.13683821657662</v>
      </c>
      <c r="E266" s="8">
        <f>E267+E268</f>
        <v>983.80982249411261</v>
      </c>
    </row>
    <row r="267" spans="1:5" ht="15.75" thickBot="1" x14ac:dyDescent="0.3">
      <c r="A267" s="10" t="s">
        <v>50</v>
      </c>
      <c r="B267" s="11">
        <v>848.24627618006593</v>
      </c>
      <c r="C267" s="11">
        <v>750.59088633198041</v>
      </c>
      <c r="D267" s="11">
        <v>874.13683821657662</v>
      </c>
      <c r="E267" s="11">
        <v>983.80982249411261</v>
      </c>
    </row>
    <row r="268" spans="1:5" ht="15.75" thickBot="1" x14ac:dyDescent="0.3">
      <c r="A268" s="10" t="s">
        <v>51</v>
      </c>
      <c r="B268" s="11"/>
      <c r="C268" s="8"/>
      <c r="D268" s="8"/>
      <c r="E268" s="8"/>
    </row>
    <row r="269" spans="1:5" ht="15.75" thickBot="1" x14ac:dyDescent="0.3">
      <c r="A269" s="1" t="s">
        <v>1</v>
      </c>
      <c r="B269" s="11">
        <f>B270+B271</f>
        <v>5213.3287415226523</v>
      </c>
      <c r="C269" s="11">
        <f>C270+C271</f>
        <v>6998.7508229486384</v>
      </c>
      <c r="D269" s="11">
        <f>D270+D271</f>
        <v>7438.6925022379255</v>
      </c>
      <c r="E269" s="11">
        <f>E270+E271</f>
        <v>8371.9830011348931</v>
      </c>
    </row>
    <row r="270" spans="1:5" ht="15.75" thickBot="1" x14ac:dyDescent="0.3">
      <c r="A270" s="10" t="s">
        <v>50</v>
      </c>
      <c r="B270" s="11">
        <v>5213.3287415226523</v>
      </c>
      <c r="C270" s="11">
        <v>6998.7508229486384</v>
      </c>
      <c r="D270" s="11">
        <v>7438.6925022379255</v>
      </c>
      <c r="E270" s="11">
        <v>8371.9830011348931</v>
      </c>
    </row>
    <row r="271" spans="1:5" ht="15.75" thickBot="1" x14ac:dyDescent="0.3">
      <c r="A271" s="10" t="s">
        <v>51</v>
      </c>
      <c r="B271" s="11"/>
      <c r="C271" s="8"/>
      <c r="D271" s="8"/>
      <c r="E271" s="8"/>
    </row>
    <row r="272" spans="1:5" ht="15.75" thickBot="1" x14ac:dyDescent="0.3">
      <c r="A272" s="1" t="s">
        <v>2</v>
      </c>
      <c r="B272" s="11">
        <f>B273+B274</f>
        <v>0</v>
      </c>
      <c r="C272" s="11">
        <f>C273+C274</f>
        <v>0</v>
      </c>
      <c r="D272" s="11">
        <f>D273+D274</f>
        <v>0</v>
      </c>
      <c r="E272" s="11">
        <f>E273+E274</f>
        <v>0</v>
      </c>
    </row>
    <row r="273" spans="1:5" ht="15.75" thickBot="1" x14ac:dyDescent="0.3">
      <c r="A273" s="10" t="s">
        <v>50</v>
      </c>
      <c r="B273" s="11"/>
      <c r="C273" s="8"/>
      <c r="D273" s="8"/>
      <c r="E273" s="8"/>
    </row>
    <row r="274" spans="1:5" ht="15.75" thickBot="1" x14ac:dyDescent="0.3">
      <c r="A274" s="10" t="s">
        <v>51</v>
      </c>
      <c r="B274" s="11"/>
      <c r="C274" s="8"/>
      <c r="D274" s="8"/>
      <c r="E274" s="8"/>
    </row>
    <row r="275" spans="1:5" ht="15.75" thickBot="1" x14ac:dyDescent="0.3">
      <c r="A275" s="1" t="s">
        <v>24</v>
      </c>
      <c r="B275" s="11">
        <f>B276+B277</f>
        <v>264030.76564965595</v>
      </c>
      <c r="C275" s="11">
        <f>C276+C277</f>
        <v>376577.05955433979</v>
      </c>
      <c r="D275" s="11">
        <f>D276+D277</f>
        <v>450925.71016273653</v>
      </c>
      <c r="E275" s="11">
        <f>E276+E277</f>
        <v>533857.36034723185</v>
      </c>
    </row>
    <row r="276" spans="1:5" ht="15.75" thickBot="1" x14ac:dyDescent="0.3">
      <c r="A276" s="10" t="s">
        <v>50</v>
      </c>
      <c r="B276" s="11">
        <v>264030.76564965595</v>
      </c>
      <c r="C276" s="11">
        <v>376577.05955433979</v>
      </c>
      <c r="D276" s="11">
        <v>450925.71016273653</v>
      </c>
      <c r="E276" s="11">
        <v>533857.36034723185</v>
      </c>
    </row>
    <row r="277" spans="1:5" ht="15.75" thickBot="1" x14ac:dyDescent="0.3">
      <c r="A277" s="10" t="s">
        <v>51</v>
      </c>
      <c r="B277" s="11"/>
      <c r="C277" s="8"/>
      <c r="D277" s="8"/>
      <c r="E277" s="8"/>
    </row>
    <row r="278" spans="1:5" ht="15.75" thickBot="1" x14ac:dyDescent="0.3">
      <c r="A278" s="1" t="s">
        <v>25</v>
      </c>
      <c r="B278" s="11">
        <f>B279+B280</f>
        <v>0</v>
      </c>
      <c r="C278" s="11">
        <f>C279+C280</f>
        <v>0</v>
      </c>
      <c r="D278" s="11">
        <f>D279+D280</f>
        <v>0</v>
      </c>
      <c r="E278" s="11">
        <f>E279+E280</f>
        <v>0</v>
      </c>
    </row>
    <row r="279" spans="1:5" ht="15.75" thickBot="1" x14ac:dyDescent="0.3">
      <c r="A279" s="10" t="s">
        <v>50</v>
      </c>
      <c r="B279" s="11"/>
      <c r="C279" s="8"/>
      <c r="D279" s="8"/>
      <c r="E279" s="8"/>
    </row>
    <row r="280" spans="1:5" ht="15.75" thickBot="1" x14ac:dyDescent="0.3">
      <c r="A280" s="10" t="s">
        <v>51</v>
      </c>
      <c r="B280" s="11"/>
      <c r="C280" s="8"/>
      <c r="D280" s="8"/>
      <c r="E280" s="8"/>
    </row>
    <row r="281" spans="1:5" ht="24.75" customHeight="1" thickBot="1" x14ac:dyDescent="0.3">
      <c r="A281" s="1" t="s">
        <v>3</v>
      </c>
      <c r="B281" s="11">
        <f>B282+B283</f>
        <v>339969.23435034405</v>
      </c>
      <c r="C281" s="11">
        <f>C282+C283</f>
        <v>341873.36544566025</v>
      </c>
      <c r="D281" s="11">
        <f>D282+D283</f>
        <v>344398.91031226359</v>
      </c>
      <c r="E281" s="11">
        <f>E282+E283</f>
        <v>346566.99451859324</v>
      </c>
    </row>
    <row r="282" spans="1:5" ht="15.75" thickBot="1" x14ac:dyDescent="0.3">
      <c r="A282" s="10" t="s">
        <v>50</v>
      </c>
      <c r="B282" s="11">
        <v>339969.23435034405</v>
      </c>
      <c r="C282" s="11">
        <v>341873.36544566025</v>
      </c>
      <c r="D282" s="11">
        <v>344398.91031226359</v>
      </c>
      <c r="E282" s="11">
        <v>346566.99451859324</v>
      </c>
    </row>
    <row r="283" spans="1:5" ht="15.75" thickBot="1" x14ac:dyDescent="0.3">
      <c r="A283" s="10" t="s">
        <v>51</v>
      </c>
      <c r="B283" s="11"/>
      <c r="C283" s="32"/>
      <c r="D283" s="31"/>
      <c r="E283" s="31"/>
    </row>
    <row r="284" spans="1:5" ht="15.75" thickBot="1" x14ac:dyDescent="0.3">
      <c r="A284" s="19" t="s">
        <v>33</v>
      </c>
      <c r="B284" s="11">
        <f>ROUND(B281+B278+B275+B272+B269+B266+B263,4)</f>
        <v>615030.76569999999</v>
      </c>
      <c r="C284" s="11">
        <f>ROUND(C281+C278+C275+C272+C269+C266+C263,0)</f>
        <v>731577</v>
      </c>
      <c r="D284" s="11">
        <f>ROUND(D281+D278+D275+D272+D269+D266+D263,4)</f>
        <v>809925.71019999997</v>
      </c>
      <c r="E284" s="11">
        <f>ROUND(E281+E278+E275+E272+E269+E266+E263,4)</f>
        <v>896857.36029999994</v>
      </c>
    </row>
    <row r="285" spans="1:5" ht="15.75" thickBot="1" x14ac:dyDescent="0.3">
      <c r="A285" s="22" t="s">
        <v>35</v>
      </c>
      <c r="B285" s="23">
        <v>0</v>
      </c>
      <c r="C285" s="23">
        <f>IF(C284-C255=0,0,"Error")</f>
        <v>0</v>
      </c>
      <c r="D285" s="23">
        <f>IF(D284-D255=0,0,"Error")</f>
        <v>0</v>
      </c>
      <c r="E285" s="23">
        <f>IF(E284-E255=0,0,"Error")</f>
        <v>0</v>
      </c>
    </row>
    <row r="286" spans="1:5" ht="21.75" customHeight="1" thickBot="1" x14ac:dyDescent="0.3">
      <c r="A286" s="33" t="s">
        <v>55</v>
      </c>
      <c r="B286" s="784" t="s">
        <v>511</v>
      </c>
      <c r="C286" s="902"/>
      <c r="D286" s="902"/>
      <c r="E286" s="903"/>
    </row>
    <row r="287" spans="1:5" ht="28.5" customHeight="1" thickBot="1" x14ac:dyDescent="0.3">
      <c r="A287" s="4" t="s">
        <v>9</v>
      </c>
      <c r="B287" s="767" t="s">
        <v>512</v>
      </c>
      <c r="C287" s="779"/>
      <c r="D287" s="779"/>
      <c r="E287" s="780"/>
    </row>
    <row r="288" spans="1:5" ht="15.75" thickBot="1" x14ac:dyDescent="0.3">
      <c r="A288" s="4" t="s">
        <v>14</v>
      </c>
      <c r="B288" s="770" t="s">
        <v>513</v>
      </c>
      <c r="C288" s="768"/>
      <c r="D288" s="768"/>
      <c r="E288" s="769"/>
    </row>
    <row r="289" spans="1:5" x14ac:dyDescent="0.25">
      <c r="A289" s="771"/>
      <c r="B289" s="16">
        <v>2019</v>
      </c>
      <c r="C289" s="16">
        <v>2020</v>
      </c>
      <c r="D289" s="16">
        <v>2021</v>
      </c>
      <c r="E289" s="16">
        <v>2022</v>
      </c>
    </row>
    <row r="290" spans="1:5" ht="15.75" thickBot="1" x14ac:dyDescent="0.3">
      <c r="A290" s="772"/>
      <c r="B290" s="17" t="s">
        <v>5</v>
      </c>
      <c r="C290" s="17" t="s">
        <v>6</v>
      </c>
      <c r="D290" s="17" t="s">
        <v>6</v>
      </c>
      <c r="E290" s="17" t="s">
        <v>6</v>
      </c>
    </row>
    <row r="291" spans="1:5" ht="15.75" thickBot="1" x14ac:dyDescent="0.3">
      <c r="A291" s="4" t="s">
        <v>8</v>
      </c>
      <c r="B291" s="34">
        <v>27775.531999999999</v>
      </c>
      <c r="C291" s="34">
        <v>29841.864000000001</v>
      </c>
      <c r="D291" s="34">
        <v>30140.282640000001</v>
      </c>
      <c r="E291" s="34">
        <v>30441.685466400002</v>
      </c>
    </row>
    <row r="292" spans="1:5" ht="15.75" thickBot="1" x14ac:dyDescent="0.3">
      <c r="A292" s="4" t="s">
        <v>15</v>
      </c>
      <c r="B292" s="6">
        <v>4042503.3476</v>
      </c>
      <c r="C292" s="6">
        <v>4009893</v>
      </c>
      <c r="D292" s="6">
        <v>4142482.2579999999</v>
      </c>
      <c r="E292" s="6">
        <v>4280673.6723999996</v>
      </c>
    </row>
    <row r="293" spans="1:5" ht="15.75" thickBot="1" x14ac:dyDescent="0.3">
      <c r="A293" s="4" t="s">
        <v>23</v>
      </c>
      <c r="B293" s="6">
        <f>B292/B291</f>
        <v>145.54188728410315</v>
      </c>
      <c r="C293" s="6">
        <f>C292/C291</f>
        <v>134.37139851585678</v>
      </c>
      <c r="D293" s="6">
        <f>D292/D291</f>
        <v>137.4400601174986</v>
      </c>
      <c r="E293" s="6">
        <f>E292/E291</f>
        <v>140.61881288159262</v>
      </c>
    </row>
    <row r="294" spans="1:5" ht="15.75" thickBot="1" x14ac:dyDescent="0.3">
      <c r="A294" s="4" t="s">
        <v>16</v>
      </c>
      <c r="B294" s="289"/>
      <c r="C294" s="7">
        <f t="shared" ref="C294:E296" si="16">C291/B291-1</f>
        <v>7.4393966603412132E-2</v>
      </c>
      <c r="D294" s="7">
        <f t="shared" si="16"/>
        <v>1.0000000000000009E-2</v>
      </c>
      <c r="E294" s="7">
        <f t="shared" si="16"/>
        <v>1.0000000000000009E-2</v>
      </c>
    </row>
    <row r="295" spans="1:5" ht="15.75" thickBot="1" x14ac:dyDescent="0.3">
      <c r="A295" s="4" t="s">
        <v>17</v>
      </c>
      <c r="B295" s="289"/>
      <c r="C295" s="7">
        <f t="shared" si="16"/>
        <v>-8.0668696587129496E-3</v>
      </c>
      <c r="D295" s="7">
        <f t="shared" si="16"/>
        <v>3.306553516515276E-2</v>
      </c>
      <c r="E295" s="7">
        <f t="shared" si="16"/>
        <v>3.3359566992259948E-2</v>
      </c>
    </row>
    <row r="296" spans="1:5" ht="15.75" thickBot="1" x14ac:dyDescent="0.3">
      <c r="A296" s="4" t="s">
        <v>18</v>
      </c>
      <c r="B296" s="289"/>
      <c r="C296" s="7">
        <f t="shared" si="16"/>
        <v>-7.6751023205032132E-2</v>
      </c>
      <c r="D296" s="7">
        <f t="shared" si="16"/>
        <v>2.2837163529854099E-2</v>
      </c>
      <c r="E296" s="7">
        <f t="shared" si="16"/>
        <v>2.3128284150752521E-2</v>
      </c>
    </row>
    <row r="297" spans="1:5" ht="15.75" thickBot="1" x14ac:dyDescent="0.3">
      <c r="A297" s="773" t="s">
        <v>72</v>
      </c>
      <c r="B297" s="774"/>
      <c r="C297" s="774"/>
      <c r="D297" s="774"/>
      <c r="E297" s="775"/>
    </row>
    <row r="298" spans="1:5" x14ac:dyDescent="0.25">
      <c r="A298" s="771"/>
      <c r="B298" s="16">
        <v>2019</v>
      </c>
      <c r="C298" s="16">
        <v>2020</v>
      </c>
      <c r="D298" s="16">
        <v>2021</v>
      </c>
      <c r="E298" s="16">
        <v>2022</v>
      </c>
    </row>
    <row r="299" spans="1:5" ht="15.75" thickBot="1" x14ac:dyDescent="0.3">
      <c r="A299" s="772"/>
      <c r="B299" s="17" t="s">
        <v>5</v>
      </c>
      <c r="C299" s="17" t="s">
        <v>6</v>
      </c>
      <c r="D299" s="17" t="s">
        <v>6</v>
      </c>
      <c r="E299" s="17" t="s">
        <v>6</v>
      </c>
    </row>
    <row r="300" spans="1:5" ht="15.75" thickBot="1" x14ac:dyDescent="0.3">
      <c r="A300" s="1" t="s">
        <v>0</v>
      </c>
      <c r="B300" s="8">
        <f>B301+B302</f>
        <v>32661.733131638553</v>
      </c>
      <c r="C300" s="8">
        <f>C301+C302</f>
        <v>29473.828569968122</v>
      </c>
      <c r="D300" s="8">
        <f>D301+D302</f>
        <v>32162.217590336557</v>
      </c>
      <c r="E300" s="8">
        <f>E301+E302</f>
        <v>33779.326833234751</v>
      </c>
    </row>
    <row r="301" spans="1:5" ht="15.75" thickBot="1" x14ac:dyDescent="0.3">
      <c r="A301" s="10" t="s">
        <v>50</v>
      </c>
      <c r="B301" s="11">
        <v>32661.733131638553</v>
      </c>
      <c r="C301" s="294">
        <v>29473.828569968122</v>
      </c>
      <c r="D301" s="294">
        <v>32162.217590336557</v>
      </c>
      <c r="E301" s="294">
        <v>33779.326833234751</v>
      </c>
    </row>
    <row r="302" spans="1:5" ht="15.75" thickBot="1" x14ac:dyDescent="0.3">
      <c r="A302" s="10" t="s">
        <v>51</v>
      </c>
      <c r="B302" s="11"/>
      <c r="C302" s="40"/>
      <c r="D302" s="40"/>
      <c r="E302" s="40"/>
    </row>
    <row r="303" spans="1:5" ht="24.75" thickBot="1" x14ac:dyDescent="0.3">
      <c r="A303" s="1" t="s">
        <v>31</v>
      </c>
      <c r="B303" s="8">
        <f>B304+B305</f>
        <v>5575.393570256394</v>
      </c>
      <c r="C303" s="8">
        <f>C304+C305</f>
        <v>4114.1109568037837</v>
      </c>
      <c r="D303" s="8">
        <f>D304+D305</f>
        <v>4470.8993651324681</v>
      </c>
      <c r="E303" s="8">
        <f>E304+E305</f>
        <v>4695.6952041356753</v>
      </c>
    </row>
    <row r="304" spans="1:5" ht="15.75" thickBot="1" x14ac:dyDescent="0.3">
      <c r="A304" s="10" t="s">
        <v>50</v>
      </c>
      <c r="B304" s="11">
        <v>5575.393570256394</v>
      </c>
      <c r="C304" s="11">
        <v>4114.1109568037837</v>
      </c>
      <c r="D304" s="11">
        <v>4470.8993651324681</v>
      </c>
      <c r="E304" s="11">
        <v>4695.6952041356753</v>
      </c>
    </row>
    <row r="305" spans="1:12" ht="15.75" thickBot="1" x14ac:dyDescent="0.3">
      <c r="A305" s="10" t="s">
        <v>51</v>
      </c>
      <c r="B305" s="11"/>
      <c r="C305" s="8"/>
      <c r="D305" s="8"/>
      <c r="E305" s="8"/>
    </row>
    <row r="306" spans="1:12" ht="15.75" thickBot="1" x14ac:dyDescent="0.3">
      <c r="A306" s="1" t="s">
        <v>1</v>
      </c>
      <c r="B306" s="11">
        <f>B307+B308</f>
        <v>34266.415734842602</v>
      </c>
      <c r="C306" s="11">
        <f>C307+C308</f>
        <v>38361.293707338322</v>
      </c>
      <c r="D306" s="11">
        <f>D307+D308</f>
        <v>38046.269338704224</v>
      </c>
      <c r="E306" s="11">
        <f>E307+E308</f>
        <v>39959.22741233839</v>
      </c>
    </row>
    <row r="307" spans="1:12" ht="15.75" thickBot="1" x14ac:dyDescent="0.3">
      <c r="A307" s="10" t="s">
        <v>50</v>
      </c>
      <c r="B307" s="11">
        <v>34266.415734842602</v>
      </c>
      <c r="C307" s="11">
        <v>38361.293707338322</v>
      </c>
      <c r="D307" s="11">
        <v>38046.269338704224</v>
      </c>
      <c r="E307" s="11">
        <v>39959.22741233839</v>
      </c>
    </row>
    <row r="308" spans="1:12" ht="15.75" thickBot="1" x14ac:dyDescent="0.3">
      <c r="A308" s="10" t="s">
        <v>51</v>
      </c>
      <c r="B308" s="11"/>
      <c r="C308" s="8"/>
      <c r="D308" s="8"/>
      <c r="E308" s="8"/>
    </row>
    <row r="309" spans="1:12" ht="15.75" thickBot="1" x14ac:dyDescent="0.3">
      <c r="A309" s="1" t="s">
        <v>2</v>
      </c>
      <c r="B309" s="11">
        <f>B310+B311</f>
        <v>0</v>
      </c>
      <c r="C309" s="11">
        <f>C310+C311</f>
        <v>0</v>
      </c>
      <c r="D309" s="11">
        <f>D310+D311</f>
        <v>0</v>
      </c>
      <c r="E309" s="11">
        <f>E310+E311</f>
        <v>0</v>
      </c>
    </row>
    <row r="310" spans="1:12" ht="15.75" thickBot="1" x14ac:dyDescent="0.3">
      <c r="A310" s="10" t="s">
        <v>50</v>
      </c>
      <c r="B310" s="11"/>
      <c r="C310" s="8"/>
      <c r="D310" s="8"/>
      <c r="E310" s="8"/>
    </row>
    <row r="311" spans="1:12" ht="15.75" thickBot="1" x14ac:dyDescent="0.3">
      <c r="A311" s="10" t="s">
        <v>51</v>
      </c>
      <c r="B311" s="11"/>
      <c r="C311" s="8"/>
      <c r="D311" s="8"/>
      <c r="E311" s="8"/>
    </row>
    <row r="312" spans="1:12" ht="15.75" thickBot="1" x14ac:dyDescent="0.3">
      <c r="A312" s="1" t="s">
        <v>24</v>
      </c>
      <c r="B312" s="11">
        <f>B313+B314</f>
        <v>3380736.2016323414</v>
      </c>
      <c r="C312" s="11">
        <f>C313+C314</f>
        <v>3121893.0739316195</v>
      </c>
      <c r="D312" s="11">
        <f t="shared" ref="D312:E312" si="17">D313+D314</f>
        <v>3244482.2579938881</v>
      </c>
      <c r="E312" s="11">
        <f t="shared" si="17"/>
        <v>3372673.672376838</v>
      </c>
      <c r="L312" s="9">
        <f>K312+K318</f>
        <v>0</v>
      </c>
    </row>
    <row r="313" spans="1:12" ht="15.75" thickBot="1" x14ac:dyDescent="0.3">
      <c r="A313" s="10" t="s">
        <v>50</v>
      </c>
      <c r="B313" s="11">
        <v>3380736.2016323414</v>
      </c>
      <c r="C313" s="11">
        <v>3121893.0739316195</v>
      </c>
      <c r="D313" s="11">
        <v>3244482.2579938881</v>
      </c>
      <c r="E313" s="11">
        <v>3372673.672376838</v>
      </c>
    </row>
    <row r="314" spans="1:12" ht="15.75" thickBot="1" x14ac:dyDescent="0.3">
      <c r="A314" s="10" t="s">
        <v>51</v>
      </c>
      <c r="B314" s="11"/>
      <c r="C314" s="8"/>
      <c r="D314" s="8"/>
      <c r="E314" s="8"/>
    </row>
    <row r="315" spans="1:12" ht="15.75" thickBot="1" x14ac:dyDescent="0.3">
      <c r="A315" s="1" t="s">
        <v>25</v>
      </c>
      <c r="B315" s="11">
        <f>B316+B317</f>
        <v>0</v>
      </c>
      <c r="C315" s="11">
        <f>C316+C317</f>
        <v>0</v>
      </c>
      <c r="D315" s="11">
        <f>D316+D317</f>
        <v>0</v>
      </c>
      <c r="E315" s="11">
        <f>E316+E317</f>
        <v>0</v>
      </c>
    </row>
    <row r="316" spans="1:12" ht="15.75" thickBot="1" x14ac:dyDescent="0.3">
      <c r="A316" s="10" t="s">
        <v>50</v>
      </c>
      <c r="B316" s="11"/>
      <c r="C316" s="8"/>
      <c r="D316" s="8"/>
      <c r="E316" s="8"/>
    </row>
    <row r="317" spans="1:12" ht="15.75" thickBot="1" x14ac:dyDescent="0.3">
      <c r="A317" s="10" t="s">
        <v>51</v>
      </c>
      <c r="B317" s="11"/>
      <c r="C317" s="8"/>
      <c r="D317" s="8"/>
      <c r="E317" s="8"/>
    </row>
    <row r="318" spans="1:12" ht="24.75" customHeight="1" thickBot="1" x14ac:dyDescent="0.3">
      <c r="A318" s="1" t="s">
        <v>3</v>
      </c>
      <c r="B318" s="35">
        <f>B319+B320</f>
        <v>589263.11976765865</v>
      </c>
      <c r="C318" s="11">
        <f>C319+C320</f>
        <v>816050.77702198143</v>
      </c>
      <c r="D318" s="11">
        <f>D319+D320</f>
        <v>823320.61370582669</v>
      </c>
      <c r="E318" s="11">
        <f>E319+E320</f>
        <v>829565.75055029115</v>
      </c>
    </row>
    <row r="319" spans="1:12" ht="15.75" thickBot="1" x14ac:dyDescent="0.3">
      <c r="A319" s="10" t="s">
        <v>50</v>
      </c>
      <c r="B319" s="35">
        <v>589263.11976765865</v>
      </c>
      <c r="C319" s="11">
        <v>816050.77702198143</v>
      </c>
      <c r="D319" s="11">
        <v>823320.61370582669</v>
      </c>
      <c r="E319" s="11">
        <v>829565.75055029115</v>
      </c>
    </row>
    <row r="320" spans="1:12" ht="15.75" thickBot="1" x14ac:dyDescent="0.3">
      <c r="A320" s="10" t="s">
        <v>51</v>
      </c>
      <c r="B320" s="11"/>
      <c r="C320" s="32"/>
      <c r="D320" s="31"/>
      <c r="E320" s="31"/>
    </row>
    <row r="321" spans="1:5" ht="15.75" thickBot="1" x14ac:dyDescent="0.3">
      <c r="A321" s="21" t="s">
        <v>57</v>
      </c>
      <c r="B321" s="11">
        <f>ROUND(B318+B315+B312+B309+B306+B303+B300,4)</f>
        <v>4042502.8637999999</v>
      </c>
      <c r="C321" s="11">
        <f>ROUND(C318+C315+C312+C309+C306+C303+C300,0)</f>
        <v>4009893</v>
      </c>
      <c r="D321" s="11">
        <f>ROUND(D318+D315+D312+D309+D306+D303+D300,4)</f>
        <v>4142482.2579999999</v>
      </c>
      <c r="E321" s="11">
        <f>ROUND(E318+E315+E312+E309+E306+E303+E300,4)</f>
        <v>4280673.6723999996</v>
      </c>
    </row>
    <row r="322" spans="1:5" ht="15.75" thickBot="1" x14ac:dyDescent="0.3">
      <c r="A322" s="22" t="s">
        <v>35</v>
      </c>
      <c r="B322" s="23">
        <v>0</v>
      </c>
      <c r="C322" s="23">
        <f t="shared" ref="C322:E322" si="18">IF(C321-C292=0,0,"Error")</f>
        <v>0</v>
      </c>
      <c r="D322" s="23">
        <f t="shared" si="18"/>
        <v>0</v>
      </c>
      <c r="E322" s="23">
        <f t="shared" si="18"/>
        <v>0</v>
      </c>
    </row>
    <row r="323" spans="1:5" ht="15.75" thickBot="1" x14ac:dyDescent="0.3">
      <c r="A323" s="33" t="s">
        <v>56</v>
      </c>
      <c r="B323" s="784" t="s">
        <v>514</v>
      </c>
      <c r="C323" s="902"/>
      <c r="D323" s="902"/>
      <c r="E323" s="903"/>
    </row>
    <row r="324" spans="1:5" ht="28.5" customHeight="1" thickBot="1" x14ac:dyDescent="0.3">
      <c r="A324" s="4" t="s">
        <v>9</v>
      </c>
      <c r="B324" s="767" t="s">
        <v>515</v>
      </c>
      <c r="C324" s="779"/>
      <c r="D324" s="779"/>
      <c r="E324" s="780"/>
    </row>
    <row r="325" spans="1:5" ht="15.75" thickBot="1" x14ac:dyDescent="0.3">
      <c r="A325" s="4" t="s">
        <v>14</v>
      </c>
      <c r="B325" s="770" t="s">
        <v>516</v>
      </c>
      <c r="C325" s="768"/>
      <c r="D325" s="768"/>
      <c r="E325" s="769"/>
    </row>
    <row r="326" spans="1:5" x14ac:dyDescent="0.25">
      <c r="A326" s="771"/>
      <c r="B326" s="16">
        <v>2019</v>
      </c>
      <c r="C326" s="16">
        <v>2020</v>
      </c>
      <c r="D326" s="16">
        <v>2021</v>
      </c>
      <c r="E326" s="16">
        <v>2022</v>
      </c>
    </row>
    <row r="327" spans="1:5" ht="15.75" thickBot="1" x14ac:dyDescent="0.3">
      <c r="A327" s="772"/>
      <c r="B327" s="17" t="s">
        <v>5</v>
      </c>
      <c r="C327" s="17" t="s">
        <v>6</v>
      </c>
      <c r="D327" s="17" t="s">
        <v>6</v>
      </c>
      <c r="E327" s="17" t="s">
        <v>6</v>
      </c>
    </row>
    <row r="328" spans="1:5" ht="15.75" thickBot="1" x14ac:dyDescent="0.3">
      <c r="A328" s="4" t="s">
        <v>8</v>
      </c>
      <c r="B328" s="6">
        <v>920.50400000000002</v>
      </c>
      <c r="C328" s="6">
        <v>989.68580000000009</v>
      </c>
      <c r="D328" s="6">
        <v>1058.9638060000002</v>
      </c>
      <c r="E328" s="6">
        <v>1133.0912724200002</v>
      </c>
    </row>
    <row r="329" spans="1:5" ht="15.75" thickBot="1" x14ac:dyDescent="0.3">
      <c r="A329" s="4" t="s">
        <v>15</v>
      </c>
      <c r="B329" s="6">
        <v>169031.63430000001</v>
      </c>
      <c r="C329" s="6">
        <v>161900</v>
      </c>
      <c r="D329" s="6">
        <v>177578.9976</v>
      </c>
      <c r="E329" s="6">
        <v>190066.6623</v>
      </c>
    </row>
    <row r="330" spans="1:5" ht="15.75" thickBot="1" x14ac:dyDescent="0.3">
      <c r="A330" s="4" t="s">
        <v>23</v>
      </c>
      <c r="B330" s="6">
        <f>B329/B328</f>
        <v>183.62944028488741</v>
      </c>
      <c r="C330" s="6">
        <f>C329/C328</f>
        <v>163.58727183920391</v>
      </c>
      <c r="D330" s="6">
        <f>D329/D328</f>
        <v>167.69128141476818</v>
      </c>
      <c r="E330" s="6">
        <f>E329/E328</f>
        <v>167.74170530328507</v>
      </c>
    </row>
    <row r="331" spans="1:5" ht="15.75" thickBot="1" x14ac:dyDescent="0.3">
      <c r="A331" s="4" t="s">
        <v>16</v>
      </c>
      <c r="B331" s="289"/>
      <c r="C331" s="7">
        <f t="shared" ref="C331:E333" si="19">C328/B328-1</f>
        <v>7.5156436039387264E-2</v>
      </c>
      <c r="D331" s="7">
        <f t="shared" si="19"/>
        <v>7.0000000000000062E-2</v>
      </c>
      <c r="E331" s="7">
        <f t="shared" si="19"/>
        <v>7.0000000000000062E-2</v>
      </c>
    </row>
    <row r="332" spans="1:5" ht="15.75" thickBot="1" x14ac:dyDescent="0.3">
      <c r="A332" s="4" t="s">
        <v>17</v>
      </c>
      <c r="B332" s="289"/>
      <c r="C332" s="7">
        <f t="shared" si="19"/>
        <v>-4.2191121972723011E-2</v>
      </c>
      <c r="D332" s="7">
        <f t="shared" si="19"/>
        <v>9.6843715873996317E-2</v>
      </c>
      <c r="E332" s="7">
        <f t="shared" si="19"/>
        <v>7.0321743386167146E-2</v>
      </c>
    </row>
    <row r="333" spans="1:5" ht="15.75" thickBot="1" x14ac:dyDescent="0.3">
      <c r="A333" s="4" t="s">
        <v>18</v>
      </c>
      <c r="B333" s="289"/>
      <c r="C333" s="7">
        <f t="shared" si="19"/>
        <v>-0.10914463614652181</v>
      </c>
      <c r="D333" s="7">
        <f t="shared" si="19"/>
        <v>2.5087584928968454E-2</v>
      </c>
      <c r="E333" s="7">
        <f t="shared" si="19"/>
        <v>3.0069475342719976E-4</v>
      </c>
    </row>
    <row r="334" spans="1:5" ht="15.75" thickBot="1" x14ac:dyDescent="0.3">
      <c r="A334" s="773" t="s">
        <v>73</v>
      </c>
      <c r="B334" s="774"/>
      <c r="C334" s="774"/>
      <c r="D334" s="774"/>
      <c r="E334" s="775"/>
    </row>
    <row r="335" spans="1:5" x14ac:dyDescent="0.25">
      <c r="A335" s="771"/>
      <c r="B335" s="16">
        <v>2019</v>
      </c>
      <c r="C335" s="16">
        <v>2020</v>
      </c>
      <c r="D335" s="16">
        <v>2021</v>
      </c>
      <c r="E335" s="16">
        <v>2022</v>
      </c>
    </row>
    <row r="336" spans="1:5" ht="15.75" thickBot="1" x14ac:dyDescent="0.3">
      <c r="A336" s="772"/>
      <c r="B336" s="17" t="s">
        <v>5</v>
      </c>
      <c r="C336" s="17" t="s">
        <v>6</v>
      </c>
      <c r="D336" s="17" t="s">
        <v>6</v>
      </c>
      <c r="E336" s="17" t="s">
        <v>6</v>
      </c>
    </row>
    <row r="337" spans="1:5" ht="15.75" thickBot="1" x14ac:dyDescent="0.3">
      <c r="A337" s="1" t="s">
        <v>0</v>
      </c>
      <c r="B337" s="8">
        <f>B338+B339</f>
        <v>1365.7047102901763</v>
      </c>
      <c r="C337" s="8">
        <f>C338+C339</f>
        <v>1190.0089627983075</v>
      </c>
      <c r="D337" s="8">
        <f>D338+D339</f>
        <v>1378.7227090942108</v>
      </c>
      <c r="E337" s="8">
        <f>E338+E339</f>
        <v>1499.8396042242823</v>
      </c>
    </row>
    <row r="338" spans="1:5" ht="15.75" thickBot="1" x14ac:dyDescent="0.3">
      <c r="A338" s="10" t="s">
        <v>50</v>
      </c>
      <c r="B338" s="11">
        <v>1365.7047102901763</v>
      </c>
      <c r="C338" s="294">
        <v>1190.0089627983075</v>
      </c>
      <c r="D338" s="294">
        <v>1378.7227090942108</v>
      </c>
      <c r="E338" s="294">
        <v>1499.8396042242823</v>
      </c>
    </row>
    <row r="339" spans="1:5" ht="15.75" thickBot="1" x14ac:dyDescent="0.3">
      <c r="A339" s="10" t="s">
        <v>51</v>
      </c>
      <c r="B339" s="11"/>
      <c r="C339" s="40"/>
      <c r="D339" s="40"/>
      <c r="E339" s="40"/>
    </row>
    <row r="340" spans="1:5" ht="24.75" thickBot="1" x14ac:dyDescent="0.3">
      <c r="A340" s="1" t="s">
        <v>31</v>
      </c>
      <c r="B340" s="8">
        <f>B341+B342</f>
        <v>233.12728782432276</v>
      </c>
      <c r="C340" s="8">
        <f>C341+C342</f>
        <v>166.10766738094378</v>
      </c>
      <c r="D340" s="8">
        <f>D341+D342</f>
        <v>191.65750830051888</v>
      </c>
      <c r="E340" s="8">
        <f>E341+E342</f>
        <v>208.49407897612284</v>
      </c>
    </row>
    <row r="341" spans="1:5" ht="15.75" thickBot="1" x14ac:dyDescent="0.3">
      <c r="A341" s="10" t="s">
        <v>50</v>
      </c>
      <c r="B341" s="11">
        <v>233.12728782432276</v>
      </c>
      <c r="C341" s="11">
        <v>166.10766738094378</v>
      </c>
      <c r="D341" s="11">
        <v>191.65750830051888</v>
      </c>
      <c r="E341" s="11">
        <v>208.49407897612284</v>
      </c>
    </row>
    <row r="342" spans="1:5" ht="15.75" thickBot="1" x14ac:dyDescent="0.3">
      <c r="A342" s="10" t="s">
        <v>51</v>
      </c>
      <c r="B342" s="11"/>
      <c r="C342" s="8"/>
      <c r="D342" s="8"/>
      <c r="E342" s="8"/>
    </row>
    <row r="343" spans="1:5" ht="15.75" thickBot="1" x14ac:dyDescent="0.3">
      <c r="A343" s="1" t="s">
        <v>1</v>
      </c>
      <c r="B343" s="11">
        <f>B344+B345</f>
        <v>1432.8022700211263</v>
      </c>
      <c r="C343" s="11">
        <f>C344+C345</f>
        <v>1548.841312824406</v>
      </c>
      <c r="D343" s="11">
        <f>D344+D345</f>
        <v>1630.9589158847978</v>
      </c>
      <c r="E343" s="11">
        <f>E344+E345</f>
        <v>1774.2340492192247</v>
      </c>
    </row>
    <row r="344" spans="1:5" ht="15.75" thickBot="1" x14ac:dyDescent="0.3">
      <c r="A344" s="10" t="s">
        <v>50</v>
      </c>
      <c r="B344" s="11">
        <v>1432.8022700211263</v>
      </c>
      <c r="C344" s="11">
        <v>1548.841312824406</v>
      </c>
      <c r="D344" s="11">
        <v>1630.9589158847978</v>
      </c>
      <c r="E344" s="11">
        <v>1774.2340492192247</v>
      </c>
    </row>
    <row r="345" spans="1:5" ht="15.75" thickBot="1" x14ac:dyDescent="0.3">
      <c r="A345" s="10" t="s">
        <v>51</v>
      </c>
      <c r="B345" s="11"/>
      <c r="C345" s="8"/>
      <c r="D345" s="8"/>
      <c r="E345" s="8"/>
    </row>
    <row r="346" spans="1:5" ht="15.75" thickBot="1" x14ac:dyDescent="0.3">
      <c r="A346" s="1" t="s">
        <v>2</v>
      </c>
      <c r="B346" s="11">
        <f>B347+B348</f>
        <v>0</v>
      </c>
      <c r="C346" s="11">
        <f>C347+C348</f>
        <v>0</v>
      </c>
      <c r="D346" s="11">
        <f>D347+D348</f>
        <v>0</v>
      </c>
      <c r="E346" s="11">
        <f>E347+E348</f>
        <v>0</v>
      </c>
    </row>
    <row r="347" spans="1:5" ht="15.75" thickBot="1" x14ac:dyDescent="0.3">
      <c r="A347" s="10" t="s">
        <v>50</v>
      </c>
      <c r="B347" s="11"/>
      <c r="C347" s="8"/>
      <c r="D347" s="8"/>
      <c r="E347" s="8"/>
    </row>
    <row r="348" spans="1:5" ht="15.75" thickBot="1" x14ac:dyDescent="0.3">
      <c r="A348" s="10" t="s">
        <v>51</v>
      </c>
      <c r="B348" s="11"/>
      <c r="C348" s="8"/>
      <c r="D348" s="8"/>
      <c r="E348" s="8"/>
    </row>
    <row r="349" spans="1:5" ht="15.75" thickBot="1" x14ac:dyDescent="0.3">
      <c r="A349" s="1" t="s">
        <v>24</v>
      </c>
      <c r="B349" s="11">
        <f>B350+B351</f>
        <v>121031.6342679518</v>
      </c>
      <c r="C349" s="11">
        <f>C350+C351</f>
        <v>113899.85927731291</v>
      </c>
      <c r="D349" s="11">
        <f>D350+D351</f>
        <v>128578.99762583723</v>
      </c>
      <c r="E349" s="11">
        <f>E350+E351</f>
        <v>141066.6623194564</v>
      </c>
    </row>
    <row r="350" spans="1:5" ht="15.75" thickBot="1" x14ac:dyDescent="0.3">
      <c r="A350" s="10" t="s">
        <v>50</v>
      </c>
      <c r="B350" s="11">
        <v>121031.6342679518</v>
      </c>
      <c r="C350" s="11">
        <v>113899.85927731291</v>
      </c>
      <c r="D350" s="11">
        <v>128578.99762583723</v>
      </c>
      <c r="E350" s="11">
        <v>141066.6623194564</v>
      </c>
    </row>
    <row r="351" spans="1:5" ht="15.75" thickBot="1" x14ac:dyDescent="0.3">
      <c r="A351" s="10" t="s">
        <v>51</v>
      </c>
      <c r="B351" s="11"/>
      <c r="C351" s="8"/>
      <c r="D351" s="8"/>
      <c r="E351" s="8"/>
    </row>
    <row r="352" spans="1:5" ht="15.75" thickBot="1" x14ac:dyDescent="0.3">
      <c r="A352" s="1" t="s">
        <v>25</v>
      </c>
      <c r="B352" s="11">
        <f>B353+B354</f>
        <v>0</v>
      </c>
      <c r="C352" s="11">
        <f>C353+C354</f>
        <v>0</v>
      </c>
      <c r="D352" s="11">
        <f>D353+D354</f>
        <v>0</v>
      </c>
      <c r="E352" s="11">
        <f>E353+E354</f>
        <v>0</v>
      </c>
    </row>
    <row r="353" spans="1:5" ht="15.75" thickBot="1" x14ac:dyDescent="0.3">
      <c r="A353" s="10" t="s">
        <v>50</v>
      </c>
      <c r="B353" s="11"/>
      <c r="C353" s="8"/>
      <c r="D353" s="8"/>
      <c r="E353" s="8"/>
    </row>
    <row r="354" spans="1:5" ht="15.75" thickBot="1" x14ac:dyDescent="0.3">
      <c r="A354" s="10" t="s">
        <v>51</v>
      </c>
      <c r="B354" s="11"/>
      <c r="C354" s="8"/>
      <c r="D354" s="8"/>
      <c r="E354" s="8"/>
    </row>
    <row r="355" spans="1:5" ht="24.75" customHeight="1" thickBot="1" x14ac:dyDescent="0.3">
      <c r="A355" s="1" t="s">
        <v>3</v>
      </c>
      <c r="B355" s="11">
        <f>B356+B357</f>
        <v>44968.365732048194</v>
      </c>
      <c r="C355" s="11">
        <f>C356+C357</f>
        <v>45095.04247108713</v>
      </c>
      <c r="D355" s="11">
        <f>D356+D357</f>
        <v>45798.660866720471</v>
      </c>
      <c r="E355" s="11">
        <f>E356+E357</f>
        <v>45517.432267580371</v>
      </c>
    </row>
    <row r="356" spans="1:5" ht="15.75" thickBot="1" x14ac:dyDescent="0.3">
      <c r="A356" s="10" t="s">
        <v>50</v>
      </c>
      <c r="B356" s="11">
        <v>44968.365732048194</v>
      </c>
      <c r="C356" s="11">
        <v>45095.04247108713</v>
      </c>
      <c r="D356" s="11">
        <v>45798.660866720471</v>
      </c>
      <c r="E356" s="11">
        <v>45517.432267580371</v>
      </c>
    </row>
    <row r="357" spans="1:5" ht="15.75" thickBot="1" x14ac:dyDescent="0.3">
      <c r="A357" s="10" t="s">
        <v>51</v>
      </c>
      <c r="B357" s="11"/>
      <c r="C357" s="32"/>
      <c r="D357" s="31"/>
      <c r="E357" s="31"/>
    </row>
    <row r="358" spans="1:5" ht="15.75" thickBot="1" x14ac:dyDescent="0.3">
      <c r="A358" s="21" t="s">
        <v>58</v>
      </c>
      <c r="B358" s="11">
        <f>ROUND(B355+B352+B349+B346+B343+B340+B337,4)</f>
        <v>169031.63430000001</v>
      </c>
      <c r="C358" s="11">
        <f>ROUND(C355+C352+C349+C346+C343+C340+C337,0)</f>
        <v>161900</v>
      </c>
      <c r="D358" s="11">
        <f>ROUND(D355+D352+D349+D346+D343+D340+D337,4)</f>
        <v>177578.9976</v>
      </c>
      <c r="E358" s="11">
        <f>ROUND(E355+E352+E349+E346+E343+E340+E337,4)</f>
        <v>190066.6623</v>
      </c>
    </row>
    <row r="359" spans="1:5" ht="15.75" thickBot="1" x14ac:dyDescent="0.3">
      <c r="A359" s="22" t="s">
        <v>35</v>
      </c>
      <c r="B359" s="23">
        <f>IF(B358-B329=0,0,"Error")</f>
        <v>0</v>
      </c>
      <c r="C359" s="23">
        <f>IF(C358-C329=0,0,"Error")</f>
        <v>0</v>
      </c>
      <c r="D359" s="23">
        <f>IF(D358-D329=0,0,"Error")</f>
        <v>0</v>
      </c>
      <c r="E359" s="23">
        <f>IF(E358-E329=0,0,"Error")</f>
        <v>0</v>
      </c>
    </row>
    <row r="360" spans="1:5" ht="15.75" thickBot="1" x14ac:dyDescent="0.3">
      <c r="A360" s="33" t="s">
        <v>60</v>
      </c>
      <c r="B360" s="784" t="s">
        <v>517</v>
      </c>
      <c r="C360" s="902"/>
      <c r="D360" s="902"/>
      <c r="E360" s="903"/>
    </row>
    <row r="361" spans="1:5" ht="30" customHeight="1" thickBot="1" x14ac:dyDescent="0.3">
      <c r="A361" s="4" t="s">
        <v>9</v>
      </c>
      <c r="B361" s="767" t="s">
        <v>518</v>
      </c>
      <c r="C361" s="779"/>
      <c r="D361" s="779"/>
      <c r="E361" s="780"/>
    </row>
    <row r="362" spans="1:5" ht="15.75" thickBot="1" x14ac:dyDescent="0.3">
      <c r="A362" s="4" t="s">
        <v>14</v>
      </c>
      <c r="B362" s="770" t="s">
        <v>519</v>
      </c>
      <c r="C362" s="768"/>
      <c r="D362" s="768"/>
      <c r="E362" s="769"/>
    </row>
    <row r="363" spans="1:5" x14ac:dyDescent="0.25">
      <c r="A363" s="771"/>
      <c r="B363" s="16">
        <v>2019</v>
      </c>
      <c r="C363" s="16">
        <v>2020</v>
      </c>
      <c r="D363" s="16">
        <v>2021</v>
      </c>
      <c r="E363" s="16">
        <v>2022</v>
      </c>
    </row>
    <row r="364" spans="1:5" ht="15.75" thickBot="1" x14ac:dyDescent="0.3">
      <c r="A364" s="772"/>
      <c r="B364" s="17" t="s">
        <v>5</v>
      </c>
      <c r="C364" s="17" t="s">
        <v>6</v>
      </c>
      <c r="D364" s="17" t="s">
        <v>6</v>
      </c>
      <c r="E364" s="17" t="s">
        <v>6</v>
      </c>
    </row>
    <row r="365" spans="1:5" ht="15.75" thickBot="1" x14ac:dyDescent="0.3">
      <c r="A365" s="4" t="s">
        <v>8</v>
      </c>
      <c r="B365" s="34">
        <v>7631</v>
      </c>
      <c r="C365" s="34">
        <v>7783.62</v>
      </c>
      <c r="D365" s="34">
        <v>7939.2924000000003</v>
      </c>
      <c r="E365" s="34">
        <v>8098.0782480000007</v>
      </c>
    </row>
    <row r="366" spans="1:5" ht="15.75" thickBot="1" x14ac:dyDescent="0.3">
      <c r="A366" s="4" t="s">
        <v>15</v>
      </c>
      <c r="B366" s="6">
        <v>763697.14280000003</v>
      </c>
      <c r="C366" s="6">
        <v>778977</v>
      </c>
      <c r="D366" s="6">
        <v>814490.88930000004</v>
      </c>
      <c r="E366" s="6">
        <v>851806.28139999998</v>
      </c>
    </row>
    <row r="367" spans="1:5" ht="15.75" thickBot="1" x14ac:dyDescent="0.3">
      <c r="A367" s="4" t="s">
        <v>23</v>
      </c>
      <c r="B367" s="6">
        <f>B366/B365</f>
        <v>100.07825223430743</v>
      </c>
      <c r="C367" s="6">
        <f>C366/C365</f>
        <v>100.0790120792125</v>
      </c>
      <c r="D367" s="6">
        <f>D366/D365</f>
        <v>102.58985917938985</v>
      </c>
      <c r="E367" s="6">
        <f>E366/E365</f>
        <v>105.1862250911656</v>
      </c>
    </row>
    <row r="368" spans="1:5" ht="15.75" thickBot="1" x14ac:dyDescent="0.3">
      <c r="A368" s="4" t="s">
        <v>16</v>
      </c>
      <c r="B368" s="289"/>
      <c r="C368" s="7">
        <f t="shared" ref="C368:E370" si="20">C365/B365-1</f>
        <v>2.0000000000000018E-2</v>
      </c>
      <c r="D368" s="7">
        <f t="shared" si="20"/>
        <v>2.0000000000000018E-2</v>
      </c>
      <c r="E368" s="7">
        <f t="shared" si="20"/>
        <v>2.0000000000000018E-2</v>
      </c>
    </row>
    <row r="369" spans="1:5" ht="15.75" thickBot="1" x14ac:dyDescent="0.3">
      <c r="A369" s="4" t="s">
        <v>17</v>
      </c>
      <c r="B369" s="289"/>
      <c r="C369" s="7">
        <f t="shared" si="20"/>
        <v>2.0007744357898538E-2</v>
      </c>
      <c r="D369" s="7">
        <f t="shared" si="20"/>
        <v>4.5590420898178108E-2</v>
      </c>
      <c r="E369" s="7">
        <f t="shared" si="20"/>
        <v>4.5814376305755911E-2</v>
      </c>
    </row>
    <row r="370" spans="1:5" ht="15.75" thickBot="1" x14ac:dyDescent="0.3">
      <c r="A370" s="4" t="s">
        <v>18</v>
      </c>
      <c r="B370" s="289"/>
      <c r="C370" s="7">
        <f t="shared" si="20"/>
        <v>7.5925077438476762E-6</v>
      </c>
      <c r="D370" s="7">
        <f t="shared" si="20"/>
        <v>2.5088647939390141E-2</v>
      </c>
      <c r="E370" s="7">
        <f t="shared" si="20"/>
        <v>2.530821206446654E-2</v>
      </c>
    </row>
    <row r="371" spans="1:5" ht="15.75" thickBot="1" x14ac:dyDescent="0.3">
      <c r="A371" s="773" t="s">
        <v>462</v>
      </c>
      <c r="B371" s="774"/>
      <c r="C371" s="774"/>
      <c r="D371" s="774"/>
      <c r="E371" s="775"/>
    </row>
    <row r="372" spans="1:5" x14ac:dyDescent="0.25">
      <c r="A372" s="771"/>
      <c r="B372" s="16">
        <v>2019</v>
      </c>
      <c r="C372" s="16">
        <v>2020</v>
      </c>
      <c r="D372" s="16">
        <v>2021</v>
      </c>
      <c r="E372" s="16">
        <v>2022</v>
      </c>
    </row>
    <row r="373" spans="1:5" ht="15.75" thickBot="1" x14ac:dyDescent="0.3">
      <c r="A373" s="772"/>
      <c r="B373" s="17" t="s">
        <v>5</v>
      </c>
      <c r="C373" s="17" t="s">
        <v>6</v>
      </c>
      <c r="D373" s="17" t="s">
        <v>6</v>
      </c>
      <c r="E373" s="17" t="s">
        <v>6</v>
      </c>
    </row>
    <row r="374" spans="1:5" ht="15.75" thickBot="1" x14ac:dyDescent="0.3">
      <c r="A374" s="1" t="s">
        <v>0</v>
      </c>
      <c r="B374" s="8">
        <f>B375+B376</f>
        <v>6170.3526067327239</v>
      </c>
      <c r="C374" s="8">
        <f>C375+C376</f>
        <v>5725.6984125270301</v>
      </c>
      <c r="D374" s="8">
        <f>D375+D376</f>
        <v>6323.7043821237621</v>
      </c>
      <c r="E374" s="8">
        <f>E375+E376</f>
        <v>6721.7090068961224</v>
      </c>
    </row>
    <row r="375" spans="1:5" ht="15.75" thickBot="1" x14ac:dyDescent="0.3">
      <c r="A375" s="10" t="s">
        <v>50</v>
      </c>
      <c r="B375" s="11">
        <v>6170.3526067327239</v>
      </c>
      <c r="C375" s="294">
        <v>5725.6984125270301</v>
      </c>
      <c r="D375" s="294">
        <v>6323.7043821237621</v>
      </c>
      <c r="E375" s="294">
        <v>6721.7090068961224</v>
      </c>
    </row>
    <row r="376" spans="1:5" ht="15.75" thickBot="1" x14ac:dyDescent="0.3">
      <c r="A376" s="10" t="s">
        <v>51</v>
      </c>
      <c r="B376" s="11"/>
      <c r="C376" s="40"/>
      <c r="D376" s="40"/>
      <c r="E376" s="40"/>
    </row>
    <row r="377" spans="1:5" ht="24.75" thickBot="1" x14ac:dyDescent="0.3">
      <c r="A377" s="1" t="s">
        <v>31</v>
      </c>
      <c r="B377" s="8">
        <f>B378+B379</f>
        <v>1053.2859389653136</v>
      </c>
      <c r="C377" s="8">
        <f>C378+C379</f>
        <v>799.22289425044869</v>
      </c>
      <c r="D377" s="8">
        <f>D378+D379</f>
        <v>879.0639460077939</v>
      </c>
      <c r="E377" s="8">
        <f>E378+E379</f>
        <v>934.39093393132509</v>
      </c>
    </row>
    <row r="378" spans="1:5" ht="15.75" thickBot="1" x14ac:dyDescent="0.3">
      <c r="A378" s="10" t="s">
        <v>50</v>
      </c>
      <c r="B378" s="11">
        <v>1053.2859389653136</v>
      </c>
      <c r="C378" s="11">
        <v>799.22289425044869</v>
      </c>
      <c r="D378" s="11">
        <v>879.0639460077939</v>
      </c>
      <c r="E378" s="11">
        <v>934.39093393132509</v>
      </c>
    </row>
    <row r="379" spans="1:5" ht="15.75" thickBot="1" x14ac:dyDescent="0.3">
      <c r="A379" s="10" t="s">
        <v>51</v>
      </c>
      <c r="B379" s="11"/>
      <c r="C379" s="8"/>
      <c r="D379" s="8"/>
      <c r="E379" s="8"/>
    </row>
    <row r="380" spans="1:5" ht="15.75" thickBot="1" x14ac:dyDescent="0.3">
      <c r="A380" s="1" t="s">
        <v>1</v>
      </c>
      <c r="B380" s="11">
        <f>B381+B382</f>
        <v>6473.5042320231605</v>
      </c>
      <c r="C380" s="11">
        <f>C381+C382</f>
        <v>7452.2113054017718</v>
      </c>
      <c r="D380" s="11">
        <f>D381+D382</f>
        <v>7480.6209946453864</v>
      </c>
      <c r="E380" s="11">
        <f>E381+E382</f>
        <v>7951.4402442697947</v>
      </c>
    </row>
    <row r="381" spans="1:5" ht="15.75" thickBot="1" x14ac:dyDescent="0.3">
      <c r="A381" s="10" t="s">
        <v>50</v>
      </c>
      <c r="B381" s="11">
        <v>6473.5042320231605</v>
      </c>
      <c r="C381" s="11">
        <v>7452.2113054017718</v>
      </c>
      <c r="D381" s="11">
        <v>7480.6209946453864</v>
      </c>
      <c r="E381" s="11">
        <v>7951.4402442697947</v>
      </c>
    </row>
    <row r="382" spans="1:5" ht="15.75" thickBot="1" x14ac:dyDescent="0.3">
      <c r="A382" s="10" t="s">
        <v>51</v>
      </c>
      <c r="B382" s="11"/>
      <c r="C382" s="8"/>
      <c r="D382" s="8"/>
      <c r="E382" s="8"/>
    </row>
    <row r="383" spans="1:5" ht="15.75" thickBot="1" x14ac:dyDescent="0.3">
      <c r="A383" s="1" t="s">
        <v>2</v>
      </c>
      <c r="B383" s="11">
        <f>B384+B385</f>
        <v>0</v>
      </c>
      <c r="C383" s="11">
        <f>C384+C385</f>
        <v>0</v>
      </c>
      <c r="D383" s="11">
        <f>D384+D385</f>
        <v>0</v>
      </c>
      <c r="E383" s="11">
        <f>E384+E385</f>
        <v>0</v>
      </c>
    </row>
    <row r="384" spans="1:5" ht="15.75" thickBot="1" x14ac:dyDescent="0.3">
      <c r="A384" s="10" t="s">
        <v>50</v>
      </c>
      <c r="B384" s="11"/>
      <c r="C384" s="8"/>
      <c r="D384" s="8"/>
      <c r="E384" s="8"/>
    </row>
    <row r="385" spans="1:5" ht="15.75" thickBot="1" x14ac:dyDescent="0.3">
      <c r="A385" s="10" t="s">
        <v>51</v>
      </c>
      <c r="B385" s="11"/>
      <c r="C385" s="8"/>
      <c r="D385" s="8"/>
      <c r="E385" s="8"/>
    </row>
    <row r="386" spans="1:5" ht="15.75" thickBot="1" x14ac:dyDescent="0.3">
      <c r="A386" s="1" t="s">
        <v>24</v>
      </c>
      <c r="B386" s="11">
        <f>B387+B388</f>
        <v>691697.14277689066</v>
      </c>
      <c r="C386" s="11">
        <f>C387+C388</f>
        <v>705977.1306197918</v>
      </c>
      <c r="D386" s="11">
        <f>D387+D388</f>
        <v>740490.88932277693</v>
      </c>
      <c r="E386" s="11">
        <f>E387+E388</f>
        <v>776806.28143509722</v>
      </c>
    </row>
    <row r="387" spans="1:5" ht="15.75" thickBot="1" x14ac:dyDescent="0.3">
      <c r="A387" s="10" t="s">
        <v>50</v>
      </c>
      <c r="B387" s="11">
        <v>691697.14277689066</v>
      </c>
      <c r="C387" s="11">
        <v>705977.1306197918</v>
      </c>
      <c r="D387" s="11">
        <v>740490.88932277693</v>
      </c>
      <c r="E387" s="11">
        <v>776806.28143509722</v>
      </c>
    </row>
    <row r="388" spans="1:5" ht="15.75" thickBot="1" x14ac:dyDescent="0.3">
      <c r="A388" s="10" t="s">
        <v>51</v>
      </c>
      <c r="B388" s="11"/>
      <c r="C388" s="8"/>
      <c r="D388" s="8"/>
      <c r="E388" s="8"/>
    </row>
    <row r="389" spans="1:5" ht="15.75" thickBot="1" x14ac:dyDescent="0.3">
      <c r="A389" s="1" t="s">
        <v>25</v>
      </c>
      <c r="B389" s="11">
        <f>B390+B391</f>
        <v>0</v>
      </c>
      <c r="C389" s="11">
        <f>C390+C391</f>
        <v>0</v>
      </c>
      <c r="D389" s="11">
        <f>D390+D391</f>
        <v>0</v>
      </c>
      <c r="E389" s="11">
        <f>E390+E391</f>
        <v>0</v>
      </c>
    </row>
    <row r="390" spans="1:5" ht="15.75" thickBot="1" x14ac:dyDescent="0.3">
      <c r="A390" s="10" t="s">
        <v>50</v>
      </c>
      <c r="B390" s="11"/>
      <c r="C390" s="8"/>
      <c r="D390" s="8"/>
      <c r="E390" s="8"/>
    </row>
    <row r="391" spans="1:5" ht="15.75" thickBot="1" x14ac:dyDescent="0.3">
      <c r="A391" s="10" t="s">
        <v>51</v>
      </c>
      <c r="B391" s="11"/>
      <c r="C391" s="8"/>
      <c r="D391" s="8"/>
      <c r="E391" s="8"/>
    </row>
    <row r="392" spans="1:5" ht="24.75" customHeight="1" thickBot="1" x14ac:dyDescent="0.3">
      <c r="A392" s="1" t="s">
        <v>3</v>
      </c>
      <c r="B392" s="11">
        <f>B393+B394</f>
        <v>58302.85722310932</v>
      </c>
      <c r="C392" s="11">
        <f>C393+C394</f>
        <v>59022.869380208256</v>
      </c>
      <c r="D392" s="11">
        <f>D393+D394</f>
        <v>59316.610677223056</v>
      </c>
      <c r="E392" s="11">
        <f>E393+E394</f>
        <v>59392.459814902759</v>
      </c>
    </row>
    <row r="393" spans="1:5" ht="15.75" thickBot="1" x14ac:dyDescent="0.3">
      <c r="A393" s="10" t="s">
        <v>50</v>
      </c>
      <c r="B393" s="11">
        <v>58302.85722310932</v>
      </c>
      <c r="C393" s="11">
        <v>59022.869380208256</v>
      </c>
      <c r="D393" s="11">
        <v>59316.610677223056</v>
      </c>
      <c r="E393" s="11">
        <v>59392.459814902759</v>
      </c>
    </row>
    <row r="394" spans="1:5" ht="15.75" thickBot="1" x14ac:dyDescent="0.3">
      <c r="A394" s="10" t="s">
        <v>51</v>
      </c>
      <c r="B394" s="11"/>
      <c r="C394" s="32"/>
      <c r="D394" s="31"/>
      <c r="E394" s="31"/>
    </row>
    <row r="395" spans="1:5" ht="15.75" thickBot="1" x14ac:dyDescent="0.3">
      <c r="A395" s="21" t="s">
        <v>74</v>
      </c>
      <c r="B395" s="11">
        <f>ROUND(B392+B389+B386+B383+B380+B377+B374,4)</f>
        <v>763697.14280000003</v>
      </c>
      <c r="C395" s="11">
        <f>ROUND(C392+C389+C386+C383+C380+C377+C374,0)</f>
        <v>778977</v>
      </c>
      <c r="D395" s="11">
        <f>ROUND(D392+D389+D386+D383+D380+D377+D374,4)</f>
        <v>814490.88930000004</v>
      </c>
      <c r="E395" s="11">
        <f>ROUND(E392+E389+E386+E383+E380+E377+E374,4)</f>
        <v>851806.28139999998</v>
      </c>
    </row>
    <row r="396" spans="1:5" ht="15.75" thickBot="1" x14ac:dyDescent="0.3">
      <c r="A396" s="22" t="s">
        <v>35</v>
      </c>
      <c r="B396" s="23">
        <f t="shared" ref="B396" si="21">IF(B395-B366=0,0,"Error")</f>
        <v>0</v>
      </c>
      <c r="C396" s="23">
        <f>IF(C395-C366=0,0,"Error")</f>
        <v>0</v>
      </c>
      <c r="D396" s="23">
        <f t="shared" ref="D396:E396" si="22">IF(D395-D366=0,0,"Error")</f>
        <v>0</v>
      </c>
      <c r="E396" s="23">
        <f t="shared" si="22"/>
        <v>0</v>
      </c>
    </row>
    <row r="397" spans="1:5" ht="15.75" thickBot="1" x14ac:dyDescent="0.3">
      <c r="A397" s="33" t="s">
        <v>62</v>
      </c>
      <c r="B397" s="784" t="s">
        <v>520</v>
      </c>
      <c r="C397" s="902"/>
      <c r="D397" s="902"/>
      <c r="E397" s="903"/>
    </row>
    <row r="398" spans="1:5" ht="23.25" customHeight="1" thickBot="1" x14ac:dyDescent="0.3">
      <c r="A398" s="4" t="s">
        <v>9</v>
      </c>
      <c r="B398" s="767" t="s">
        <v>521</v>
      </c>
      <c r="C398" s="779"/>
      <c r="D398" s="779"/>
      <c r="E398" s="780"/>
    </row>
    <row r="399" spans="1:5" ht="15.75" thickBot="1" x14ac:dyDescent="0.3">
      <c r="A399" s="4" t="s">
        <v>14</v>
      </c>
      <c r="B399" s="770" t="s">
        <v>522</v>
      </c>
      <c r="C399" s="768"/>
      <c r="D399" s="768"/>
      <c r="E399" s="769"/>
    </row>
    <row r="400" spans="1:5" x14ac:dyDescent="0.25">
      <c r="A400" s="771"/>
      <c r="B400" s="16">
        <v>2019</v>
      </c>
      <c r="C400" s="16">
        <v>2020</v>
      </c>
      <c r="D400" s="16">
        <v>2021</v>
      </c>
      <c r="E400" s="16">
        <v>2022</v>
      </c>
    </row>
    <row r="401" spans="1:5" ht="15.75" thickBot="1" x14ac:dyDescent="0.3">
      <c r="A401" s="772"/>
      <c r="B401" s="17" t="s">
        <v>5</v>
      </c>
      <c r="C401" s="17" t="s">
        <v>6</v>
      </c>
      <c r="D401" s="17" t="s">
        <v>6</v>
      </c>
      <c r="E401" s="17" t="s">
        <v>6</v>
      </c>
    </row>
    <row r="402" spans="1:5" ht="15.75" thickBot="1" x14ac:dyDescent="0.3">
      <c r="A402" s="4" t="s">
        <v>8</v>
      </c>
      <c r="B402" s="34">
        <v>3000</v>
      </c>
      <c r="C402" s="34">
        <v>3060</v>
      </c>
      <c r="D402" s="34">
        <v>3121.2000000000003</v>
      </c>
      <c r="E402" s="34">
        <v>3183.6240000000003</v>
      </c>
    </row>
    <row r="403" spans="1:5" ht="15.75" thickBot="1" x14ac:dyDescent="0.3">
      <c r="A403" s="4" t="s">
        <v>15</v>
      </c>
      <c r="B403" s="6">
        <v>253547.45139999999</v>
      </c>
      <c r="C403" s="6">
        <v>258620</v>
      </c>
      <c r="D403" s="6">
        <v>270410.97529999999</v>
      </c>
      <c r="E403" s="6">
        <v>282799.68540000002</v>
      </c>
    </row>
    <row r="404" spans="1:5" ht="15.75" thickBot="1" x14ac:dyDescent="0.3">
      <c r="A404" s="4" t="s">
        <v>23</v>
      </c>
      <c r="B404" s="6">
        <f>B403/B402</f>
        <v>84.515817133333329</v>
      </c>
      <c r="C404" s="6">
        <f>C403/C402</f>
        <v>84.51633986928104</v>
      </c>
      <c r="D404" s="6">
        <f>D403/D402</f>
        <v>86.636862520825318</v>
      </c>
      <c r="E404" s="6">
        <f>E403/E402</f>
        <v>88.829486585099247</v>
      </c>
    </row>
    <row r="405" spans="1:5" ht="15.75" thickBot="1" x14ac:dyDescent="0.3">
      <c r="A405" s="4" t="s">
        <v>16</v>
      </c>
      <c r="B405" s="289"/>
      <c r="C405" s="7">
        <f t="shared" ref="C405:E407" si="23">C402/B402-1</f>
        <v>2.0000000000000018E-2</v>
      </c>
      <c r="D405" s="7">
        <f t="shared" si="23"/>
        <v>2.0000000000000018E-2</v>
      </c>
      <c r="E405" s="7">
        <f t="shared" si="23"/>
        <v>2.0000000000000018E-2</v>
      </c>
    </row>
    <row r="406" spans="1:5" ht="15.75" thickBot="1" x14ac:dyDescent="0.3">
      <c r="A406" s="4" t="s">
        <v>17</v>
      </c>
      <c r="B406" s="289"/>
      <c r="C406" s="7">
        <f t="shared" si="23"/>
        <v>2.0006308767811287E-2</v>
      </c>
      <c r="D406" s="7">
        <f t="shared" si="23"/>
        <v>4.5591892738380491E-2</v>
      </c>
      <c r="E406" s="7">
        <f t="shared" si="23"/>
        <v>4.5814376011386715E-2</v>
      </c>
    </row>
    <row r="407" spans="1:5" ht="15.75" thickBot="1" x14ac:dyDescent="0.3">
      <c r="A407" s="4" t="s">
        <v>18</v>
      </c>
      <c r="B407" s="289"/>
      <c r="C407" s="7">
        <f t="shared" si="23"/>
        <v>6.1850664816454071E-6</v>
      </c>
      <c r="D407" s="7">
        <f t="shared" si="23"/>
        <v>2.5090090919980934E-2</v>
      </c>
      <c r="E407" s="7">
        <f t="shared" si="23"/>
        <v>2.5308211775869394E-2</v>
      </c>
    </row>
    <row r="408" spans="1:5" ht="15.75" thickBot="1" x14ac:dyDescent="0.3">
      <c r="A408" s="773" t="s">
        <v>500</v>
      </c>
      <c r="B408" s="774"/>
      <c r="C408" s="774"/>
      <c r="D408" s="774"/>
      <c r="E408" s="775"/>
    </row>
    <row r="409" spans="1:5" x14ac:dyDescent="0.25">
      <c r="A409" s="771"/>
      <c r="B409" s="16">
        <v>2019</v>
      </c>
      <c r="C409" s="16">
        <v>2020</v>
      </c>
      <c r="D409" s="16">
        <v>2021</v>
      </c>
      <c r="E409" s="16">
        <v>2022</v>
      </c>
    </row>
    <row r="410" spans="1:5" ht="15.75" thickBot="1" x14ac:dyDescent="0.3">
      <c r="A410" s="772"/>
      <c r="B410" s="17" t="s">
        <v>5</v>
      </c>
      <c r="C410" s="17" t="s">
        <v>6</v>
      </c>
      <c r="D410" s="17" t="s">
        <v>6</v>
      </c>
      <c r="E410" s="17" t="s">
        <v>6</v>
      </c>
    </row>
    <row r="411" spans="1:5" ht="15.75" thickBot="1" x14ac:dyDescent="0.3">
      <c r="A411" s="1" t="s">
        <v>0</v>
      </c>
      <c r="B411" s="8">
        <f>B412+B413</f>
        <v>2048.5570654352646</v>
      </c>
      <c r="C411" s="8">
        <f>C412+C413</f>
        <v>1900.9318729589738</v>
      </c>
      <c r="D411" s="8">
        <f>D412+D413</f>
        <v>2099.469854865089</v>
      </c>
      <c r="E411" s="8">
        <f>E412+E413</f>
        <v>2231.6073902895123</v>
      </c>
    </row>
    <row r="412" spans="1:5" ht="15.75" thickBot="1" x14ac:dyDescent="0.3">
      <c r="A412" s="10" t="s">
        <v>50</v>
      </c>
      <c r="B412" s="11">
        <v>2048.5570654352646</v>
      </c>
      <c r="C412" s="294">
        <v>1900.9318729589738</v>
      </c>
      <c r="D412" s="294">
        <v>2099.469854865089</v>
      </c>
      <c r="E412" s="294">
        <v>2231.6073902895123</v>
      </c>
    </row>
    <row r="413" spans="1:5" ht="15.75" thickBot="1" x14ac:dyDescent="0.3">
      <c r="A413" s="10" t="s">
        <v>51</v>
      </c>
      <c r="B413" s="11"/>
      <c r="C413" s="40"/>
      <c r="D413" s="40"/>
      <c r="E413" s="40"/>
    </row>
    <row r="414" spans="1:5" ht="24.75" thickBot="1" x14ac:dyDescent="0.3">
      <c r="A414" s="1" t="s">
        <v>31</v>
      </c>
      <c r="B414" s="8">
        <f>B415+B416</f>
        <v>349.69093173648417</v>
      </c>
      <c r="C414" s="8">
        <f>C415+C416</f>
        <v>265.34200089114898</v>
      </c>
      <c r="D414" s="8">
        <f>D415+D416</f>
        <v>291.84923007458758</v>
      </c>
      <c r="E414" s="8">
        <f>E415+E416</f>
        <v>310.21779006519989</v>
      </c>
    </row>
    <row r="415" spans="1:5" ht="15.75" thickBot="1" x14ac:dyDescent="0.3">
      <c r="A415" s="10" t="s">
        <v>50</v>
      </c>
      <c r="B415" s="11">
        <v>349.69093173648417</v>
      </c>
      <c r="C415" s="11">
        <v>265.34200089114898</v>
      </c>
      <c r="D415" s="11">
        <v>291.84923007458758</v>
      </c>
      <c r="E415" s="11">
        <v>310.21779006519989</v>
      </c>
    </row>
    <row r="416" spans="1:5" ht="15.75" thickBot="1" x14ac:dyDescent="0.3">
      <c r="A416" s="10" t="s">
        <v>51</v>
      </c>
      <c r="B416" s="11"/>
      <c r="C416" s="8"/>
      <c r="D416" s="8"/>
      <c r="E416" s="8"/>
    </row>
    <row r="417" spans="1:5" ht="15.75" thickBot="1" x14ac:dyDescent="0.3">
      <c r="A417" s="1" t="s">
        <v>1</v>
      </c>
      <c r="B417" s="11">
        <f>B418+B419</f>
        <v>2149.2034050316897</v>
      </c>
      <c r="C417" s="11">
        <f>C418+C419</f>
        <v>2474.1341533933883</v>
      </c>
      <c r="D417" s="11">
        <f>D418+D419</f>
        <v>2483.5661702222683</v>
      </c>
      <c r="E417" s="11">
        <f>E418+E419</f>
        <v>2639.8781610975716</v>
      </c>
    </row>
    <row r="418" spans="1:5" ht="15.75" thickBot="1" x14ac:dyDescent="0.3">
      <c r="A418" s="10" t="s">
        <v>50</v>
      </c>
      <c r="B418" s="11">
        <v>2149.2034050316897</v>
      </c>
      <c r="C418" s="11">
        <v>2474.1341533933883</v>
      </c>
      <c r="D418" s="11">
        <v>2483.5661702222683</v>
      </c>
      <c r="E418" s="11">
        <v>2639.8781610975716</v>
      </c>
    </row>
    <row r="419" spans="1:5" ht="15.75" thickBot="1" x14ac:dyDescent="0.3">
      <c r="A419" s="10" t="s">
        <v>51</v>
      </c>
      <c r="B419" s="11"/>
      <c r="C419" s="8"/>
      <c r="D419" s="8"/>
      <c r="E419" s="8"/>
    </row>
    <row r="420" spans="1:5" ht="15.75" thickBot="1" x14ac:dyDescent="0.3">
      <c r="A420" s="1" t="s">
        <v>2</v>
      </c>
      <c r="B420" s="11">
        <f>B421+B422</f>
        <v>0</v>
      </c>
      <c r="C420" s="11">
        <f>C421+C422</f>
        <v>0</v>
      </c>
      <c r="D420" s="11">
        <f>D421+D422</f>
        <v>0</v>
      </c>
      <c r="E420" s="11">
        <f>E421+E422</f>
        <v>0</v>
      </c>
    </row>
    <row r="421" spans="1:5" ht="15.75" thickBot="1" x14ac:dyDescent="0.3">
      <c r="A421" s="10" t="s">
        <v>50</v>
      </c>
      <c r="B421" s="11"/>
      <c r="C421" s="8"/>
      <c r="D421" s="8"/>
      <c r="E421" s="8"/>
    </row>
    <row r="422" spans="1:5" ht="15.75" thickBot="1" x14ac:dyDescent="0.3">
      <c r="A422" s="10" t="s">
        <v>51</v>
      </c>
      <c r="B422" s="11"/>
      <c r="C422" s="8"/>
      <c r="D422" s="8"/>
      <c r="E422" s="8"/>
    </row>
    <row r="423" spans="1:5" ht="15.75" thickBot="1" x14ac:dyDescent="0.3">
      <c r="A423" s="1" t="s">
        <v>24</v>
      </c>
      <c r="B423" s="11">
        <f>B424+B425</f>
        <v>244547.45140192771</v>
      </c>
      <c r="C423" s="11">
        <f>C424+C425</f>
        <v>249620.40736577086</v>
      </c>
      <c r="D423" s="11">
        <f>D424+D425</f>
        <v>261410.97525516196</v>
      </c>
      <c r="E423" s="11">
        <f>E424+E425</f>
        <v>273799.68543645222</v>
      </c>
    </row>
    <row r="424" spans="1:5" ht="15.75" thickBot="1" x14ac:dyDescent="0.3">
      <c r="A424" s="10" t="s">
        <v>50</v>
      </c>
      <c r="B424" s="11">
        <v>244547.45140192771</v>
      </c>
      <c r="C424" s="11">
        <v>249620.40736577086</v>
      </c>
      <c r="D424" s="11">
        <v>261410.97525516196</v>
      </c>
      <c r="E424" s="11">
        <v>273799.68543645222</v>
      </c>
    </row>
    <row r="425" spans="1:5" ht="15.75" thickBot="1" x14ac:dyDescent="0.3">
      <c r="A425" s="10" t="s">
        <v>51</v>
      </c>
      <c r="B425" s="11"/>
      <c r="C425" s="8"/>
      <c r="D425" s="8"/>
      <c r="E425" s="8"/>
    </row>
    <row r="426" spans="1:5" ht="15.75" thickBot="1" x14ac:dyDescent="0.3">
      <c r="A426" s="1" t="s">
        <v>25</v>
      </c>
      <c r="B426" s="11">
        <f>B427+B428</f>
        <v>0</v>
      </c>
      <c r="C426" s="11">
        <f>C427+C428</f>
        <v>0</v>
      </c>
      <c r="D426" s="11">
        <f>D427+D428</f>
        <v>0</v>
      </c>
      <c r="E426" s="11">
        <f>E427+E428</f>
        <v>0</v>
      </c>
    </row>
    <row r="427" spans="1:5" ht="15.75" thickBot="1" x14ac:dyDescent="0.3">
      <c r="A427" s="10" t="s">
        <v>50</v>
      </c>
      <c r="B427" s="11"/>
      <c r="C427" s="8"/>
      <c r="D427" s="8"/>
      <c r="E427" s="8"/>
    </row>
    <row r="428" spans="1:5" ht="15.75" thickBot="1" x14ac:dyDescent="0.3">
      <c r="A428" s="10" t="s">
        <v>51</v>
      </c>
      <c r="B428" s="11"/>
      <c r="C428" s="8"/>
      <c r="D428" s="8"/>
      <c r="E428" s="8"/>
    </row>
    <row r="429" spans="1:5" ht="24.75" customHeight="1" thickBot="1" x14ac:dyDescent="0.3">
      <c r="A429" s="1" t="s">
        <v>3</v>
      </c>
      <c r="B429" s="11">
        <f>B430+B431</f>
        <v>4452.5485980722942</v>
      </c>
      <c r="C429" s="11">
        <f>C430+C431</f>
        <v>4359.5926342291395</v>
      </c>
      <c r="D429" s="11">
        <f>D430+D431</f>
        <v>4125.1147448380543</v>
      </c>
      <c r="E429" s="11">
        <f>E430+E431</f>
        <v>3818.2966585477161</v>
      </c>
    </row>
    <row r="430" spans="1:5" ht="15.75" thickBot="1" x14ac:dyDescent="0.3">
      <c r="A430" s="10" t="s">
        <v>50</v>
      </c>
      <c r="B430" s="11">
        <v>4452.5485980722942</v>
      </c>
      <c r="C430" s="11">
        <v>4359.5926342291395</v>
      </c>
      <c r="D430" s="11">
        <v>4125.1147448380543</v>
      </c>
      <c r="E430" s="11">
        <v>3818.2966585477161</v>
      </c>
    </row>
    <row r="431" spans="1:5" ht="15.75" thickBot="1" x14ac:dyDescent="0.3">
      <c r="A431" s="10" t="s">
        <v>51</v>
      </c>
      <c r="B431" s="11"/>
      <c r="C431" s="32"/>
      <c r="D431" s="31"/>
      <c r="E431" s="31"/>
    </row>
    <row r="432" spans="1:5" ht="15.75" thickBot="1" x14ac:dyDescent="0.3">
      <c r="A432" s="21" t="s">
        <v>63</v>
      </c>
      <c r="B432" s="11">
        <f>ROUND(B429+B426+B423+B420+B417+B414+B411,4)</f>
        <v>253547.45139999999</v>
      </c>
      <c r="C432" s="11">
        <f>ROUND(C429+C426+C423+C420+C417+C414+C411,0)</f>
        <v>258620</v>
      </c>
      <c r="D432" s="11">
        <f>ROUND(D429+D426+D423+D420+D417+D414+D411,4)</f>
        <v>270410.97529999999</v>
      </c>
      <c r="E432" s="11">
        <f>ROUND(E429+E426+E423+E420+E417+E414+E411,4)</f>
        <v>282799.68540000002</v>
      </c>
    </row>
    <row r="433" spans="1:5" ht="15.75" thickBot="1" x14ac:dyDescent="0.3">
      <c r="A433" s="22" t="s">
        <v>35</v>
      </c>
      <c r="B433" s="23">
        <f t="shared" ref="B433:D433" si="24">IF(B432-B403=0,0,"Error")</f>
        <v>0</v>
      </c>
      <c r="C433" s="23">
        <f t="shared" si="24"/>
        <v>0</v>
      </c>
      <c r="D433" s="23">
        <f t="shared" si="24"/>
        <v>0</v>
      </c>
      <c r="E433" s="23">
        <f>IF(E432-E403=0,0,"Error")</f>
        <v>0</v>
      </c>
    </row>
    <row r="434" spans="1:5" ht="15.75" thickBot="1" x14ac:dyDescent="0.3">
      <c r="A434" s="33" t="s">
        <v>64</v>
      </c>
      <c r="B434" s="784" t="s">
        <v>523</v>
      </c>
      <c r="C434" s="902"/>
      <c r="D434" s="902"/>
      <c r="E434" s="903"/>
    </row>
    <row r="435" spans="1:5" ht="24.75" customHeight="1" thickBot="1" x14ac:dyDescent="0.3">
      <c r="A435" s="4" t="s">
        <v>9</v>
      </c>
      <c r="B435" s="767" t="s">
        <v>524</v>
      </c>
      <c r="C435" s="779"/>
      <c r="D435" s="779"/>
      <c r="E435" s="780"/>
    </row>
    <row r="436" spans="1:5" ht="21.75" customHeight="1" thickBot="1" x14ac:dyDescent="0.3">
      <c r="A436" s="4" t="s">
        <v>14</v>
      </c>
      <c r="B436" s="770" t="s">
        <v>525</v>
      </c>
      <c r="C436" s="768"/>
      <c r="D436" s="768"/>
      <c r="E436" s="769"/>
    </row>
    <row r="437" spans="1:5" x14ac:dyDescent="0.25">
      <c r="A437" s="771"/>
      <c r="B437" s="16">
        <v>2019</v>
      </c>
      <c r="C437" s="16">
        <v>2020</v>
      </c>
      <c r="D437" s="16">
        <v>2021</v>
      </c>
      <c r="E437" s="16">
        <v>2022</v>
      </c>
    </row>
    <row r="438" spans="1:5" ht="15.75" thickBot="1" x14ac:dyDescent="0.3">
      <c r="A438" s="772"/>
      <c r="B438" s="17" t="s">
        <v>5</v>
      </c>
      <c r="C438" s="17" t="s">
        <v>6</v>
      </c>
      <c r="D438" s="17" t="s">
        <v>6</v>
      </c>
      <c r="E438" s="17" t="s">
        <v>6</v>
      </c>
    </row>
    <row r="439" spans="1:5" ht="15.75" thickBot="1" x14ac:dyDescent="0.3">
      <c r="A439" s="4" t="s">
        <v>8</v>
      </c>
      <c r="B439" s="34">
        <v>14364.727884412327</v>
      </c>
      <c r="C439" s="34">
        <v>14575.705100000001</v>
      </c>
      <c r="D439" s="34">
        <v>15012.976253000001</v>
      </c>
      <c r="E439" s="34">
        <v>15463.365540590001</v>
      </c>
    </row>
    <row r="440" spans="1:5" ht="15.75" thickBot="1" x14ac:dyDescent="0.3">
      <c r="A440" s="4" t="s">
        <v>15</v>
      </c>
      <c r="B440" s="6">
        <v>1305084.0000010272</v>
      </c>
      <c r="C440" s="6">
        <v>1329058</v>
      </c>
      <c r="D440" s="6">
        <v>1410119.5636</v>
      </c>
      <c r="E440" s="6">
        <v>1496445.6831</v>
      </c>
    </row>
    <row r="441" spans="1:5" ht="15.75" thickBot="1" x14ac:dyDescent="0.3">
      <c r="A441" s="4" t="s">
        <v>23</v>
      </c>
      <c r="B441" s="6">
        <f>B440/B439</f>
        <v>90.853374355752322</v>
      </c>
      <c r="C441" s="6">
        <f>C440/C439</f>
        <v>91.183101666896363</v>
      </c>
      <c r="D441" s="6">
        <f>D440/D439</f>
        <v>93.9267164509249</v>
      </c>
      <c r="E441" s="6">
        <f>E440/E439</f>
        <v>96.773608511805477</v>
      </c>
    </row>
    <row r="442" spans="1:5" ht="15.75" thickBot="1" x14ac:dyDescent="0.3">
      <c r="A442" s="4" t="s">
        <v>16</v>
      </c>
      <c r="B442" s="289"/>
      <c r="C442" s="7">
        <f t="shared" ref="C442:E444" si="25">C439/B439-1</f>
        <v>1.468717105435835E-2</v>
      </c>
      <c r="D442" s="7">
        <f t="shared" si="25"/>
        <v>3.0000000000000027E-2</v>
      </c>
      <c r="E442" s="7">
        <f t="shared" si="25"/>
        <v>3.0000000000000027E-2</v>
      </c>
    </row>
    <row r="443" spans="1:5" ht="15.75" thickBot="1" x14ac:dyDescent="0.3">
      <c r="A443" s="4" t="s">
        <v>17</v>
      </c>
      <c r="B443" s="289"/>
      <c r="C443" s="7">
        <f t="shared" si="25"/>
        <v>1.8369698807857437E-2</v>
      </c>
      <c r="D443" s="7">
        <f t="shared" si="25"/>
        <v>6.0991742723041531E-2</v>
      </c>
      <c r="E443" s="7">
        <f t="shared" si="25"/>
        <v>6.1219007046190876E-2</v>
      </c>
    </row>
    <row r="444" spans="1:5" ht="15.75" thickBot="1" x14ac:dyDescent="0.3">
      <c r="A444" s="4" t="s">
        <v>18</v>
      </c>
      <c r="B444" s="289"/>
      <c r="C444" s="60">
        <f t="shared" si="25"/>
        <v>3.6292247093976382E-3</v>
      </c>
      <c r="D444" s="7">
        <f t="shared" si="25"/>
        <v>3.008907060489463E-2</v>
      </c>
      <c r="E444" s="7">
        <f t="shared" si="25"/>
        <v>3.0309715578826113E-2</v>
      </c>
    </row>
    <row r="445" spans="1:5" ht="15.75" thickBot="1" x14ac:dyDescent="0.3">
      <c r="A445" s="773" t="s">
        <v>526</v>
      </c>
      <c r="B445" s="774"/>
      <c r="C445" s="774"/>
      <c r="D445" s="774"/>
      <c r="E445" s="775"/>
    </row>
    <row r="446" spans="1:5" x14ac:dyDescent="0.25">
      <c r="A446" s="771"/>
      <c r="B446" s="16">
        <v>2019</v>
      </c>
      <c r="C446" s="16">
        <v>2020</v>
      </c>
      <c r="D446" s="16">
        <v>2021</v>
      </c>
      <c r="E446" s="16">
        <v>2022</v>
      </c>
    </row>
    <row r="447" spans="1:5" ht="15.75" thickBot="1" x14ac:dyDescent="0.3">
      <c r="A447" s="772"/>
      <c r="B447" s="17" t="s">
        <v>5</v>
      </c>
      <c r="C447" s="17" t="s">
        <v>6</v>
      </c>
      <c r="D447" s="17" t="s">
        <v>6</v>
      </c>
      <c r="E447" s="17" t="s">
        <v>6</v>
      </c>
    </row>
    <row r="448" spans="1:5" ht="15.75" thickBot="1" x14ac:dyDescent="0.3">
      <c r="A448" s="1" t="s">
        <v>0</v>
      </c>
      <c r="B448" s="8">
        <f>B449+B450</f>
        <v>7631.770124553449</v>
      </c>
      <c r="C448" s="8">
        <f>C449+C450</f>
        <v>9768.9472329422115</v>
      </c>
      <c r="D448" s="8">
        <f>D449+D450</f>
        <v>10948.163301586421</v>
      </c>
      <c r="E448" s="8">
        <f>E449+E450</f>
        <v>11808.63847300465</v>
      </c>
    </row>
    <row r="449" spans="1:5" ht="15.75" thickBot="1" x14ac:dyDescent="0.3">
      <c r="A449" s="10" t="s">
        <v>50</v>
      </c>
      <c r="B449" s="11">
        <v>7631.770124553449</v>
      </c>
      <c r="C449" s="294">
        <v>9768.9472329422115</v>
      </c>
      <c r="D449" s="294">
        <v>10948.163301586421</v>
      </c>
      <c r="E449" s="294">
        <v>11808.63847300465</v>
      </c>
    </row>
    <row r="450" spans="1:5" ht="15.75" thickBot="1" x14ac:dyDescent="0.3">
      <c r="A450" s="10" t="s">
        <v>51</v>
      </c>
      <c r="B450" s="11"/>
      <c r="C450" s="40"/>
      <c r="D450" s="40"/>
      <c r="E450" s="40"/>
    </row>
    <row r="451" spans="1:5" ht="24.75" thickBot="1" x14ac:dyDescent="0.3">
      <c r="A451" s="1" t="s">
        <v>31</v>
      </c>
      <c r="B451" s="8">
        <f>B452+B453</f>
        <v>1302.7515077236658</v>
      </c>
      <c r="C451" s="8">
        <f>C452+C453</f>
        <v>1363.6006856753265</v>
      </c>
      <c r="D451" s="8">
        <f>D452+D453</f>
        <v>1521.9142217710835</v>
      </c>
      <c r="E451" s="8">
        <f>E452+E453</f>
        <v>1641.529664543348</v>
      </c>
    </row>
    <row r="452" spans="1:5" ht="15.75" thickBot="1" x14ac:dyDescent="0.3">
      <c r="A452" s="10" t="s">
        <v>50</v>
      </c>
      <c r="B452" s="11">
        <v>1302.7515077236658</v>
      </c>
      <c r="C452" s="11">
        <v>1363.6006856753265</v>
      </c>
      <c r="D452" s="11">
        <v>1521.9142217710835</v>
      </c>
      <c r="E452" s="11">
        <v>1641.529664543348</v>
      </c>
    </row>
    <row r="453" spans="1:5" ht="15.75" thickBot="1" x14ac:dyDescent="0.3">
      <c r="A453" s="10" t="s">
        <v>51</v>
      </c>
      <c r="B453" s="11"/>
      <c r="C453" s="8"/>
      <c r="D453" s="8"/>
      <c r="E453" s="8"/>
    </row>
    <row r="454" spans="1:5" ht="15.75" thickBot="1" x14ac:dyDescent="0.3">
      <c r="A454" s="1" t="s">
        <v>1</v>
      </c>
      <c r="B454" s="11">
        <f>B455+B456</f>
        <v>8006.7217139613113</v>
      </c>
      <c r="C454" s="11">
        <f>C455+C456</f>
        <v>12714.651343131956</v>
      </c>
      <c r="D454" s="11">
        <f>D455+D456</f>
        <v>12951.120940784462</v>
      </c>
      <c r="E454" s="11">
        <f>E455+E456</f>
        <v>13969.019350279777</v>
      </c>
    </row>
    <row r="455" spans="1:5" ht="15.75" thickBot="1" x14ac:dyDescent="0.3">
      <c r="A455" s="10" t="s">
        <v>50</v>
      </c>
      <c r="B455" s="11">
        <v>8006.7217139613113</v>
      </c>
      <c r="C455" s="11">
        <v>12714.651343131956</v>
      </c>
      <c r="D455" s="11">
        <v>12951.120940784462</v>
      </c>
      <c r="E455" s="11">
        <v>13969.019350279777</v>
      </c>
    </row>
    <row r="456" spans="1:5" ht="15.75" thickBot="1" x14ac:dyDescent="0.3">
      <c r="A456" s="10" t="s">
        <v>51</v>
      </c>
      <c r="B456" s="11"/>
      <c r="C456" s="8"/>
      <c r="D456" s="8"/>
      <c r="E456" s="8"/>
    </row>
    <row r="457" spans="1:5" ht="15.75" thickBot="1" x14ac:dyDescent="0.3">
      <c r="A457" s="1" t="s">
        <v>2</v>
      </c>
      <c r="B457" s="11">
        <f>B458+B459</f>
        <v>0</v>
      </c>
      <c r="C457" s="11">
        <f>C458+C459</f>
        <v>0</v>
      </c>
      <c r="D457" s="11">
        <f>D458+D459</f>
        <v>0</v>
      </c>
      <c r="E457" s="11">
        <f>E458+E459</f>
        <v>0</v>
      </c>
    </row>
    <row r="458" spans="1:5" ht="15.75" thickBot="1" x14ac:dyDescent="0.3">
      <c r="A458" s="10" t="s">
        <v>50</v>
      </c>
      <c r="B458" s="11"/>
      <c r="C458" s="8"/>
      <c r="D458" s="8"/>
      <c r="E458" s="8"/>
    </row>
    <row r="459" spans="1:5" ht="15.75" thickBot="1" x14ac:dyDescent="0.3">
      <c r="A459" s="10" t="s">
        <v>51</v>
      </c>
      <c r="B459" s="11"/>
      <c r="C459" s="8"/>
      <c r="D459" s="8"/>
      <c r="E459" s="8"/>
    </row>
    <row r="460" spans="1:5" ht="15.75" thickBot="1" x14ac:dyDescent="0.3">
      <c r="A460" s="1" t="s">
        <v>24</v>
      </c>
      <c r="B460" s="299">
        <f>B461+B462</f>
        <v>0</v>
      </c>
      <c r="C460" s="11">
        <f>C461+C462</f>
        <v>1241058.2102690437</v>
      </c>
      <c r="D460" s="11">
        <f>D461+D462</f>
        <v>1321119.563648128</v>
      </c>
      <c r="E460" s="11">
        <f>E461+E462</f>
        <v>1406445.6831115186</v>
      </c>
    </row>
    <row r="461" spans="1:5" ht="15.75" thickBot="1" x14ac:dyDescent="0.3">
      <c r="A461" s="10" t="s">
        <v>50</v>
      </c>
      <c r="B461" s="300">
        <v>0</v>
      </c>
      <c r="C461" s="11">
        <v>1241058.2102690437</v>
      </c>
      <c r="D461" s="11">
        <v>1321119.563648128</v>
      </c>
      <c r="E461" s="11">
        <v>1406445.6831115186</v>
      </c>
    </row>
    <row r="462" spans="1:5" ht="15.75" thickBot="1" x14ac:dyDescent="0.3">
      <c r="A462" s="10" t="s">
        <v>51</v>
      </c>
      <c r="B462" s="11"/>
      <c r="C462" s="8"/>
      <c r="D462" s="8"/>
      <c r="E462" s="8"/>
    </row>
    <row r="463" spans="1:5" ht="15.75" thickBot="1" x14ac:dyDescent="0.3">
      <c r="A463" s="1" t="s">
        <v>25</v>
      </c>
      <c r="B463" s="11">
        <f>B464+B465</f>
        <v>0</v>
      </c>
      <c r="C463" s="11">
        <f>C464+C465</f>
        <v>0</v>
      </c>
      <c r="D463" s="11">
        <f>D464+D465</f>
        <v>0</v>
      </c>
      <c r="E463" s="11">
        <f>E464+E465</f>
        <v>0</v>
      </c>
    </row>
    <row r="464" spans="1:5" ht="15.75" thickBot="1" x14ac:dyDescent="0.3">
      <c r="A464" s="10" t="s">
        <v>50</v>
      </c>
      <c r="B464" s="11"/>
      <c r="C464" s="8"/>
      <c r="D464" s="8"/>
      <c r="E464" s="8"/>
    </row>
    <row r="465" spans="1:5" ht="15.75" thickBot="1" x14ac:dyDescent="0.3">
      <c r="A465" s="10" t="s">
        <v>51</v>
      </c>
      <c r="B465" s="11"/>
      <c r="C465" s="8"/>
      <c r="D465" s="8"/>
      <c r="E465" s="8"/>
    </row>
    <row r="466" spans="1:5" ht="24.75" customHeight="1" thickBot="1" x14ac:dyDescent="0.3">
      <c r="A466" s="1" t="s">
        <v>3</v>
      </c>
      <c r="B466" s="11">
        <f>B467+B468</f>
        <v>71058.756654788798</v>
      </c>
      <c r="C466" s="11">
        <f>C467+C468</f>
        <v>64152.804137578758</v>
      </c>
      <c r="D466" s="11">
        <f>D467+D468</f>
        <v>63578.801535858031</v>
      </c>
      <c r="E466" s="11">
        <f>E467+E468</f>
        <v>62580.812512172226</v>
      </c>
    </row>
    <row r="467" spans="1:5" ht="15.75" thickBot="1" x14ac:dyDescent="0.3">
      <c r="A467" s="10" t="s">
        <v>50</v>
      </c>
      <c r="B467" s="11">
        <v>71058.756654788798</v>
      </c>
      <c r="C467" s="11">
        <v>64152.804137578758</v>
      </c>
      <c r="D467" s="11">
        <v>63578.801535858031</v>
      </c>
      <c r="E467" s="11">
        <v>62580.812512172226</v>
      </c>
    </row>
    <row r="468" spans="1:5" ht="15.75" thickBot="1" x14ac:dyDescent="0.3">
      <c r="A468" s="10" t="s">
        <v>51</v>
      </c>
      <c r="B468" s="11"/>
      <c r="C468" s="32"/>
      <c r="D468" s="31"/>
      <c r="E468" s="31"/>
    </row>
    <row r="469" spans="1:5" ht="15.75" thickBot="1" x14ac:dyDescent="0.3">
      <c r="A469" s="21" t="s">
        <v>66</v>
      </c>
      <c r="B469" s="11">
        <f>ROUND(B466+B463+B460+B457+B454+B451+B448,4)</f>
        <v>88000</v>
      </c>
      <c r="C469" s="11">
        <f>ROUND(C466+C463+C460+C457+C454+C451+C448,0)</f>
        <v>1329058</v>
      </c>
      <c r="D469" s="11">
        <f>ROUND(D466+D463+D460+D457+D454+D451+D448,4)</f>
        <v>1410119.5636</v>
      </c>
      <c r="E469" s="11">
        <f>ROUND(E466+E463+E460+E457+E454+E451+E448,4)</f>
        <v>1496445.6831</v>
      </c>
    </row>
    <row r="470" spans="1:5" ht="15.75" thickBot="1" x14ac:dyDescent="0.3">
      <c r="A470" s="22" t="s">
        <v>35</v>
      </c>
      <c r="B470" s="23">
        <v>0</v>
      </c>
      <c r="C470" s="23">
        <f t="shared" ref="C470:D470" si="26">IF(C469-C440=0,0,"Error")</f>
        <v>0</v>
      </c>
      <c r="D470" s="23">
        <f t="shared" si="26"/>
        <v>0</v>
      </c>
      <c r="E470" s="23">
        <f>IF(E469-E440=0,0,"Error")</f>
        <v>0</v>
      </c>
    </row>
    <row r="471" spans="1:5" ht="15.75" thickBot="1" x14ac:dyDescent="0.3">
      <c r="A471" s="33" t="s">
        <v>67</v>
      </c>
      <c r="B471" s="805" t="s">
        <v>501</v>
      </c>
      <c r="C471" s="785"/>
      <c r="D471" s="785"/>
      <c r="E471" s="786"/>
    </row>
    <row r="472" spans="1:5" ht="24.75" customHeight="1" thickBot="1" x14ac:dyDescent="0.3">
      <c r="A472" s="4" t="s">
        <v>9</v>
      </c>
      <c r="B472" s="767" t="s">
        <v>527</v>
      </c>
      <c r="C472" s="779"/>
      <c r="D472" s="779"/>
      <c r="E472" s="780"/>
    </row>
    <row r="473" spans="1:5" ht="15.75" thickBot="1" x14ac:dyDescent="0.3">
      <c r="A473" s="4" t="s">
        <v>14</v>
      </c>
      <c r="B473" s="770" t="s">
        <v>528</v>
      </c>
      <c r="C473" s="768"/>
      <c r="D473" s="768"/>
      <c r="E473" s="769"/>
    </row>
    <row r="474" spans="1:5" x14ac:dyDescent="0.25">
      <c r="A474" s="771"/>
      <c r="B474" s="16">
        <v>2019</v>
      </c>
      <c r="C474" s="16">
        <v>2020</v>
      </c>
      <c r="D474" s="16">
        <v>2021</v>
      </c>
      <c r="E474" s="16">
        <v>2022</v>
      </c>
    </row>
    <row r="475" spans="1:5" ht="15.75" thickBot="1" x14ac:dyDescent="0.3">
      <c r="A475" s="772"/>
      <c r="B475" s="17" t="s">
        <v>5</v>
      </c>
      <c r="C475" s="17" t="s">
        <v>6</v>
      </c>
      <c r="D475" s="17" t="s">
        <v>6</v>
      </c>
      <c r="E475" s="17" t="s">
        <v>6</v>
      </c>
    </row>
    <row r="476" spans="1:5" ht="15.75" thickBot="1" x14ac:dyDescent="0.3">
      <c r="A476" s="4" t="s">
        <v>8</v>
      </c>
      <c r="B476" s="34">
        <v>52.797451678991891</v>
      </c>
      <c r="C476" s="34">
        <v>53.007195191541861</v>
      </c>
      <c r="D476" s="34">
        <v>52.900225756311812</v>
      </c>
      <c r="E476" s="34">
        <v>52.900225756311812</v>
      </c>
    </row>
    <row r="477" spans="1:5" ht="15.75" thickBot="1" x14ac:dyDescent="0.3">
      <c r="A477" s="4" t="s">
        <v>15</v>
      </c>
      <c r="B477" s="6">
        <v>121751.77989999999</v>
      </c>
      <c r="C477" s="6">
        <v>130446</v>
      </c>
      <c r="D477" s="6">
        <v>137461.28820000001</v>
      </c>
      <c r="E477" s="6">
        <v>146558.2537</v>
      </c>
    </row>
    <row r="478" spans="1:5" ht="15.75" thickBot="1" x14ac:dyDescent="0.3">
      <c r="A478" s="4" t="s">
        <v>23</v>
      </c>
      <c r="B478" s="6">
        <f>B477/B476</f>
        <v>2306.0162191207619</v>
      </c>
      <c r="C478" s="6">
        <f>C477/C476</f>
        <v>2460.9111938225083</v>
      </c>
      <c r="D478" s="6">
        <f>D477/D476</f>
        <v>2598.5009748960997</v>
      </c>
      <c r="E478" s="6">
        <f>E477/E476</f>
        <v>2770.4655623802009</v>
      </c>
    </row>
    <row r="479" spans="1:5" ht="15.75" thickBot="1" x14ac:dyDescent="0.3">
      <c r="A479" s="4" t="s">
        <v>16</v>
      </c>
      <c r="B479" s="289"/>
      <c r="C479" s="7">
        <f t="shared" ref="C479:E481" si="27">C476/B476-1</f>
        <v>3.9726067429393108E-3</v>
      </c>
      <c r="D479" s="7">
        <f t="shared" si="27"/>
        <v>-2.0180172680994701E-3</v>
      </c>
      <c r="E479" s="7">
        <f t="shared" si="27"/>
        <v>0</v>
      </c>
    </row>
    <row r="480" spans="1:5" ht="15.75" thickBot="1" x14ac:dyDescent="0.3">
      <c r="A480" s="4" t="s">
        <v>17</v>
      </c>
      <c r="B480" s="289"/>
      <c r="C480" s="7">
        <f t="shared" si="27"/>
        <v>7.1409388077455116E-2</v>
      </c>
      <c r="D480" s="7">
        <f t="shared" si="27"/>
        <v>5.3779251184398191E-2</v>
      </c>
      <c r="E480" s="7">
        <f t="shared" si="27"/>
        <v>6.6178380976353868E-2</v>
      </c>
    </row>
    <row r="481" spans="1:5" ht="15.75" thickBot="1" x14ac:dyDescent="0.3">
      <c r="A481" s="4" t="s">
        <v>18</v>
      </c>
      <c r="B481" s="289"/>
      <c r="C481" s="7">
        <f t="shared" si="27"/>
        <v>6.7169941571705305E-2</v>
      </c>
      <c r="D481" s="7">
        <f t="shared" si="27"/>
        <v>5.591009599166985E-2</v>
      </c>
      <c r="E481" s="7">
        <f t="shared" si="27"/>
        <v>6.6178380976353868E-2</v>
      </c>
    </row>
    <row r="482" spans="1:5" ht="15.75" thickBot="1" x14ac:dyDescent="0.3">
      <c r="A482" s="773" t="s">
        <v>504</v>
      </c>
      <c r="B482" s="774"/>
      <c r="C482" s="774"/>
      <c r="D482" s="774"/>
      <c r="E482" s="775"/>
    </row>
    <row r="483" spans="1:5" x14ac:dyDescent="0.25">
      <c r="A483" s="771"/>
      <c r="B483" s="16">
        <v>2019</v>
      </c>
      <c r="C483" s="16">
        <v>2020</v>
      </c>
      <c r="D483" s="16">
        <v>2021</v>
      </c>
      <c r="E483" s="16">
        <v>2022</v>
      </c>
    </row>
    <row r="484" spans="1:5" ht="15.75" thickBot="1" x14ac:dyDescent="0.3">
      <c r="A484" s="772"/>
      <c r="B484" s="17" t="s">
        <v>5</v>
      </c>
      <c r="C484" s="17" t="s">
        <v>6</v>
      </c>
      <c r="D484" s="17" t="s">
        <v>6</v>
      </c>
      <c r="E484" s="17" t="s">
        <v>6</v>
      </c>
    </row>
    <row r="485" spans="1:5" ht="15.75" thickBot="1" x14ac:dyDescent="0.3">
      <c r="A485" s="1" t="s">
        <v>0</v>
      </c>
      <c r="B485" s="8">
        <f>B486+B487</f>
        <v>54847.308271272253</v>
      </c>
      <c r="C485" s="8">
        <f>C486+C487</f>
        <v>53436.709767406239</v>
      </c>
      <c r="D485" s="8">
        <f>D486+D487</f>
        <v>59200.538185287951</v>
      </c>
      <c r="E485" s="8">
        <f>E486+E487</f>
        <v>63118.333965427075</v>
      </c>
    </row>
    <row r="486" spans="1:5" ht="15.75" thickBot="1" x14ac:dyDescent="0.3">
      <c r="A486" s="10" t="s">
        <v>50</v>
      </c>
      <c r="B486" s="11">
        <f>B375+B338+B301+B264+B412+B449</f>
        <v>54847.308271272253</v>
      </c>
      <c r="C486" s="11">
        <f t="shared" ref="C486:E486" si="28">C375+C338+C301+C264+C412+C449</f>
        <v>53436.709767406239</v>
      </c>
      <c r="D486" s="11">
        <f t="shared" si="28"/>
        <v>59200.538185287951</v>
      </c>
      <c r="E486" s="11">
        <f t="shared" si="28"/>
        <v>63118.333965427075</v>
      </c>
    </row>
    <row r="487" spans="1:5" ht="15.75" thickBot="1" x14ac:dyDescent="0.3">
      <c r="A487" s="10" t="s">
        <v>51</v>
      </c>
      <c r="B487" s="11"/>
      <c r="C487" s="40"/>
      <c r="D487" s="40"/>
      <c r="E487" s="40"/>
    </row>
    <row r="488" spans="1:5" ht="24.75" thickBot="1" x14ac:dyDescent="0.3">
      <c r="A488" s="1" t="s">
        <v>31</v>
      </c>
      <c r="B488" s="8">
        <f>B489+B490</f>
        <v>9362.4955126862478</v>
      </c>
      <c r="C488" s="8">
        <f>C489+C490</f>
        <v>7458.975091333632</v>
      </c>
      <c r="D488" s="8">
        <f>D489+D490</f>
        <v>8229.5211095030281</v>
      </c>
      <c r="E488" s="8">
        <f>E489+E490</f>
        <v>8774.1374941457834</v>
      </c>
    </row>
    <row r="489" spans="1:5" ht="15.75" thickBot="1" x14ac:dyDescent="0.3">
      <c r="A489" s="10" t="s">
        <v>50</v>
      </c>
      <c r="B489" s="11">
        <f>B378+B341+B304+B267+B415+B452</f>
        <v>9362.4955126862478</v>
      </c>
      <c r="C489" s="11">
        <f t="shared" ref="C489:E489" si="29">C378+C341+C304+C267+C415+C452</f>
        <v>7458.975091333632</v>
      </c>
      <c r="D489" s="11">
        <f t="shared" si="29"/>
        <v>8229.5211095030281</v>
      </c>
      <c r="E489" s="11">
        <f t="shared" si="29"/>
        <v>8774.1374941457834</v>
      </c>
    </row>
    <row r="490" spans="1:5" ht="15.75" thickBot="1" x14ac:dyDescent="0.3">
      <c r="A490" s="10" t="s">
        <v>51</v>
      </c>
      <c r="B490" s="11"/>
      <c r="C490" s="8"/>
      <c r="D490" s="8"/>
      <c r="E490" s="8"/>
    </row>
    <row r="491" spans="1:5" ht="15.75" thickBot="1" x14ac:dyDescent="0.3">
      <c r="A491" s="1" t="s">
        <v>1</v>
      </c>
      <c r="B491" s="11">
        <f>B492+B493</f>
        <v>57541.976097402541</v>
      </c>
      <c r="C491" s="11">
        <f>C492+C493</f>
        <v>69549.882645038495</v>
      </c>
      <c r="D491" s="11">
        <f>D492+D493</f>
        <v>70031.228862479067</v>
      </c>
      <c r="E491" s="11">
        <f>E492+E493</f>
        <v>74665.782218339649</v>
      </c>
    </row>
    <row r="492" spans="1:5" ht="15.75" thickBot="1" x14ac:dyDescent="0.3">
      <c r="A492" s="10" t="s">
        <v>50</v>
      </c>
      <c r="B492" s="11">
        <f>B381+B344+B307+B270+B418+B455</f>
        <v>57541.976097402541</v>
      </c>
      <c r="C492" s="11">
        <f t="shared" ref="C492:E492" si="30">C381+C344+C307+C270+C418+C455</f>
        <v>69549.882645038495</v>
      </c>
      <c r="D492" s="11">
        <f t="shared" si="30"/>
        <v>70031.228862479067</v>
      </c>
      <c r="E492" s="11">
        <f t="shared" si="30"/>
        <v>74665.782218339649</v>
      </c>
    </row>
    <row r="493" spans="1:5" ht="15.75" thickBot="1" x14ac:dyDescent="0.3">
      <c r="A493" s="10" t="s">
        <v>51</v>
      </c>
      <c r="B493" s="11"/>
      <c r="C493" s="8"/>
      <c r="D493" s="8"/>
      <c r="E493" s="8"/>
    </row>
    <row r="494" spans="1:5" ht="15.75" thickBot="1" x14ac:dyDescent="0.3">
      <c r="A494" s="1" t="s">
        <v>2</v>
      </c>
      <c r="B494" s="11">
        <f>B495+B496</f>
        <v>0</v>
      </c>
      <c r="C494" s="11">
        <f>C495+C496</f>
        <v>0</v>
      </c>
      <c r="D494" s="11">
        <f>D495+D496</f>
        <v>0</v>
      </c>
      <c r="E494" s="11">
        <f>E495+E496</f>
        <v>0</v>
      </c>
    </row>
    <row r="495" spans="1:5" ht="15.75" thickBot="1" x14ac:dyDescent="0.3">
      <c r="A495" s="10" t="s">
        <v>50</v>
      </c>
      <c r="B495" s="11"/>
      <c r="C495" s="8"/>
      <c r="D495" s="8"/>
      <c r="E495" s="8"/>
    </row>
    <row r="496" spans="1:5" ht="15.75" thickBot="1" x14ac:dyDescent="0.3">
      <c r="A496" s="10" t="s">
        <v>51</v>
      </c>
      <c r="B496" s="11"/>
      <c r="C496" s="8"/>
      <c r="D496" s="8"/>
      <c r="E496" s="8"/>
    </row>
    <row r="497" spans="1:5" ht="15.75" thickBot="1" x14ac:dyDescent="0.3">
      <c r="A497" s="1" t="s">
        <v>24</v>
      </c>
      <c r="B497" s="11">
        <f>B498+B499</f>
        <v>0</v>
      </c>
      <c r="C497" s="11">
        <f>C498+C499</f>
        <v>0</v>
      </c>
      <c r="D497" s="11">
        <f>D498+D499</f>
        <v>0</v>
      </c>
      <c r="E497" s="11">
        <f>E498+E499</f>
        <v>0</v>
      </c>
    </row>
    <row r="498" spans="1:5" ht="15.75" thickBot="1" x14ac:dyDescent="0.3">
      <c r="A498" s="10" t="s">
        <v>50</v>
      </c>
      <c r="B498" s="11"/>
      <c r="C498" s="11"/>
      <c r="D498" s="11"/>
      <c r="E498" s="11"/>
    </row>
    <row r="499" spans="1:5" ht="15.75" thickBot="1" x14ac:dyDescent="0.3">
      <c r="A499" s="10" t="s">
        <v>51</v>
      </c>
      <c r="B499" s="11"/>
      <c r="C499" s="8"/>
      <c r="D499" s="8"/>
      <c r="E499" s="8"/>
    </row>
    <row r="500" spans="1:5" ht="15.75" thickBot="1" x14ac:dyDescent="0.3">
      <c r="A500" s="1" t="s">
        <v>25</v>
      </c>
      <c r="B500" s="11">
        <f>B501+B502</f>
        <v>0</v>
      </c>
      <c r="C500" s="11">
        <f>C501+C502</f>
        <v>0</v>
      </c>
      <c r="D500" s="11">
        <f>D501+D502</f>
        <v>0</v>
      </c>
      <c r="E500" s="11">
        <f>E501+E502</f>
        <v>0</v>
      </c>
    </row>
    <row r="501" spans="1:5" ht="15.75" thickBot="1" x14ac:dyDescent="0.3">
      <c r="A501" s="10" t="s">
        <v>50</v>
      </c>
      <c r="B501" s="11"/>
      <c r="C501" s="8"/>
      <c r="D501" s="8"/>
      <c r="E501" s="8"/>
    </row>
    <row r="502" spans="1:5" ht="15.75" thickBot="1" x14ac:dyDescent="0.3">
      <c r="A502" s="10" t="s">
        <v>51</v>
      </c>
      <c r="B502" s="11"/>
      <c r="C502" s="8"/>
      <c r="D502" s="8"/>
      <c r="E502" s="8"/>
    </row>
    <row r="503" spans="1:5" ht="24.75" customHeight="1" thickBot="1" x14ac:dyDescent="0.3">
      <c r="A503" s="1" t="s">
        <v>3</v>
      </c>
      <c r="B503" s="11">
        <f>B504+B505</f>
        <v>0</v>
      </c>
      <c r="C503" s="11">
        <f>C504+C505</f>
        <v>0</v>
      </c>
      <c r="D503" s="11">
        <f>D504+D505</f>
        <v>0</v>
      </c>
      <c r="E503" s="11">
        <f>E504+E505</f>
        <v>0</v>
      </c>
    </row>
    <row r="504" spans="1:5" ht="15.75" thickBot="1" x14ac:dyDescent="0.3">
      <c r="A504" s="10" t="s">
        <v>50</v>
      </c>
      <c r="B504" s="11"/>
      <c r="C504" s="31"/>
      <c r="D504" s="31"/>
      <c r="E504" s="31"/>
    </row>
    <row r="505" spans="1:5" ht="15.75" thickBot="1" x14ac:dyDescent="0.3">
      <c r="A505" s="10" t="s">
        <v>51</v>
      </c>
      <c r="B505" s="11"/>
      <c r="C505" s="32"/>
      <c r="D505" s="31"/>
      <c r="E505" s="31"/>
    </row>
    <row r="506" spans="1:5" ht="15.75" thickBot="1" x14ac:dyDescent="0.3">
      <c r="A506" s="21" t="s">
        <v>69</v>
      </c>
      <c r="B506" s="11">
        <f>ROUND(B503+B500+B497+B494+B491+B488+B485,4)</f>
        <v>121751.77989999999</v>
      </c>
      <c r="C506" s="11">
        <f>ROUND(C503+C500+C497+C494+C491+C488+C485,0)</f>
        <v>130446</v>
      </c>
      <c r="D506" s="11">
        <f>ROUND(D503+D500+D497+D494+D491+D488+D485,4)</f>
        <v>137461.28820000001</v>
      </c>
      <c r="E506" s="11">
        <f>ROUND(E503+E500+E497+E494+E491+E488+E485,4)</f>
        <v>146558.2537</v>
      </c>
    </row>
    <row r="507" spans="1:5" ht="15.75" thickBot="1" x14ac:dyDescent="0.3">
      <c r="A507" s="22" t="s">
        <v>35</v>
      </c>
      <c r="B507" s="23">
        <f t="shared" ref="B507" si="31">IF(B506-B477=0,0,"Error")</f>
        <v>0</v>
      </c>
      <c r="C507" s="23">
        <f>IF(C506-C477=0,0,"Error")</f>
        <v>0</v>
      </c>
      <c r="D507" s="23">
        <f t="shared" ref="D507:E507" si="32">IF(D506-D477=0,0,"Error")</f>
        <v>0</v>
      </c>
      <c r="E507" s="23">
        <f t="shared" si="32"/>
        <v>0</v>
      </c>
    </row>
    <row r="508" spans="1:5" ht="39.75" customHeight="1" thickBot="1" x14ac:dyDescent="0.3">
      <c r="A508" s="301" t="s">
        <v>530</v>
      </c>
      <c r="B508" s="784" t="s">
        <v>531</v>
      </c>
      <c r="C508" s="902"/>
      <c r="D508" s="902"/>
      <c r="E508" s="903"/>
    </row>
    <row r="509" spans="1:5" ht="20.25" customHeight="1" thickBot="1" x14ac:dyDescent="0.3">
      <c r="A509" s="767" t="s">
        <v>532</v>
      </c>
      <c r="B509" s="779"/>
      <c r="C509" s="779"/>
      <c r="D509" s="779"/>
      <c r="E509" s="780"/>
    </row>
    <row r="510" spans="1:5" ht="19.5" customHeight="1" thickBot="1" x14ac:dyDescent="0.3">
      <c r="A510" s="290" t="s">
        <v>533</v>
      </c>
      <c r="B510" s="58">
        <v>0.02</v>
      </c>
      <c r="C510" s="7">
        <v>0.02</v>
      </c>
      <c r="D510" s="7">
        <v>0.02</v>
      </c>
      <c r="E510" s="7">
        <v>0.02</v>
      </c>
    </row>
    <row r="511" spans="1:5" ht="15.75" thickBot="1" x14ac:dyDescent="0.3">
      <c r="A511" s="790" t="s">
        <v>534</v>
      </c>
      <c r="B511" s="791"/>
      <c r="C511" s="791"/>
      <c r="D511" s="791"/>
      <c r="E511" s="792"/>
    </row>
    <row r="512" spans="1:5" ht="15.75" thickBot="1" x14ac:dyDescent="0.3">
      <c r="A512" s="781" t="s">
        <v>44</v>
      </c>
      <c r="B512" s="782"/>
      <c r="C512" s="782"/>
      <c r="D512" s="782"/>
      <c r="E512" s="783"/>
    </row>
    <row r="513" spans="1:5" ht="15.75" thickBot="1" x14ac:dyDescent="0.3">
      <c r="A513" s="18" t="s">
        <v>28</v>
      </c>
      <c r="B513" s="805" t="s">
        <v>535</v>
      </c>
      <c r="C513" s="785"/>
      <c r="D513" s="785"/>
      <c r="E513" s="786"/>
    </row>
    <row r="514" spans="1:5" ht="26.25" customHeight="1" thickBot="1" x14ac:dyDescent="0.3">
      <c r="A514" s="4" t="s">
        <v>9</v>
      </c>
      <c r="B514" s="767" t="s">
        <v>536</v>
      </c>
      <c r="C514" s="779"/>
      <c r="D514" s="779"/>
      <c r="E514" s="780"/>
    </row>
    <row r="515" spans="1:5" ht="15.75" thickBot="1" x14ac:dyDescent="0.3">
      <c r="A515" s="4" t="s">
        <v>14</v>
      </c>
      <c r="B515" s="770" t="s">
        <v>537</v>
      </c>
      <c r="C515" s="768"/>
      <c r="D515" s="768"/>
      <c r="E515" s="769"/>
    </row>
    <row r="516" spans="1:5" x14ac:dyDescent="0.25">
      <c r="A516" s="771"/>
      <c r="B516" s="16">
        <v>2019</v>
      </c>
      <c r="C516" s="16">
        <v>2020</v>
      </c>
      <c r="D516" s="16">
        <v>2021</v>
      </c>
      <c r="E516" s="16">
        <v>2022</v>
      </c>
    </row>
    <row r="517" spans="1:5" ht="15.75" thickBot="1" x14ac:dyDescent="0.3">
      <c r="A517" s="772"/>
      <c r="B517" s="17" t="s">
        <v>5</v>
      </c>
      <c r="C517" s="17" t="s">
        <v>6</v>
      </c>
      <c r="D517" s="17" t="s">
        <v>6</v>
      </c>
      <c r="E517" s="17" t="s">
        <v>6</v>
      </c>
    </row>
    <row r="518" spans="1:5" ht="15.75" thickBot="1" x14ac:dyDescent="0.3">
      <c r="A518" s="4" t="s">
        <v>8</v>
      </c>
      <c r="B518" s="34">
        <v>520345.36086448858</v>
      </c>
      <c r="C518" s="34">
        <v>549256.36411377043</v>
      </c>
      <c r="D518" s="34">
        <v>551918.57555456623</v>
      </c>
      <c r="E518" s="34">
        <v>554197.29110656213</v>
      </c>
    </row>
    <row r="519" spans="1:5" ht="15.75" thickBot="1" x14ac:dyDescent="0.3">
      <c r="A519" s="4" t="s">
        <v>15</v>
      </c>
      <c r="B519" s="6">
        <v>5091777</v>
      </c>
      <c r="C519" s="6">
        <v>5260346</v>
      </c>
      <c r="D519" s="6">
        <v>5318936.5854000002</v>
      </c>
      <c r="E519" s="6">
        <v>5381797.0656000003</v>
      </c>
    </row>
    <row r="520" spans="1:5" ht="15.75" thickBot="1" x14ac:dyDescent="0.3">
      <c r="A520" s="4" t="s">
        <v>23</v>
      </c>
      <c r="B520" s="6">
        <f>B519/B518</f>
        <v>9.7853798322342129</v>
      </c>
      <c r="C520" s="6">
        <f>C519/C518</f>
        <v>9.5772144734046201</v>
      </c>
      <c r="D520" s="6">
        <f>D519/D518</f>
        <v>9.6371762448030456</v>
      </c>
      <c r="E520" s="6">
        <f>E519/E518</f>
        <v>9.71097685240251</v>
      </c>
    </row>
    <row r="521" spans="1:5" ht="15.75" thickBot="1" x14ac:dyDescent="0.3">
      <c r="A521" s="4" t="s">
        <v>16</v>
      </c>
      <c r="B521" s="289" t="s">
        <v>22</v>
      </c>
      <c r="C521" s="7">
        <f>C518/B518-1</f>
        <v>5.5561181906666368E-2</v>
      </c>
      <c r="D521" s="7">
        <f t="shared" ref="D521:E523" si="33">D518/C518-1</f>
        <v>4.846937813986596E-3</v>
      </c>
      <c r="E521" s="7">
        <f t="shared" si="33"/>
        <v>4.1287169030437276E-3</v>
      </c>
    </row>
    <row r="522" spans="1:5" ht="15.75" thickBot="1" x14ac:dyDescent="0.3">
      <c r="A522" s="4" t="s">
        <v>17</v>
      </c>
      <c r="B522" s="289" t="s">
        <v>22</v>
      </c>
      <c r="C522" s="7">
        <f>C519/B519-1</f>
        <v>3.3106123854206526E-2</v>
      </c>
      <c r="D522" s="7">
        <f t="shared" si="33"/>
        <v>1.1138161900376975E-2</v>
      </c>
      <c r="E522" s="7">
        <f t="shared" si="33"/>
        <v>1.1818242084808084E-2</v>
      </c>
    </row>
    <row r="523" spans="1:5" ht="15.75" thickBot="1" x14ac:dyDescent="0.3">
      <c r="A523" s="4" t="s">
        <v>18</v>
      </c>
      <c r="B523" s="289" t="s">
        <v>22</v>
      </c>
      <c r="C523" s="7">
        <f>C520/B520-1</f>
        <v>-2.1273099501347037E-2</v>
      </c>
      <c r="D523" s="7">
        <f t="shared" si="33"/>
        <v>6.2608780000632525E-3</v>
      </c>
      <c r="E523" s="7">
        <f t="shared" si="33"/>
        <v>7.65790784818976E-3</v>
      </c>
    </row>
    <row r="524" spans="1:5" ht="15.75" thickBot="1" x14ac:dyDescent="0.3">
      <c r="A524" s="773" t="s">
        <v>34</v>
      </c>
      <c r="B524" s="774"/>
      <c r="C524" s="774"/>
      <c r="D524" s="774"/>
      <c r="E524" s="775"/>
    </row>
    <row r="525" spans="1:5" x14ac:dyDescent="0.25">
      <c r="A525" s="771"/>
      <c r="B525" s="16">
        <v>2019</v>
      </c>
      <c r="C525" s="16">
        <v>2020</v>
      </c>
      <c r="D525" s="16">
        <v>2021</v>
      </c>
      <c r="E525" s="16">
        <v>2022</v>
      </c>
    </row>
    <row r="526" spans="1:5" ht="15.75" thickBot="1" x14ac:dyDescent="0.3">
      <c r="A526" s="772"/>
      <c r="B526" s="17" t="s">
        <v>5</v>
      </c>
      <c r="C526" s="17" t="s">
        <v>6</v>
      </c>
      <c r="D526" s="17" t="s">
        <v>6</v>
      </c>
      <c r="E526" s="17" t="s">
        <v>6</v>
      </c>
    </row>
    <row r="527" spans="1:5" ht="15.75" thickBot="1" x14ac:dyDescent="0.3">
      <c r="A527" s="1" t="s">
        <v>0</v>
      </c>
      <c r="B527" s="8">
        <f>B528+B529</f>
        <v>40339.99967934419</v>
      </c>
      <c r="C527" s="8">
        <f>C528+C529</f>
        <v>38665.004195540474</v>
      </c>
      <c r="D527" s="8">
        <f>D528+D529</f>
        <v>41296.204824972425</v>
      </c>
      <c r="E527" s="8">
        <f>E528+E529</f>
        <v>42468.428089266075</v>
      </c>
    </row>
    <row r="528" spans="1:5" ht="15.75" thickBot="1" x14ac:dyDescent="0.3">
      <c r="A528" s="10" t="s">
        <v>50</v>
      </c>
      <c r="B528" s="11">
        <v>40339.99967934419</v>
      </c>
      <c r="C528" s="294">
        <v>38665.004195540474</v>
      </c>
      <c r="D528" s="294">
        <v>41296.204824972425</v>
      </c>
      <c r="E528" s="294">
        <v>42468.428089266075</v>
      </c>
    </row>
    <row r="529" spans="1:5" ht="15.75" thickBot="1" x14ac:dyDescent="0.3">
      <c r="A529" s="10" t="s">
        <v>51</v>
      </c>
      <c r="B529" s="11"/>
      <c r="C529" s="40"/>
      <c r="D529" s="40"/>
      <c r="E529" s="40"/>
    </row>
    <row r="530" spans="1:5" ht="24.75" thickBot="1" x14ac:dyDescent="0.3">
      <c r="A530" s="1" t="s">
        <v>31</v>
      </c>
      <c r="B530" s="8">
        <f>B531+B532</f>
        <v>6886.0820682689036</v>
      </c>
      <c r="C530" s="8">
        <f>C531+C532</f>
        <v>5397.0632633665136</v>
      </c>
      <c r="D530" s="8">
        <f>D531+D532</f>
        <v>5740.6233079470167</v>
      </c>
      <c r="E530" s="8">
        <f>E531+E532</f>
        <v>5903.5751390327778</v>
      </c>
    </row>
    <row r="531" spans="1:5" ht="15.75" thickBot="1" x14ac:dyDescent="0.3">
      <c r="A531" s="10" t="s">
        <v>50</v>
      </c>
      <c r="B531" s="11">
        <v>6886.0820682689036</v>
      </c>
      <c r="C531" s="11">
        <v>5397.0632633665136</v>
      </c>
      <c r="D531" s="11">
        <v>5740.6233079470167</v>
      </c>
      <c r="E531" s="11">
        <v>5903.5751390327778</v>
      </c>
    </row>
    <row r="532" spans="1:5" ht="15.75" thickBot="1" x14ac:dyDescent="0.3">
      <c r="A532" s="10" t="s">
        <v>51</v>
      </c>
      <c r="B532" s="11"/>
      <c r="C532" s="8"/>
      <c r="D532" s="8"/>
      <c r="E532" s="8"/>
    </row>
    <row r="533" spans="1:5" ht="15.75" thickBot="1" x14ac:dyDescent="0.3">
      <c r="A533" s="1" t="s">
        <v>1</v>
      </c>
      <c r="B533" s="11">
        <f>B534+B535</f>
        <v>42321.918257816542</v>
      </c>
      <c r="C533" s="11">
        <f>C534+C535</f>
        <v>50323.953626164453</v>
      </c>
      <c r="D533" s="11">
        <f>D534+D535</f>
        <v>48851.312165404583</v>
      </c>
      <c r="E533" s="11">
        <f>E534+E535</f>
        <v>50237.992729738929</v>
      </c>
    </row>
    <row r="534" spans="1:5" ht="15.75" thickBot="1" x14ac:dyDescent="0.3">
      <c r="A534" s="10" t="s">
        <v>50</v>
      </c>
      <c r="B534" s="11">
        <v>42321.918257816542</v>
      </c>
      <c r="C534" s="11">
        <v>50323.953626164453</v>
      </c>
      <c r="D534" s="11">
        <v>48851.312165404583</v>
      </c>
      <c r="E534" s="11">
        <v>50237.992729738929</v>
      </c>
    </row>
    <row r="535" spans="1:5" ht="15.75" thickBot="1" x14ac:dyDescent="0.3">
      <c r="A535" s="10" t="s">
        <v>51</v>
      </c>
      <c r="B535" s="11"/>
      <c r="C535" s="8"/>
      <c r="D535" s="8"/>
      <c r="E535" s="8"/>
    </row>
    <row r="536" spans="1:5" ht="15.75" thickBot="1" x14ac:dyDescent="0.3">
      <c r="A536" s="1" t="s">
        <v>2</v>
      </c>
      <c r="B536" s="11">
        <f>B537+B538</f>
        <v>0</v>
      </c>
      <c r="C536" s="11">
        <f>C537+C538</f>
        <v>0</v>
      </c>
      <c r="D536" s="11">
        <f>D537+D538</f>
        <v>0</v>
      </c>
      <c r="E536" s="11">
        <f>E537+E538</f>
        <v>0</v>
      </c>
    </row>
    <row r="537" spans="1:5" ht="15.75" thickBot="1" x14ac:dyDescent="0.3">
      <c r="A537" s="10" t="s">
        <v>50</v>
      </c>
      <c r="B537" s="11"/>
      <c r="C537" s="8"/>
      <c r="D537" s="8"/>
      <c r="E537" s="8"/>
    </row>
    <row r="538" spans="1:5" ht="15.75" thickBot="1" x14ac:dyDescent="0.3">
      <c r="A538" s="10" t="s">
        <v>51</v>
      </c>
      <c r="B538" s="11"/>
      <c r="C538" s="8"/>
      <c r="D538" s="8"/>
      <c r="E538" s="8"/>
    </row>
    <row r="539" spans="1:5" ht="15.75" thickBot="1" x14ac:dyDescent="0.3">
      <c r="A539" s="1" t="s">
        <v>24</v>
      </c>
      <c r="B539" s="11">
        <f>B540+B541</f>
        <v>5002229</v>
      </c>
      <c r="C539" s="11">
        <f>C540+C541</f>
        <v>5165959.8669874631</v>
      </c>
      <c r="D539" s="11">
        <f>D540+D541</f>
        <v>5223048.4451356689</v>
      </c>
      <c r="E539" s="11">
        <f>E540+E541</f>
        <v>5283187.0696391249</v>
      </c>
    </row>
    <row r="540" spans="1:5" ht="15.75" thickBot="1" x14ac:dyDescent="0.3">
      <c r="A540" s="10" t="s">
        <v>50</v>
      </c>
      <c r="B540" s="11">
        <v>5002229</v>
      </c>
      <c r="C540" s="11">
        <v>5165959.8669874631</v>
      </c>
      <c r="D540" s="11">
        <v>5223048.4451356689</v>
      </c>
      <c r="E540" s="11">
        <v>5283187.0696391249</v>
      </c>
    </row>
    <row r="541" spans="1:5" ht="15.75" thickBot="1" x14ac:dyDescent="0.3">
      <c r="A541" s="10" t="s">
        <v>51</v>
      </c>
      <c r="B541" s="11"/>
      <c r="C541" s="8"/>
      <c r="D541" s="8"/>
      <c r="E541" s="8"/>
    </row>
    <row r="542" spans="1:5" ht="15.75" thickBot="1" x14ac:dyDescent="0.3">
      <c r="A542" s="1" t="s">
        <v>25</v>
      </c>
      <c r="B542" s="11">
        <f>B543+B544</f>
        <v>0</v>
      </c>
      <c r="C542" s="11">
        <f>C543+C544</f>
        <v>0</v>
      </c>
      <c r="D542" s="11">
        <f>D543+D544</f>
        <v>0</v>
      </c>
      <c r="E542" s="11">
        <f>E543+E544</f>
        <v>0</v>
      </c>
    </row>
    <row r="543" spans="1:5" ht="15.75" thickBot="1" x14ac:dyDescent="0.3">
      <c r="A543" s="10" t="s">
        <v>50</v>
      </c>
      <c r="B543" s="11"/>
      <c r="C543" s="8"/>
      <c r="D543" s="8"/>
      <c r="E543" s="8"/>
    </row>
    <row r="544" spans="1:5" ht="15.75" thickBot="1" x14ac:dyDescent="0.3">
      <c r="A544" s="10" t="s">
        <v>51</v>
      </c>
      <c r="B544" s="11"/>
      <c r="C544" s="8"/>
      <c r="D544" s="8"/>
      <c r="E544" s="8"/>
    </row>
    <row r="545" spans="1:5" ht="24.75" customHeight="1" thickBot="1" x14ac:dyDescent="0.3">
      <c r="A545" s="1" t="s">
        <v>3</v>
      </c>
      <c r="B545" s="11">
        <f>B546+B547</f>
        <v>0</v>
      </c>
      <c r="C545" s="11">
        <f>C546+C547</f>
        <v>0</v>
      </c>
      <c r="D545" s="11">
        <f>D546+D547</f>
        <v>0</v>
      </c>
      <c r="E545" s="11">
        <f>E546+E547</f>
        <v>0</v>
      </c>
    </row>
    <row r="546" spans="1:5" ht="15.75" thickBot="1" x14ac:dyDescent="0.3">
      <c r="A546" s="10" t="s">
        <v>50</v>
      </c>
      <c r="B546" s="11"/>
      <c r="C546" s="11"/>
      <c r="D546" s="11"/>
      <c r="E546" s="11"/>
    </row>
    <row r="547" spans="1:5" ht="15.75" thickBot="1" x14ac:dyDescent="0.3">
      <c r="A547" s="10" t="s">
        <v>51</v>
      </c>
      <c r="B547" s="11"/>
      <c r="C547" s="32"/>
      <c r="D547" s="31"/>
      <c r="E547" s="31"/>
    </row>
    <row r="548" spans="1:5" ht="15.75" thickBot="1" x14ac:dyDescent="0.3">
      <c r="A548" s="19" t="s">
        <v>33</v>
      </c>
      <c r="B548" s="11">
        <f>ROUND(B545+B542+B539+B536+B533+B530+B527,4)</f>
        <v>5091777</v>
      </c>
      <c r="C548" s="11">
        <f>ROUND(C545+C542+C539+C536+C533+C530+C527,0)</f>
        <v>5260346</v>
      </c>
      <c r="D548" s="11">
        <f>ROUND(D545+D542+D539+D536+D533+D530+D527,4)</f>
        <v>5318936.5854000002</v>
      </c>
      <c r="E548" s="11">
        <f>ROUND(E545+E542+E539+E536+E533+E530+E527,4)</f>
        <v>5381797.0656000003</v>
      </c>
    </row>
    <row r="549" spans="1:5" ht="15.75" thickBot="1" x14ac:dyDescent="0.3">
      <c r="A549" s="22" t="s">
        <v>35</v>
      </c>
      <c r="B549" s="23">
        <f t="shared" ref="B549" si="34">IF(B548-B519=0,0,"Error")</f>
        <v>0</v>
      </c>
      <c r="C549" s="23">
        <f>IF(C548-C519=0,0,"Error")</f>
        <v>0</v>
      </c>
      <c r="D549" s="23">
        <f t="shared" ref="D549:E549" si="35">IF(D548-D519=0,0,"Error")</f>
        <v>0</v>
      </c>
      <c r="E549" s="23">
        <f t="shared" si="35"/>
        <v>0</v>
      </c>
    </row>
    <row r="550" spans="1:5" ht="19.5" customHeight="1" thickBot="1" x14ac:dyDescent="0.3">
      <c r="A550" s="33" t="s">
        <v>55</v>
      </c>
      <c r="B550" s="784" t="s">
        <v>538</v>
      </c>
      <c r="C550" s="902"/>
      <c r="D550" s="902"/>
      <c r="E550" s="903"/>
    </row>
    <row r="551" spans="1:5" ht="24.75" customHeight="1" thickBot="1" x14ac:dyDescent="0.3">
      <c r="A551" s="4" t="s">
        <v>9</v>
      </c>
      <c r="B551" s="767" t="s">
        <v>539</v>
      </c>
      <c r="C551" s="779"/>
      <c r="D551" s="779"/>
      <c r="E551" s="780"/>
    </row>
    <row r="552" spans="1:5" ht="15.75" thickBot="1" x14ac:dyDescent="0.3">
      <c r="A552" s="4" t="s">
        <v>14</v>
      </c>
      <c r="B552" s="770" t="s">
        <v>540</v>
      </c>
      <c r="C552" s="768"/>
      <c r="D552" s="768"/>
      <c r="E552" s="769"/>
    </row>
    <row r="553" spans="1:5" x14ac:dyDescent="0.25">
      <c r="A553" s="771"/>
      <c r="B553" s="16">
        <v>2019</v>
      </c>
      <c r="C553" s="16">
        <v>2020</v>
      </c>
      <c r="D553" s="16">
        <v>2021</v>
      </c>
      <c r="E553" s="16">
        <v>2022</v>
      </c>
    </row>
    <row r="554" spans="1:5" ht="15.75" thickBot="1" x14ac:dyDescent="0.3">
      <c r="A554" s="772"/>
      <c r="B554" s="17" t="s">
        <v>5</v>
      </c>
      <c r="C554" s="17" t="s">
        <v>6</v>
      </c>
      <c r="D554" s="17" t="s">
        <v>6</v>
      </c>
      <c r="E554" s="17" t="s">
        <v>6</v>
      </c>
    </row>
    <row r="555" spans="1:5" ht="15.75" thickBot="1" x14ac:dyDescent="0.3">
      <c r="A555" s="4" t="s">
        <v>8</v>
      </c>
      <c r="B555" s="6">
        <v>273.60720000000003</v>
      </c>
      <c r="C555" s="6">
        <v>273.60720000000003</v>
      </c>
      <c r="D555" s="6">
        <v>290.02363200000008</v>
      </c>
      <c r="E555" s="6">
        <v>307.42504992000011</v>
      </c>
    </row>
    <row r="556" spans="1:5" ht="15.75" thickBot="1" x14ac:dyDescent="0.3">
      <c r="A556" s="4" t="s">
        <v>15</v>
      </c>
      <c r="B556" s="6">
        <v>95330</v>
      </c>
      <c r="C556" s="6">
        <v>100173</v>
      </c>
      <c r="D556" s="6">
        <v>103318.3762</v>
      </c>
      <c r="E556" s="6">
        <v>106604.7052</v>
      </c>
    </row>
    <row r="557" spans="1:5" ht="15.75" thickBot="1" x14ac:dyDescent="0.3">
      <c r="A557" s="4" t="s">
        <v>23</v>
      </c>
      <c r="B557" s="6">
        <f>B556/B555</f>
        <v>348.41919364695076</v>
      </c>
      <c r="C557" s="6">
        <f>C556/C555</f>
        <v>366.11975123461661</v>
      </c>
      <c r="D557" s="6">
        <f>D556/D555</f>
        <v>356.24123278340289</v>
      </c>
      <c r="E557" s="6">
        <f>E556/E555</f>
        <v>346.76648902794773</v>
      </c>
    </row>
    <row r="558" spans="1:5" ht="15.75" thickBot="1" x14ac:dyDescent="0.3">
      <c r="A558" s="4" t="s">
        <v>16</v>
      </c>
      <c r="B558" s="289"/>
      <c r="C558" s="7">
        <f t="shared" ref="C558:E560" si="36">C555/B555-1</f>
        <v>0</v>
      </c>
      <c r="D558" s="7">
        <f t="shared" si="36"/>
        <v>6.0000000000000053E-2</v>
      </c>
      <c r="E558" s="7">
        <f t="shared" si="36"/>
        <v>6.0000000000000053E-2</v>
      </c>
    </row>
    <row r="559" spans="1:5" ht="15.75" thickBot="1" x14ac:dyDescent="0.3">
      <c r="A559" s="4" t="s">
        <v>17</v>
      </c>
      <c r="B559" s="289"/>
      <c r="C559" s="7">
        <f t="shared" si="36"/>
        <v>5.0802475611035458E-2</v>
      </c>
      <c r="D559" s="7">
        <f t="shared" si="36"/>
        <v>3.1399440967126768E-2</v>
      </c>
      <c r="E559" s="7">
        <f t="shared" si="36"/>
        <v>3.1807787935405063E-2</v>
      </c>
    </row>
    <row r="560" spans="1:5" ht="15.75" thickBot="1" x14ac:dyDescent="0.3">
      <c r="A560" s="4" t="s">
        <v>18</v>
      </c>
      <c r="B560" s="289"/>
      <c r="C560" s="7">
        <f t="shared" si="36"/>
        <v>5.0802475611035458E-2</v>
      </c>
      <c r="D560" s="7">
        <f t="shared" si="36"/>
        <v>-2.6981659464974772E-2</v>
      </c>
      <c r="E560" s="7">
        <f t="shared" si="36"/>
        <v>-2.6596426476033108E-2</v>
      </c>
    </row>
    <row r="561" spans="1:5" ht="15.75" thickBot="1" x14ac:dyDescent="0.3">
      <c r="A561" s="773" t="s">
        <v>72</v>
      </c>
      <c r="B561" s="774"/>
      <c r="C561" s="774"/>
      <c r="D561" s="774"/>
      <c r="E561" s="775"/>
    </row>
    <row r="562" spans="1:5" x14ac:dyDescent="0.25">
      <c r="A562" s="771"/>
      <c r="B562" s="16">
        <v>2019</v>
      </c>
      <c r="C562" s="16">
        <v>2020</v>
      </c>
      <c r="D562" s="16">
        <v>2021</v>
      </c>
      <c r="E562" s="16">
        <v>2022</v>
      </c>
    </row>
    <row r="563" spans="1:5" ht="15.75" thickBot="1" x14ac:dyDescent="0.3">
      <c r="A563" s="772"/>
      <c r="B563" s="17" t="s">
        <v>5</v>
      </c>
      <c r="C563" s="17" t="s">
        <v>6</v>
      </c>
      <c r="D563" s="17" t="s">
        <v>6</v>
      </c>
      <c r="E563" s="17" t="s">
        <v>6</v>
      </c>
    </row>
    <row r="564" spans="1:5" ht="15.75" thickBot="1" x14ac:dyDescent="0.3">
      <c r="A564" s="1" t="s">
        <v>0</v>
      </c>
      <c r="B564" s="8">
        <f>B565+B566</f>
        <v>734.28998388943558</v>
      </c>
      <c r="C564" s="8">
        <f>C565+C566</f>
        <v>736.298345933105</v>
      </c>
      <c r="D564" s="8">
        <f>D565+D566</f>
        <v>802.1635071850468</v>
      </c>
      <c r="E564" s="8">
        <f>E565+E566</f>
        <v>841.23094991167318</v>
      </c>
    </row>
    <row r="565" spans="1:5" ht="15.75" thickBot="1" x14ac:dyDescent="0.3">
      <c r="A565" s="10" t="s">
        <v>50</v>
      </c>
      <c r="B565" s="11">
        <v>734.28998388943558</v>
      </c>
      <c r="C565" s="294">
        <v>736.298345933105</v>
      </c>
      <c r="D565" s="294">
        <v>802.1635071850468</v>
      </c>
      <c r="E565" s="294">
        <v>841.23094991167318</v>
      </c>
    </row>
    <row r="566" spans="1:5" ht="15.75" thickBot="1" x14ac:dyDescent="0.3">
      <c r="A566" s="10" t="s">
        <v>51</v>
      </c>
      <c r="B566" s="11"/>
      <c r="C566" s="40"/>
      <c r="D566" s="40"/>
      <c r="E566" s="40"/>
    </row>
    <row r="567" spans="1:5" ht="24.75" thickBot="1" x14ac:dyDescent="0.3">
      <c r="A567" s="1" t="s">
        <v>31</v>
      </c>
      <c r="B567" s="8">
        <f>B568+B569</f>
        <v>125.34410340016906</v>
      </c>
      <c r="C567" s="8">
        <f>C568+C569</f>
        <v>102.77636939119805</v>
      </c>
      <c r="D567" s="8">
        <f>D568+D569</f>
        <v>111.50948484608304</v>
      </c>
      <c r="E567" s="8">
        <f>E568+E569</f>
        <v>116.94028589060753</v>
      </c>
    </row>
    <row r="568" spans="1:5" ht="15.75" thickBot="1" x14ac:dyDescent="0.3">
      <c r="A568" s="10" t="s">
        <v>50</v>
      </c>
      <c r="B568" s="11">
        <v>125.34410340016906</v>
      </c>
      <c r="C568" s="11">
        <v>102.77636939119805</v>
      </c>
      <c r="D568" s="11">
        <v>111.50948484608304</v>
      </c>
      <c r="E568" s="11">
        <v>116.94028589060753</v>
      </c>
    </row>
    <row r="569" spans="1:5" ht="15.75" thickBot="1" x14ac:dyDescent="0.3">
      <c r="A569" s="10" t="s">
        <v>51</v>
      </c>
      <c r="B569" s="11"/>
      <c r="C569" s="8"/>
      <c r="D569" s="8"/>
      <c r="E569" s="8"/>
    </row>
    <row r="570" spans="1:5" ht="15.75" thickBot="1" x14ac:dyDescent="0.3">
      <c r="A570" s="1" t="s">
        <v>1</v>
      </c>
      <c r="B570" s="11">
        <f>B571+B572</f>
        <v>770.36591280923221</v>
      </c>
      <c r="C570" s="11">
        <f>C571+C572</f>
        <v>958.31992228343836</v>
      </c>
      <c r="D570" s="11">
        <f>D571+D572</f>
        <v>948.91867335701716</v>
      </c>
      <c r="E570" s="11">
        <f>E571+E572</f>
        <v>995.1334731971325</v>
      </c>
    </row>
    <row r="571" spans="1:5" ht="15.75" thickBot="1" x14ac:dyDescent="0.3">
      <c r="A571" s="10" t="s">
        <v>50</v>
      </c>
      <c r="B571" s="11">
        <v>770.36591280923221</v>
      </c>
      <c r="C571" s="11">
        <v>958.31992228343836</v>
      </c>
      <c r="D571" s="11">
        <v>948.91867335701716</v>
      </c>
      <c r="E571" s="11">
        <v>995.1334731971325</v>
      </c>
    </row>
    <row r="572" spans="1:5" ht="15.75" thickBot="1" x14ac:dyDescent="0.3">
      <c r="A572" s="10" t="s">
        <v>51</v>
      </c>
      <c r="B572" s="11"/>
      <c r="C572" s="8"/>
      <c r="D572" s="8"/>
      <c r="E572" s="8"/>
    </row>
    <row r="573" spans="1:5" ht="15.75" thickBot="1" x14ac:dyDescent="0.3">
      <c r="A573" s="1" t="s">
        <v>2</v>
      </c>
      <c r="B573" s="11">
        <f>B574+B575</f>
        <v>0</v>
      </c>
      <c r="C573" s="11">
        <f>C574+C575</f>
        <v>0</v>
      </c>
      <c r="D573" s="11">
        <f>D574+D575</f>
        <v>0</v>
      </c>
      <c r="E573" s="11">
        <f>E574+E575</f>
        <v>0</v>
      </c>
    </row>
    <row r="574" spans="1:5" ht="15.75" thickBot="1" x14ac:dyDescent="0.3">
      <c r="A574" s="10" t="s">
        <v>50</v>
      </c>
      <c r="B574" s="11"/>
      <c r="C574" s="8"/>
      <c r="D574" s="8"/>
      <c r="E574" s="8"/>
    </row>
    <row r="575" spans="1:5" ht="15.75" thickBot="1" x14ac:dyDescent="0.3">
      <c r="A575" s="10" t="s">
        <v>51</v>
      </c>
      <c r="B575" s="11"/>
      <c r="C575" s="8"/>
      <c r="D575" s="8"/>
      <c r="E575" s="8"/>
    </row>
    <row r="576" spans="1:5" ht="15.75" thickBot="1" x14ac:dyDescent="0.3">
      <c r="A576" s="1" t="s">
        <v>24</v>
      </c>
      <c r="B576" s="11">
        <f>B577+B578</f>
        <v>93700</v>
      </c>
      <c r="C576" s="11">
        <f>C577+C578</f>
        <v>98375.463403114787</v>
      </c>
      <c r="D576" s="11">
        <f>D577+D578</f>
        <v>101455.78453770737</v>
      </c>
      <c r="E576" s="11">
        <f>E577+E578</f>
        <v>104651.40051361849</v>
      </c>
    </row>
    <row r="577" spans="1:5" ht="15.75" thickBot="1" x14ac:dyDescent="0.3">
      <c r="A577" s="10" t="s">
        <v>50</v>
      </c>
      <c r="B577" s="11">
        <v>93700</v>
      </c>
      <c r="C577" s="11">
        <v>98375.463403114787</v>
      </c>
      <c r="D577" s="11">
        <v>101455.78453770737</v>
      </c>
      <c r="E577" s="11">
        <v>104651.40051361849</v>
      </c>
    </row>
    <row r="578" spans="1:5" ht="15.75" thickBot="1" x14ac:dyDescent="0.3">
      <c r="A578" s="10" t="s">
        <v>51</v>
      </c>
      <c r="B578" s="11"/>
      <c r="C578" s="8"/>
      <c r="D578" s="8"/>
      <c r="E578" s="8"/>
    </row>
    <row r="579" spans="1:5" ht="15.75" thickBot="1" x14ac:dyDescent="0.3">
      <c r="A579" s="1" t="s">
        <v>25</v>
      </c>
      <c r="B579" s="11">
        <f>B580+B581</f>
        <v>0</v>
      </c>
      <c r="C579" s="11">
        <f>C580+C581</f>
        <v>0</v>
      </c>
      <c r="D579" s="11">
        <f>D580+D581</f>
        <v>0</v>
      </c>
      <c r="E579" s="11">
        <f>E580+E581</f>
        <v>0</v>
      </c>
    </row>
    <row r="580" spans="1:5" ht="15.75" thickBot="1" x14ac:dyDescent="0.3">
      <c r="A580" s="10" t="s">
        <v>50</v>
      </c>
      <c r="B580" s="11"/>
      <c r="C580" s="8"/>
      <c r="D580" s="8"/>
      <c r="E580" s="8"/>
    </row>
    <row r="581" spans="1:5" ht="15.75" thickBot="1" x14ac:dyDescent="0.3">
      <c r="A581" s="10" t="s">
        <v>51</v>
      </c>
      <c r="B581" s="11"/>
      <c r="C581" s="8"/>
      <c r="D581" s="8"/>
      <c r="E581" s="8"/>
    </row>
    <row r="582" spans="1:5" ht="24.75" customHeight="1" thickBot="1" x14ac:dyDescent="0.3">
      <c r="A582" s="1" t="s">
        <v>3</v>
      </c>
      <c r="B582" s="11">
        <f>B583+B584</f>
        <v>0</v>
      </c>
      <c r="C582" s="11">
        <f>C583+C584</f>
        <v>0</v>
      </c>
      <c r="D582" s="11">
        <f>D583+D584</f>
        <v>0</v>
      </c>
      <c r="E582" s="11">
        <f>E583+E584</f>
        <v>0</v>
      </c>
    </row>
    <row r="583" spans="1:5" ht="15.75" thickBot="1" x14ac:dyDescent="0.3">
      <c r="A583" s="10" t="s">
        <v>50</v>
      </c>
      <c r="B583" s="11"/>
      <c r="C583" s="11"/>
      <c r="D583" s="11"/>
      <c r="E583" s="11"/>
    </row>
    <row r="584" spans="1:5" ht="15.75" thickBot="1" x14ac:dyDescent="0.3">
      <c r="A584" s="10" t="s">
        <v>51</v>
      </c>
      <c r="B584" s="11"/>
      <c r="C584" s="32"/>
      <c r="D584" s="31"/>
      <c r="E584" s="31"/>
    </row>
    <row r="585" spans="1:5" ht="15.75" thickBot="1" x14ac:dyDescent="0.3">
      <c r="A585" s="19" t="s">
        <v>57</v>
      </c>
      <c r="B585" s="11">
        <f>ROUND(B582+B579+B576+B573+B570+B567+B564,4)</f>
        <v>95330</v>
      </c>
      <c r="C585" s="11">
        <f>ROUND(C582+C579+C576+C573+C570+C567+C564,0)</f>
        <v>100173</v>
      </c>
      <c r="D585" s="11">
        <f>ROUND(D582+D579+D576+D573+D570+D567+D564,4)</f>
        <v>103318.3762</v>
      </c>
      <c r="E585" s="11">
        <f>ROUND(E582+E579+E576+E573+E570+E567+E564,4)</f>
        <v>106604.7052</v>
      </c>
    </row>
    <row r="586" spans="1:5" ht="15.75" thickBot="1" x14ac:dyDescent="0.3">
      <c r="A586" s="22" t="s">
        <v>35</v>
      </c>
      <c r="B586" s="23">
        <f t="shared" ref="B586" si="37">IF(B585-B556=0,0,"Error")</f>
        <v>0</v>
      </c>
      <c r="C586" s="23">
        <f>IF(C585-C556=0,0,"Error")</f>
        <v>0</v>
      </c>
      <c r="D586" s="23">
        <f t="shared" ref="D586:E586" si="38">IF(D585-D556=0,0,"Error")</f>
        <v>0</v>
      </c>
      <c r="E586" s="23">
        <f t="shared" si="38"/>
        <v>0</v>
      </c>
    </row>
    <row r="587" spans="1:5" ht="19.5" customHeight="1" thickBot="1" x14ac:dyDescent="0.3">
      <c r="A587" s="33" t="s">
        <v>56</v>
      </c>
      <c r="B587" s="784" t="s">
        <v>541</v>
      </c>
      <c r="C587" s="902"/>
      <c r="D587" s="902"/>
      <c r="E587" s="903"/>
    </row>
    <row r="588" spans="1:5" ht="21.75" customHeight="1" thickBot="1" x14ac:dyDescent="0.3">
      <c r="A588" s="4" t="s">
        <v>9</v>
      </c>
      <c r="B588" s="767" t="s">
        <v>542</v>
      </c>
      <c r="C588" s="779"/>
      <c r="D588" s="779"/>
      <c r="E588" s="780"/>
    </row>
    <row r="589" spans="1:5" ht="15.75" thickBot="1" x14ac:dyDescent="0.3">
      <c r="A589" s="4" t="s">
        <v>14</v>
      </c>
      <c r="B589" s="770" t="s">
        <v>543</v>
      </c>
      <c r="C589" s="768"/>
      <c r="D589" s="768"/>
      <c r="E589" s="769"/>
    </row>
    <row r="590" spans="1:5" x14ac:dyDescent="0.25">
      <c r="A590" s="771"/>
      <c r="B590" s="16">
        <v>2019</v>
      </c>
      <c r="C590" s="16">
        <v>2020</v>
      </c>
      <c r="D590" s="16">
        <v>2021</v>
      </c>
      <c r="E590" s="16">
        <v>2022</v>
      </c>
    </row>
    <row r="591" spans="1:5" ht="15.75" thickBot="1" x14ac:dyDescent="0.3">
      <c r="A591" s="772"/>
      <c r="B591" s="17" t="s">
        <v>5</v>
      </c>
      <c r="C591" s="17" t="s">
        <v>6</v>
      </c>
      <c r="D591" s="17" t="s">
        <v>6</v>
      </c>
      <c r="E591" s="17" t="s">
        <v>6</v>
      </c>
    </row>
    <row r="592" spans="1:5" ht="15.75" thickBot="1" x14ac:dyDescent="0.3">
      <c r="A592" s="4" t="s">
        <v>8</v>
      </c>
      <c r="B592" s="34">
        <v>3050.3519718749994</v>
      </c>
      <c r="C592" s="34">
        <v>2843.7774999999997</v>
      </c>
      <c r="D592" s="34">
        <v>2701.5886249999994</v>
      </c>
      <c r="E592" s="34">
        <v>2566.5091937499992</v>
      </c>
    </row>
    <row r="593" spans="1:5" ht="15.75" thickBot="1" x14ac:dyDescent="0.3">
      <c r="A593" s="4" t="s">
        <v>15</v>
      </c>
      <c r="B593" s="6">
        <v>128958</v>
      </c>
      <c r="C593" s="6">
        <v>113480</v>
      </c>
      <c r="D593" s="6">
        <v>110511.17419999999</v>
      </c>
      <c r="E593" s="6">
        <v>107642.6137</v>
      </c>
    </row>
    <row r="594" spans="1:5" ht="15.75" thickBot="1" x14ac:dyDescent="0.3">
      <c r="A594" s="4" t="s">
        <v>23</v>
      </c>
      <c r="B594" s="6">
        <f>B593/B592</f>
        <v>42.276432749080989</v>
      </c>
      <c r="C594" s="6">
        <f>C593/C592</f>
        <v>39.904669053749814</v>
      </c>
      <c r="D594" s="6">
        <f>D593/D592</f>
        <v>40.905996263587326</v>
      </c>
      <c r="E594" s="6">
        <f>E593/E592</f>
        <v>41.941253887627937</v>
      </c>
    </row>
    <row r="595" spans="1:5" ht="15.75" thickBot="1" x14ac:dyDescent="0.3">
      <c r="A595" s="4" t="s">
        <v>16</v>
      </c>
      <c r="B595" s="289"/>
      <c r="C595" s="7">
        <f t="shared" ref="C595:E597" si="39">C592/B592-1</f>
        <v>-6.772151993595088E-2</v>
      </c>
      <c r="D595" s="7">
        <f t="shared" si="39"/>
        <v>-5.0000000000000155E-2</v>
      </c>
      <c r="E595" s="7">
        <f t="shared" si="39"/>
        <v>-5.0000000000000044E-2</v>
      </c>
    </row>
    <row r="596" spans="1:5" ht="15.75" thickBot="1" x14ac:dyDescent="0.3">
      <c r="A596" s="4" t="s">
        <v>17</v>
      </c>
      <c r="B596" s="289"/>
      <c r="C596" s="7">
        <f t="shared" si="39"/>
        <v>-0.12002357356658755</v>
      </c>
      <c r="D596" s="7">
        <f t="shared" si="39"/>
        <v>-2.6161665491716612E-2</v>
      </c>
      <c r="E596" s="7">
        <f t="shared" si="39"/>
        <v>-2.5957198634126821E-2</v>
      </c>
    </row>
    <row r="597" spans="1:5" ht="15.75" thickBot="1" x14ac:dyDescent="0.3">
      <c r="A597" s="4" t="s">
        <v>18</v>
      </c>
      <c r="B597" s="289"/>
      <c r="C597" s="7">
        <f t="shared" si="39"/>
        <v>-5.610132031262105E-2</v>
      </c>
      <c r="D597" s="7">
        <f t="shared" si="39"/>
        <v>2.5092983692929893E-2</v>
      </c>
      <c r="E597" s="7">
        <f t="shared" si="39"/>
        <v>2.5308211964077065E-2</v>
      </c>
    </row>
    <row r="598" spans="1:5" ht="15.75" thickBot="1" x14ac:dyDescent="0.3">
      <c r="A598" s="773" t="s">
        <v>73</v>
      </c>
      <c r="B598" s="774"/>
      <c r="C598" s="774"/>
      <c r="D598" s="774"/>
      <c r="E598" s="775"/>
    </row>
    <row r="599" spans="1:5" x14ac:dyDescent="0.25">
      <c r="A599" s="771"/>
      <c r="B599" s="16">
        <v>2019</v>
      </c>
      <c r="C599" s="16">
        <v>2020</v>
      </c>
      <c r="D599" s="16">
        <v>2021</v>
      </c>
      <c r="E599" s="16">
        <v>2022</v>
      </c>
    </row>
    <row r="600" spans="1:5" ht="15.75" thickBot="1" x14ac:dyDescent="0.3">
      <c r="A600" s="772"/>
      <c r="B600" s="17" t="s">
        <v>5</v>
      </c>
      <c r="C600" s="17" t="s">
        <v>6</v>
      </c>
      <c r="D600" s="17" t="s">
        <v>6</v>
      </c>
      <c r="E600" s="17" t="s">
        <v>6</v>
      </c>
    </row>
    <row r="601" spans="1:5" ht="15.75" thickBot="1" x14ac:dyDescent="0.3">
      <c r="A601" s="1" t="s">
        <v>0</v>
      </c>
      <c r="B601" s="8">
        <f>B602+B603</f>
        <v>1017.1943457805808</v>
      </c>
      <c r="C601" s="8">
        <f>C602+C603</f>
        <v>834.11320771102851</v>
      </c>
      <c r="D601" s="8">
        <f>D602+D603</f>
        <v>858.00836557640707</v>
      </c>
      <c r="E601" s="8">
        <f>E602+E603</f>
        <v>849.42121471894097</v>
      </c>
    </row>
    <row r="602" spans="1:5" ht="15.75" thickBot="1" x14ac:dyDescent="0.3">
      <c r="A602" s="10" t="s">
        <v>50</v>
      </c>
      <c r="B602" s="11">
        <v>1017.1943457805808</v>
      </c>
      <c r="C602" s="294">
        <v>834.11320771102851</v>
      </c>
      <c r="D602" s="294">
        <v>858.00836557640707</v>
      </c>
      <c r="E602" s="294">
        <v>849.42121471894097</v>
      </c>
    </row>
    <row r="603" spans="1:5" ht="15.75" thickBot="1" x14ac:dyDescent="0.3">
      <c r="A603" s="10" t="s">
        <v>51</v>
      </c>
      <c r="B603" s="11"/>
      <c r="C603" s="40"/>
      <c r="D603" s="40"/>
      <c r="E603" s="40"/>
    </row>
    <row r="604" spans="1:5" ht="24.75" thickBot="1" x14ac:dyDescent="0.3">
      <c r="A604" s="1" t="s">
        <v>31</v>
      </c>
      <c r="B604" s="8">
        <f>B605+B606</f>
        <v>173.63618740955945</v>
      </c>
      <c r="C604" s="8">
        <f>C605+C606</f>
        <v>116.42987876218092</v>
      </c>
      <c r="D604" s="8">
        <f>D605+D606</f>
        <v>119.27252982973687</v>
      </c>
      <c r="E604" s="8">
        <f>E605+E606</f>
        <v>118.07882211324917</v>
      </c>
    </row>
    <row r="605" spans="1:5" ht="15.75" thickBot="1" x14ac:dyDescent="0.3">
      <c r="A605" s="10" t="s">
        <v>50</v>
      </c>
      <c r="B605" s="11">
        <v>173.63618740955945</v>
      </c>
      <c r="C605" s="8">
        <v>116.42987876218092</v>
      </c>
      <c r="D605" s="8">
        <v>119.27252982973687</v>
      </c>
      <c r="E605" s="8">
        <v>118.07882211324917</v>
      </c>
    </row>
    <row r="606" spans="1:5" ht="15.75" thickBot="1" x14ac:dyDescent="0.3">
      <c r="A606" s="10" t="s">
        <v>51</v>
      </c>
      <c r="B606" s="11"/>
      <c r="C606" s="8"/>
      <c r="D606" s="8"/>
      <c r="E606" s="8"/>
    </row>
    <row r="607" spans="1:5" ht="15.75" thickBot="1" x14ac:dyDescent="0.3">
      <c r="A607" s="1" t="s">
        <v>1</v>
      </c>
      <c r="B607" s="11">
        <f>B608+B609</f>
        <v>1067.1694669467774</v>
      </c>
      <c r="C607" s="11">
        <f>C608+C609</f>
        <v>1085.6296347864477</v>
      </c>
      <c r="D607" s="11">
        <f>D608+D609</f>
        <v>1014.9803035158117</v>
      </c>
      <c r="E607" s="11">
        <f>E608+E609</f>
        <v>1004.822140340105</v>
      </c>
    </row>
    <row r="608" spans="1:5" ht="15.75" thickBot="1" x14ac:dyDescent="0.3">
      <c r="A608" s="10" t="s">
        <v>50</v>
      </c>
      <c r="B608" s="11">
        <v>1067.1694669467774</v>
      </c>
      <c r="C608" s="8">
        <v>1085.6296347864477</v>
      </c>
      <c r="D608" s="8">
        <v>1014.9803035158117</v>
      </c>
      <c r="E608" s="8">
        <v>1004.822140340105</v>
      </c>
    </row>
    <row r="609" spans="1:5" ht="15.75" thickBot="1" x14ac:dyDescent="0.3">
      <c r="A609" s="10" t="s">
        <v>51</v>
      </c>
      <c r="B609" s="11"/>
      <c r="C609" s="8"/>
      <c r="D609" s="8"/>
      <c r="E609" s="8"/>
    </row>
    <row r="610" spans="1:5" ht="15.75" thickBot="1" x14ac:dyDescent="0.3">
      <c r="A610" s="1" t="s">
        <v>2</v>
      </c>
      <c r="B610" s="11">
        <f>B611+B612</f>
        <v>0</v>
      </c>
      <c r="C610" s="11">
        <f>C611+C612</f>
        <v>0</v>
      </c>
      <c r="D610" s="11">
        <f>D611+D612</f>
        <v>0</v>
      </c>
      <c r="E610" s="11">
        <f>E611+E612</f>
        <v>0</v>
      </c>
    </row>
    <row r="611" spans="1:5" ht="15.75" thickBot="1" x14ac:dyDescent="0.3">
      <c r="A611" s="10" t="s">
        <v>50</v>
      </c>
      <c r="B611" s="11"/>
      <c r="C611" s="8"/>
      <c r="D611" s="8"/>
      <c r="E611" s="8"/>
    </row>
    <row r="612" spans="1:5" ht="15.75" thickBot="1" x14ac:dyDescent="0.3">
      <c r="A612" s="10" t="s">
        <v>51</v>
      </c>
      <c r="B612" s="11"/>
      <c r="C612" s="8"/>
      <c r="D612" s="8"/>
      <c r="E612" s="8"/>
    </row>
    <row r="613" spans="1:5" ht="15.75" thickBot="1" x14ac:dyDescent="0.3">
      <c r="A613" s="1" t="s">
        <v>24</v>
      </c>
      <c r="B613" s="11">
        <f>B614+B615</f>
        <v>126700</v>
      </c>
      <c r="C613" s="11">
        <f>C614+C615</f>
        <v>111444.3266000302</v>
      </c>
      <c r="D613" s="11">
        <f>D614+D615</f>
        <v>108518.91302677938</v>
      </c>
      <c r="E613" s="11">
        <f>E614+E615</f>
        <v>105670.29155982641</v>
      </c>
    </row>
    <row r="614" spans="1:5" ht="15.75" thickBot="1" x14ac:dyDescent="0.3">
      <c r="A614" s="10" t="s">
        <v>50</v>
      </c>
      <c r="B614" s="11">
        <v>126700</v>
      </c>
      <c r="C614" s="8">
        <v>111444.3266000302</v>
      </c>
      <c r="D614" s="8">
        <v>108518.91302677938</v>
      </c>
      <c r="E614" s="8">
        <v>105670.29155982641</v>
      </c>
    </row>
    <row r="615" spans="1:5" ht="15.75" thickBot="1" x14ac:dyDescent="0.3">
      <c r="A615" s="10" t="s">
        <v>51</v>
      </c>
      <c r="B615" s="11"/>
      <c r="C615" s="8"/>
      <c r="D615" s="8"/>
      <c r="E615" s="8"/>
    </row>
    <row r="616" spans="1:5" ht="15.75" thickBot="1" x14ac:dyDescent="0.3">
      <c r="A616" s="1" t="s">
        <v>25</v>
      </c>
      <c r="B616" s="11">
        <f>B617+B618</f>
        <v>0</v>
      </c>
      <c r="C616" s="11">
        <f>C617+C618</f>
        <v>0</v>
      </c>
      <c r="D616" s="11">
        <f>D617+D618</f>
        <v>0</v>
      </c>
      <c r="E616" s="11">
        <f>E617+E618</f>
        <v>0</v>
      </c>
    </row>
    <row r="617" spans="1:5" ht="15.75" thickBot="1" x14ac:dyDescent="0.3">
      <c r="A617" s="10" t="s">
        <v>50</v>
      </c>
      <c r="B617" s="11"/>
      <c r="C617" s="8"/>
      <c r="D617" s="8"/>
      <c r="E617" s="8"/>
    </row>
    <row r="618" spans="1:5" ht="15.75" thickBot="1" x14ac:dyDescent="0.3">
      <c r="A618" s="10" t="s">
        <v>51</v>
      </c>
      <c r="B618" s="11"/>
      <c r="C618" s="8"/>
      <c r="D618" s="8"/>
      <c r="E618" s="8"/>
    </row>
    <row r="619" spans="1:5" ht="24.75" customHeight="1" thickBot="1" x14ac:dyDescent="0.3">
      <c r="A619" s="1" t="s">
        <v>3</v>
      </c>
      <c r="B619" s="11">
        <f>B620+B621</f>
        <v>0</v>
      </c>
      <c r="C619" s="11">
        <f>C620+C621</f>
        <v>0</v>
      </c>
      <c r="D619" s="11">
        <f>D620+D621</f>
        <v>0</v>
      </c>
      <c r="E619" s="11">
        <f>E620+E621</f>
        <v>0</v>
      </c>
    </row>
    <row r="620" spans="1:5" ht="15.75" thickBot="1" x14ac:dyDescent="0.3">
      <c r="A620" s="10" t="s">
        <v>50</v>
      </c>
      <c r="B620" s="11"/>
      <c r="C620" s="31"/>
      <c r="D620" s="31"/>
      <c r="E620" s="31"/>
    </row>
    <row r="621" spans="1:5" ht="15.75" thickBot="1" x14ac:dyDescent="0.3">
      <c r="A621" s="10" t="s">
        <v>51</v>
      </c>
      <c r="B621" s="11"/>
      <c r="C621" s="32"/>
      <c r="D621" s="31"/>
      <c r="E621" s="31"/>
    </row>
    <row r="622" spans="1:5" ht="15.75" thickBot="1" x14ac:dyDescent="0.3">
      <c r="A622" s="21" t="s">
        <v>58</v>
      </c>
      <c r="B622" s="11">
        <f>ROUND(B619+B616+B613+B610+B607+B604+B601,4)</f>
        <v>128958</v>
      </c>
      <c r="C622" s="11">
        <f>ROUND(C619+C616+C613+C610+C607+C604+C601,0)</f>
        <v>113480</v>
      </c>
      <c r="D622" s="11">
        <f>ROUND(D619+D616+D613+D610+D607+D604+D601,4)</f>
        <v>110511.17419999999</v>
      </c>
      <c r="E622" s="11">
        <f>ROUND(E619+E616+E613+E610+E607+E604+E601,4)</f>
        <v>107642.6137</v>
      </c>
    </row>
    <row r="623" spans="1:5" ht="15.75" thickBot="1" x14ac:dyDescent="0.3">
      <c r="A623" s="22" t="s">
        <v>35</v>
      </c>
      <c r="B623" s="23">
        <f t="shared" ref="B623" si="40">IF(B622-B593=0,0,"Error")</f>
        <v>0</v>
      </c>
      <c r="C623" s="23">
        <f>IF(C622-C593=0,0,"Error")</f>
        <v>0</v>
      </c>
      <c r="D623" s="23">
        <f t="shared" ref="D623:E623" si="41">IF(D622-D593=0,0,"Error")</f>
        <v>0</v>
      </c>
      <c r="E623" s="23">
        <f t="shared" si="41"/>
        <v>0</v>
      </c>
    </row>
    <row r="624" spans="1:5" ht="15.75" thickBot="1" x14ac:dyDescent="0.3">
      <c r="A624" s="33" t="s">
        <v>60</v>
      </c>
      <c r="B624" s="805" t="s">
        <v>544</v>
      </c>
      <c r="C624" s="785"/>
      <c r="D624" s="785"/>
      <c r="E624" s="786"/>
    </row>
    <row r="625" spans="1:5" ht="15.75" thickBot="1" x14ac:dyDescent="0.3">
      <c r="A625" s="4" t="s">
        <v>9</v>
      </c>
      <c r="B625" s="767" t="s">
        <v>545</v>
      </c>
      <c r="C625" s="779"/>
      <c r="D625" s="779"/>
      <c r="E625" s="780"/>
    </row>
    <row r="626" spans="1:5" ht="15.75" thickBot="1" x14ac:dyDescent="0.3">
      <c r="A626" s="4" t="s">
        <v>14</v>
      </c>
      <c r="B626" s="770" t="s">
        <v>546</v>
      </c>
      <c r="C626" s="768"/>
      <c r="D626" s="768"/>
      <c r="E626" s="769"/>
    </row>
    <row r="627" spans="1:5" x14ac:dyDescent="0.25">
      <c r="A627" s="771"/>
      <c r="B627" s="16">
        <v>2019</v>
      </c>
      <c r="C627" s="16">
        <v>2020</v>
      </c>
      <c r="D627" s="16">
        <v>2021</v>
      </c>
      <c r="E627" s="16">
        <v>2022</v>
      </c>
    </row>
    <row r="628" spans="1:5" ht="15.75" thickBot="1" x14ac:dyDescent="0.3">
      <c r="A628" s="772"/>
      <c r="B628" s="17" t="s">
        <v>5</v>
      </c>
      <c r="C628" s="17" t="s">
        <v>6</v>
      </c>
      <c r="D628" s="17" t="s">
        <v>6</v>
      </c>
      <c r="E628" s="17" t="s">
        <v>6</v>
      </c>
    </row>
    <row r="629" spans="1:5" ht="15.75" thickBot="1" x14ac:dyDescent="0.3">
      <c r="A629" s="4" t="s">
        <v>8</v>
      </c>
      <c r="B629" s="34">
        <v>521.64</v>
      </c>
      <c r="C629" s="34">
        <v>1049.9545220068001</v>
      </c>
      <c r="D629" s="34">
        <v>1060.4540672268681</v>
      </c>
      <c r="E629" s="34">
        <v>1071.0586078991369</v>
      </c>
    </row>
    <row r="630" spans="1:5" ht="15.75" thickBot="1" x14ac:dyDescent="0.3">
      <c r="A630" s="4" t="s">
        <v>15</v>
      </c>
      <c r="B630" s="6">
        <v>43051</v>
      </c>
      <c r="C630" s="6">
        <v>89808</v>
      </c>
      <c r="D630" s="6">
        <v>90713.496400000004</v>
      </c>
      <c r="E630" s="6">
        <v>91648.181299999997</v>
      </c>
    </row>
    <row r="631" spans="1:5" ht="15.75" thickBot="1" x14ac:dyDescent="0.3">
      <c r="A631" s="4" t="s">
        <v>23</v>
      </c>
      <c r="B631" s="6">
        <f>B630/B629</f>
        <v>82.530097385169853</v>
      </c>
      <c r="C631" s="6">
        <f>C630/C629</f>
        <v>85.535133301152982</v>
      </c>
      <c r="D631" s="6">
        <f>D630/D629</f>
        <v>85.542126909107537</v>
      </c>
      <c r="E631" s="6">
        <f>E630/E629</f>
        <v>85.567849064549634</v>
      </c>
    </row>
    <row r="632" spans="1:5" ht="15.75" thickBot="1" x14ac:dyDescent="0.3">
      <c r="A632" s="4" t="s">
        <v>16</v>
      </c>
      <c r="B632" s="289"/>
      <c r="C632" s="7">
        <f t="shared" ref="C632:E634" si="42">C629/B629-1</f>
        <v>1.0127952649467069</v>
      </c>
      <c r="D632" s="7">
        <f t="shared" si="42"/>
        <v>1.0000000000000009E-2</v>
      </c>
      <c r="E632" s="7">
        <f t="shared" si="42"/>
        <v>1.0000000000000009E-2</v>
      </c>
    </row>
    <row r="633" spans="1:5" ht="15.75" thickBot="1" x14ac:dyDescent="0.3">
      <c r="A633" s="4" t="s">
        <v>17</v>
      </c>
      <c r="B633" s="289"/>
      <c r="C633" s="7">
        <f t="shared" si="42"/>
        <v>1.0860839469466446</v>
      </c>
      <c r="D633" s="7">
        <f t="shared" si="42"/>
        <v>1.0082580616426196E-2</v>
      </c>
      <c r="E633" s="7">
        <f t="shared" si="42"/>
        <v>1.0303702724438146E-2</v>
      </c>
    </row>
    <row r="634" spans="1:5" ht="15.75" thickBot="1" x14ac:dyDescent="0.3">
      <c r="A634" s="4" t="s">
        <v>18</v>
      </c>
      <c r="B634" s="289"/>
      <c r="C634" s="7">
        <f t="shared" si="42"/>
        <v>3.6411394281513632E-2</v>
      </c>
      <c r="D634" s="7">
        <f t="shared" si="42"/>
        <v>8.1762986560596218E-5</v>
      </c>
      <c r="E634" s="7">
        <f t="shared" si="42"/>
        <v>3.006957667703869E-4</v>
      </c>
    </row>
    <row r="635" spans="1:5" ht="15.75" thickBot="1" x14ac:dyDescent="0.3">
      <c r="A635" s="773" t="s">
        <v>462</v>
      </c>
      <c r="B635" s="774"/>
      <c r="C635" s="774"/>
      <c r="D635" s="774"/>
      <c r="E635" s="775"/>
    </row>
    <row r="636" spans="1:5" x14ac:dyDescent="0.25">
      <c r="A636" s="771"/>
      <c r="B636" s="16">
        <v>2019</v>
      </c>
      <c r="C636" s="16">
        <v>2020</v>
      </c>
      <c r="D636" s="16">
        <v>2021</v>
      </c>
      <c r="E636" s="16">
        <v>2022</v>
      </c>
    </row>
    <row r="637" spans="1:5" ht="15.75" thickBot="1" x14ac:dyDescent="0.3">
      <c r="A637" s="772"/>
      <c r="B637" s="17" t="s">
        <v>5</v>
      </c>
      <c r="C637" s="17" t="s">
        <v>6</v>
      </c>
      <c r="D637" s="17" t="s">
        <v>6</v>
      </c>
      <c r="E637" s="17" t="s">
        <v>6</v>
      </c>
    </row>
    <row r="638" spans="1:5" ht="15.75" thickBot="1" x14ac:dyDescent="0.3">
      <c r="A638" s="1" t="s">
        <v>0</v>
      </c>
      <c r="B638" s="8">
        <f>B639+B640</f>
        <v>473.45936998024405</v>
      </c>
      <c r="C638" s="8">
        <f>C639+C640</f>
        <v>660.11075418289215</v>
      </c>
      <c r="D638" s="8">
        <f>D639+D640</f>
        <v>704.29926536689777</v>
      </c>
      <c r="E638" s="8">
        <f>E639+E640</f>
        <v>723.20716435526811</v>
      </c>
    </row>
    <row r="639" spans="1:5" ht="15.75" thickBot="1" x14ac:dyDescent="0.3">
      <c r="A639" s="10" t="s">
        <v>50</v>
      </c>
      <c r="B639" s="11">
        <v>473.45936998024405</v>
      </c>
      <c r="C639" s="294">
        <v>660.11075418289215</v>
      </c>
      <c r="D639" s="294">
        <v>704.29926536689777</v>
      </c>
      <c r="E639" s="294">
        <v>723.20716435526811</v>
      </c>
    </row>
    <row r="640" spans="1:5" ht="15.75" thickBot="1" x14ac:dyDescent="0.3">
      <c r="A640" s="10" t="s">
        <v>51</v>
      </c>
      <c r="B640" s="11"/>
      <c r="C640" s="40"/>
      <c r="D640" s="40"/>
      <c r="E640" s="40"/>
    </row>
    <row r="641" spans="1:5" ht="24.75" thickBot="1" x14ac:dyDescent="0.3">
      <c r="A641" s="1" t="s">
        <v>31</v>
      </c>
      <c r="B641" s="8">
        <f>B642+B643</f>
        <v>80.820032315078421</v>
      </c>
      <c r="C641" s="8">
        <f>C642+C643</f>
        <v>92.141707346938787</v>
      </c>
      <c r="D641" s="8">
        <f>D642+D643</f>
        <v>97.905286833773204</v>
      </c>
      <c r="E641" s="8">
        <f>E642+E643</f>
        <v>100.5336912137154</v>
      </c>
    </row>
    <row r="642" spans="1:5" ht="15.75" thickBot="1" x14ac:dyDescent="0.3">
      <c r="A642" s="10" t="s">
        <v>50</v>
      </c>
      <c r="B642" s="11">
        <v>80.820032315078421</v>
      </c>
      <c r="C642" s="8">
        <v>92.141707346938787</v>
      </c>
      <c r="D642" s="8">
        <v>97.905286833773204</v>
      </c>
      <c r="E642" s="8">
        <v>100.5336912137154</v>
      </c>
    </row>
    <row r="643" spans="1:5" ht="15.75" thickBot="1" x14ac:dyDescent="0.3">
      <c r="A643" s="10" t="s">
        <v>51</v>
      </c>
      <c r="B643" s="11"/>
      <c r="C643" s="8"/>
      <c r="D643" s="8"/>
      <c r="E643" s="8"/>
    </row>
    <row r="644" spans="1:5" ht="15.75" thickBot="1" x14ac:dyDescent="0.3">
      <c r="A644" s="1" t="s">
        <v>1</v>
      </c>
      <c r="B644" s="8">
        <f>B645+B646</f>
        <v>496.7205977684074</v>
      </c>
      <c r="C644" s="8">
        <f>C645+C646</f>
        <v>859.15891315133354</v>
      </c>
      <c r="D644" s="8">
        <f>D645+D646</f>
        <v>833.15024748951419</v>
      </c>
      <c r="E644" s="8">
        <f>E645+E646</f>
        <v>855.51733133626681</v>
      </c>
    </row>
    <row r="645" spans="1:5" ht="15.75" thickBot="1" x14ac:dyDescent="0.3">
      <c r="A645" s="10" t="s">
        <v>50</v>
      </c>
      <c r="B645" s="11">
        <v>496.7205977684074</v>
      </c>
      <c r="C645" s="8">
        <v>859.15891315133354</v>
      </c>
      <c r="D645" s="8">
        <v>833.15024748951419</v>
      </c>
      <c r="E645" s="8">
        <v>855.51733133626681</v>
      </c>
    </row>
    <row r="646" spans="1:5" ht="15.75" thickBot="1" x14ac:dyDescent="0.3">
      <c r="A646" s="10" t="s">
        <v>51</v>
      </c>
      <c r="B646" s="11"/>
      <c r="C646" s="8"/>
      <c r="D646" s="8"/>
      <c r="E646" s="8"/>
    </row>
    <row r="647" spans="1:5" ht="15.75" thickBot="1" x14ac:dyDescent="0.3">
      <c r="A647" s="1" t="s">
        <v>2</v>
      </c>
      <c r="B647" s="11">
        <f>B648+B649</f>
        <v>0</v>
      </c>
      <c r="C647" s="11">
        <f>C648+C649</f>
        <v>0</v>
      </c>
      <c r="D647" s="11">
        <f>D648+D649</f>
        <v>0</v>
      </c>
      <c r="E647" s="11">
        <f>E648+E649</f>
        <v>0</v>
      </c>
    </row>
    <row r="648" spans="1:5" ht="15.75" thickBot="1" x14ac:dyDescent="0.3">
      <c r="A648" s="10" t="s">
        <v>50</v>
      </c>
      <c r="B648" s="11"/>
      <c r="C648" s="8"/>
      <c r="D648" s="8"/>
      <c r="E648" s="8"/>
    </row>
    <row r="649" spans="1:5" ht="15.75" thickBot="1" x14ac:dyDescent="0.3">
      <c r="A649" s="10" t="s">
        <v>51</v>
      </c>
      <c r="B649" s="11"/>
      <c r="C649" s="8"/>
      <c r="D649" s="8"/>
      <c r="E649" s="8"/>
    </row>
    <row r="650" spans="1:5" ht="15.75" thickBot="1" x14ac:dyDescent="0.3">
      <c r="A650" s="1" t="s">
        <v>24</v>
      </c>
      <c r="B650" s="8">
        <f>B651+B652</f>
        <v>42000</v>
      </c>
      <c r="C650" s="8">
        <f>C651+C652</f>
        <v>88196.179848571192</v>
      </c>
      <c r="D650" s="8">
        <f>D651+D652</f>
        <v>89078.141647056924</v>
      </c>
      <c r="E650" s="8">
        <f>E651+E652</f>
        <v>89968.923063527502</v>
      </c>
    </row>
    <row r="651" spans="1:5" ht="15.75" thickBot="1" x14ac:dyDescent="0.3">
      <c r="A651" s="10" t="s">
        <v>50</v>
      </c>
      <c r="B651" s="11">
        <v>42000</v>
      </c>
      <c r="C651" s="8">
        <v>88196.179848571192</v>
      </c>
      <c r="D651" s="8">
        <v>89078.141647056924</v>
      </c>
      <c r="E651" s="8">
        <v>89968.923063527502</v>
      </c>
    </row>
    <row r="652" spans="1:5" ht="15.75" thickBot="1" x14ac:dyDescent="0.3">
      <c r="A652" s="10" t="s">
        <v>51</v>
      </c>
      <c r="B652" s="11"/>
      <c r="C652" s="8"/>
      <c r="D652" s="8"/>
      <c r="E652" s="8"/>
    </row>
    <row r="653" spans="1:5" ht="15.75" thickBot="1" x14ac:dyDescent="0.3">
      <c r="A653" s="1" t="s">
        <v>25</v>
      </c>
      <c r="B653" s="11">
        <f>B654+B655</f>
        <v>0</v>
      </c>
      <c r="C653" s="11">
        <f>C654+C655</f>
        <v>0</v>
      </c>
      <c r="D653" s="11">
        <f>D654+D655</f>
        <v>0</v>
      </c>
      <c r="E653" s="11">
        <f>E654+E655</f>
        <v>0</v>
      </c>
    </row>
    <row r="654" spans="1:5" ht="15.75" thickBot="1" x14ac:dyDescent="0.3">
      <c r="A654" s="10" t="s">
        <v>50</v>
      </c>
      <c r="B654" s="11"/>
      <c r="C654" s="8"/>
      <c r="D654" s="8"/>
      <c r="E654" s="8"/>
    </row>
    <row r="655" spans="1:5" ht="15.75" thickBot="1" x14ac:dyDescent="0.3">
      <c r="A655" s="10" t="s">
        <v>51</v>
      </c>
      <c r="B655" s="11"/>
      <c r="C655" s="8"/>
      <c r="D655" s="8"/>
      <c r="E655" s="8"/>
    </row>
    <row r="656" spans="1:5" ht="24.75" customHeight="1" thickBot="1" x14ac:dyDescent="0.3">
      <c r="A656" s="1" t="s">
        <v>3</v>
      </c>
      <c r="B656" s="11">
        <f>B657+B658</f>
        <v>0</v>
      </c>
      <c r="C656" s="11">
        <f>C657+C658</f>
        <v>0</v>
      </c>
      <c r="D656" s="11">
        <f>D657+D658</f>
        <v>0</v>
      </c>
      <c r="E656" s="11">
        <f>E657+E658</f>
        <v>0</v>
      </c>
    </row>
    <row r="657" spans="1:5" ht="15.75" thickBot="1" x14ac:dyDescent="0.3">
      <c r="A657" s="10" t="s">
        <v>50</v>
      </c>
      <c r="B657" s="11"/>
      <c r="C657" s="31"/>
      <c r="D657" s="31"/>
      <c r="E657" s="31"/>
    </row>
    <row r="658" spans="1:5" ht="15.75" thickBot="1" x14ac:dyDescent="0.3">
      <c r="A658" s="10" t="s">
        <v>51</v>
      </c>
      <c r="B658" s="11"/>
      <c r="C658" s="32"/>
      <c r="D658" s="31"/>
      <c r="E658" s="31"/>
    </row>
    <row r="659" spans="1:5" ht="15.75" thickBot="1" x14ac:dyDescent="0.3">
      <c r="A659" s="21" t="s">
        <v>74</v>
      </c>
      <c r="B659" s="11">
        <f>ROUND(B656+B653+B650+B647+B644+B641+B638,4)</f>
        <v>43051</v>
      </c>
      <c r="C659" s="11">
        <f>ROUND(C656+C653+C650+C647+C644+C641+C638,0)</f>
        <v>89808</v>
      </c>
      <c r="D659" s="11">
        <f>ROUND(D656+D653+D650+D647+D644+D641+D638,4)</f>
        <v>90713.496400000004</v>
      </c>
      <c r="E659" s="11">
        <f>ROUND(E656+E653+E650+E647+E644+E641+E638,4)</f>
        <v>91648.181299999997</v>
      </c>
    </row>
    <row r="660" spans="1:5" ht="15.75" thickBot="1" x14ac:dyDescent="0.3">
      <c r="A660" s="22" t="s">
        <v>35</v>
      </c>
      <c r="B660" s="23">
        <f t="shared" ref="B660" si="43">IF(B659-B630=0,0,"Error")</f>
        <v>0</v>
      </c>
      <c r="C660" s="23">
        <f>IF(C659-C630=0,0,"Error")</f>
        <v>0</v>
      </c>
      <c r="D660" s="23">
        <f t="shared" ref="D660:E660" si="44">IF(D659-D630=0,0,"Error")</f>
        <v>0</v>
      </c>
      <c r="E660" s="23">
        <f t="shared" si="44"/>
        <v>0</v>
      </c>
    </row>
    <row r="661" spans="1:5" ht="15.75" thickBot="1" x14ac:dyDescent="0.3">
      <c r="A661" s="33" t="s">
        <v>62</v>
      </c>
      <c r="B661" s="805" t="s">
        <v>547</v>
      </c>
      <c r="C661" s="785"/>
      <c r="D661" s="785"/>
      <c r="E661" s="786"/>
    </row>
    <row r="662" spans="1:5" ht="24.75" customHeight="1" thickBot="1" x14ac:dyDescent="0.3">
      <c r="A662" s="4" t="s">
        <v>9</v>
      </c>
      <c r="B662" s="767" t="s">
        <v>548</v>
      </c>
      <c r="C662" s="779"/>
      <c r="D662" s="779"/>
      <c r="E662" s="780"/>
    </row>
    <row r="663" spans="1:5" ht="15.75" thickBot="1" x14ac:dyDescent="0.3">
      <c r="A663" s="4" t="s">
        <v>14</v>
      </c>
      <c r="B663" s="770" t="s">
        <v>549</v>
      </c>
      <c r="C663" s="768"/>
      <c r="D663" s="768"/>
      <c r="E663" s="769"/>
    </row>
    <row r="664" spans="1:5" x14ac:dyDescent="0.25">
      <c r="A664" s="771"/>
      <c r="B664" s="16">
        <v>2019</v>
      </c>
      <c r="C664" s="16">
        <v>2020</v>
      </c>
      <c r="D664" s="16">
        <v>2021</v>
      </c>
      <c r="E664" s="16">
        <v>2022</v>
      </c>
    </row>
    <row r="665" spans="1:5" ht="15.75" thickBot="1" x14ac:dyDescent="0.3">
      <c r="A665" s="772"/>
      <c r="B665" s="17" t="s">
        <v>5</v>
      </c>
      <c r="C665" s="17" t="s">
        <v>6</v>
      </c>
      <c r="D665" s="17" t="s">
        <v>6</v>
      </c>
      <c r="E665" s="17" t="s">
        <v>6</v>
      </c>
    </row>
    <row r="666" spans="1:5" ht="15.75" thickBot="1" x14ac:dyDescent="0.3">
      <c r="A666" s="4" t="s">
        <v>8</v>
      </c>
      <c r="B666" s="34">
        <v>337906.6668012967</v>
      </c>
      <c r="C666" s="34">
        <v>343098.45752314903</v>
      </c>
      <c r="D666" s="34">
        <v>333429.81714071543</v>
      </c>
      <c r="E666" s="34">
        <v>324108.99770716409</v>
      </c>
    </row>
    <row r="667" spans="1:5" ht="15.75" thickBot="1" x14ac:dyDescent="0.3">
      <c r="A667" s="4" t="s">
        <v>15</v>
      </c>
      <c r="B667" s="6">
        <v>4589778</v>
      </c>
      <c r="C667" s="6">
        <v>4434911</v>
      </c>
      <c r="D667" s="6">
        <v>4272242.432</v>
      </c>
      <c r="E667" s="6">
        <v>4116489.6052000001</v>
      </c>
    </row>
    <row r="668" spans="1:5" ht="15.75" thickBot="1" x14ac:dyDescent="0.3">
      <c r="A668" s="4" t="s">
        <v>23</v>
      </c>
      <c r="B668" s="6">
        <f>B667/B666</f>
        <v>13.582975569697718</v>
      </c>
      <c r="C668" s="6">
        <f>C667/C666</f>
        <v>12.926059277607724</v>
      </c>
      <c r="D668" s="6">
        <f>D667/D666</f>
        <v>12.813018549558844</v>
      </c>
      <c r="E668" s="6">
        <f>E667/E666</f>
        <v>12.700942072948225</v>
      </c>
    </row>
    <row r="669" spans="1:5" ht="15.75" thickBot="1" x14ac:dyDescent="0.3">
      <c r="A669" s="4" t="s">
        <v>16</v>
      </c>
      <c r="B669" s="289"/>
      <c r="C669" s="7">
        <f t="shared" ref="C669:E671" si="45">C666/B666-1</f>
        <v>1.5364570255446575E-2</v>
      </c>
      <c r="D669" s="7">
        <f t="shared" si="45"/>
        <v>-2.8180366802672774E-2</v>
      </c>
      <c r="E669" s="7">
        <f t="shared" si="45"/>
        <v>-2.7954366869408442E-2</v>
      </c>
    </row>
    <row r="670" spans="1:5" ht="15.75" thickBot="1" x14ac:dyDescent="0.3">
      <c r="A670" s="4" t="s">
        <v>17</v>
      </c>
      <c r="B670" s="289"/>
      <c r="C670" s="7">
        <f t="shared" si="45"/>
        <v>-3.3741719098396517E-2</v>
      </c>
      <c r="D670" s="7">
        <f t="shared" si="45"/>
        <v>-3.6679105398056411E-2</v>
      </c>
      <c r="E670" s="7">
        <f t="shared" si="45"/>
        <v>-3.6456926141030355E-2</v>
      </c>
    </row>
    <row r="671" spans="1:5" ht="15.75" thickBot="1" x14ac:dyDescent="0.3">
      <c r="A671" s="4" t="s">
        <v>18</v>
      </c>
      <c r="B671" s="289"/>
      <c r="C671" s="7">
        <f t="shared" si="45"/>
        <v>-4.8363209424856057E-2</v>
      </c>
      <c r="D671" s="7">
        <f t="shared" si="45"/>
        <v>-8.7451810038272626E-3</v>
      </c>
      <c r="E671" s="7">
        <f t="shared" si="45"/>
        <v>-8.7470783076699643E-3</v>
      </c>
    </row>
    <row r="672" spans="1:5" ht="15.75" thickBot="1" x14ac:dyDescent="0.3">
      <c r="A672" s="773" t="s">
        <v>500</v>
      </c>
      <c r="B672" s="774"/>
      <c r="C672" s="774"/>
      <c r="D672" s="774"/>
      <c r="E672" s="775"/>
    </row>
    <row r="673" spans="1:5" x14ac:dyDescent="0.25">
      <c r="A673" s="771"/>
      <c r="B673" s="16">
        <v>2019</v>
      </c>
      <c r="C673" s="16">
        <v>2020</v>
      </c>
      <c r="D673" s="16">
        <v>2021</v>
      </c>
      <c r="E673" s="16">
        <v>2022</v>
      </c>
    </row>
    <row r="674" spans="1:5" ht="15.75" thickBot="1" x14ac:dyDescent="0.3">
      <c r="A674" s="772"/>
      <c r="B674" s="17" t="s">
        <v>5</v>
      </c>
      <c r="C674" s="17" t="s">
        <v>6</v>
      </c>
      <c r="D674" s="17" t="s">
        <v>6</v>
      </c>
      <c r="E674" s="17" t="s">
        <v>6</v>
      </c>
    </row>
    <row r="675" spans="1:5" ht="15.75" thickBot="1" x14ac:dyDescent="0.3">
      <c r="A675" s="1" t="s">
        <v>0</v>
      </c>
      <c r="B675" s="8">
        <f>B676+B677</f>
        <v>36209.055414150265</v>
      </c>
      <c r="C675" s="8">
        <f>C676+C677</f>
        <v>32597.82599582064</v>
      </c>
      <c r="D675" s="8">
        <f>D676+D677</f>
        <v>33169.675121932873</v>
      </c>
      <c r="E675" s="8">
        <f>E676+E677</f>
        <v>32483.729997529557</v>
      </c>
    </row>
    <row r="676" spans="1:5" ht="15.75" thickBot="1" x14ac:dyDescent="0.3">
      <c r="A676" s="10" t="s">
        <v>50</v>
      </c>
      <c r="B676" s="11">
        <v>36209.055414150265</v>
      </c>
      <c r="C676" s="294">
        <v>32597.82599582064</v>
      </c>
      <c r="D676" s="294">
        <v>33169.675121932873</v>
      </c>
      <c r="E676" s="294">
        <v>32483.729997529557</v>
      </c>
    </row>
    <row r="677" spans="1:5" ht="15.75" thickBot="1" x14ac:dyDescent="0.3">
      <c r="A677" s="10" t="s">
        <v>51</v>
      </c>
      <c r="B677" s="11"/>
      <c r="C677" s="40"/>
      <c r="D677" s="40"/>
      <c r="E677" s="40"/>
    </row>
    <row r="678" spans="1:5" ht="24.75" thickBot="1" x14ac:dyDescent="0.3">
      <c r="A678" s="1" t="s">
        <v>31</v>
      </c>
      <c r="B678" s="8">
        <f>B679+B680</f>
        <v>6180.9253638642749</v>
      </c>
      <c r="C678" s="8">
        <f>C679+C680</f>
        <v>4550.174836601961</v>
      </c>
      <c r="D678" s="8">
        <f>D679+D680</f>
        <v>4610.9469605994309</v>
      </c>
      <c r="E678" s="8">
        <f>E679+E680</f>
        <v>4515.5930997346904</v>
      </c>
    </row>
    <row r="679" spans="1:5" ht="15.75" thickBot="1" x14ac:dyDescent="0.3">
      <c r="A679" s="10" t="s">
        <v>50</v>
      </c>
      <c r="B679" s="11">
        <v>6180.9253638642749</v>
      </c>
      <c r="C679" s="8">
        <v>4550.174836601961</v>
      </c>
      <c r="D679" s="8">
        <v>4610.9469605994309</v>
      </c>
      <c r="E679" s="8">
        <v>4515.5930997346904</v>
      </c>
    </row>
    <row r="680" spans="1:5" ht="15.75" thickBot="1" x14ac:dyDescent="0.3">
      <c r="A680" s="10" t="s">
        <v>51</v>
      </c>
      <c r="B680" s="11"/>
      <c r="C680" s="8"/>
      <c r="D680" s="8"/>
      <c r="E680" s="8"/>
    </row>
    <row r="681" spans="1:5" ht="15.75" thickBot="1" x14ac:dyDescent="0.3">
      <c r="A681" s="1" t="s">
        <v>1</v>
      </c>
      <c r="B681" s="8">
        <f>B682+B683</f>
        <v>37988.019226859105</v>
      </c>
      <c r="C681" s="8">
        <f>C682+C683</f>
        <v>42427.29356580961</v>
      </c>
      <c r="D681" s="8">
        <f>D682+D683</f>
        <v>39238.040412535156</v>
      </c>
      <c r="E681" s="8">
        <f>E682+E683</f>
        <v>38426.602181283954</v>
      </c>
    </row>
    <row r="682" spans="1:5" ht="15.75" thickBot="1" x14ac:dyDescent="0.3">
      <c r="A682" s="10" t="s">
        <v>50</v>
      </c>
      <c r="B682" s="11">
        <v>37988.019226859105</v>
      </c>
      <c r="C682" s="8">
        <v>42427.29356580961</v>
      </c>
      <c r="D682" s="8">
        <v>39238.040412535156</v>
      </c>
      <c r="E682" s="8">
        <v>38426.602181283954</v>
      </c>
    </row>
    <row r="683" spans="1:5" ht="15.75" thickBot="1" x14ac:dyDescent="0.3">
      <c r="A683" s="10" t="s">
        <v>51</v>
      </c>
      <c r="B683" s="11"/>
      <c r="C683" s="8"/>
      <c r="D683" s="8"/>
      <c r="E683" s="8"/>
    </row>
    <row r="684" spans="1:5" ht="15.75" thickBot="1" x14ac:dyDescent="0.3">
      <c r="A684" s="1" t="s">
        <v>2</v>
      </c>
      <c r="B684" s="11">
        <f>B685+B686</f>
        <v>0</v>
      </c>
      <c r="C684" s="11">
        <f>C685+C686</f>
        <v>0</v>
      </c>
      <c r="D684" s="11">
        <f>D685+D686</f>
        <v>0</v>
      </c>
      <c r="E684" s="11">
        <f>E685+E686</f>
        <v>0</v>
      </c>
    </row>
    <row r="685" spans="1:5" ht="15.75" thickBot="1" x14ac:dyDescent="0.3">
      <c r="A685" s="10" t="s">
        <v>50</v>
      </c>
      <c r="B685" s="11"/>
      <c r="C685" s="8"/>
      <c r="D685" s="8"/>
      <c r="E685" s="8"/>
    </row>
    <row r="686" spans="1:5" ht="15.75" thickBot="1" x14ac:dyDescent="0.3">
      <c r="A686" s="10" t="s">
        <v>51</v>
      </c>
      <c r="B686" s="11"/>
      <c r="C686" s="8"/>
      <c r="D686" s="8"/>
      <c r="E686" s="8"/>
    </row>
    <row r="687" spans="1:5" ht="15.75" thickBot="1" x14ac:dyDescent="0.3">
      <c r="A687" s="1" t="s">
        <v>24</v>
      </c>
      <c r="B687" s="8">
        <f>B688+B689</f>
        <v>4509400</v>
      </c>
      <c r="C687" s="8">
        <f>C688+C689</f>
        <v>4355335.3827095348</v>
      </c>
      <c r="D687" s="8">
        <f>D688+D689</f>
        <v>4195223.7694855165</v>
      </c>
      <c r="E687" s="8">
        <f>E688+E689</f>
        <v>4041063.6799616604</v>
      </c>
    </row>
    <row r="688" spans="1:5" ht="15.75" thickBot="1" x14ac:dyDescent="0.3">
      <c r="A688" s="10" t="s">
        <v>50</v>
      </c>
      <c r="B688" s="11">
        <v>4509400</v>
      </c>
      <c r="C688" s="8">
        <v>4355335.3827095348</v>
      </c>
      <c r="D688" s="8">
        <v>4195223.7694855165</v>
      </c>
      <c r="E688" s="8">
        <v>4041063.6799616604</v>
      </c>
    </row>
    <row r="689" spans="1:5" ht="15.75" thickBot="1" x14ac:dyDescent="0.3">
      <c r="A689" s="10" t="s">
        <v>51</v>
      </c>
      <c r="B689" s="11"/>
      <c r="C689" s="8"/>
      <c r="D689" s="8"/>
      <c r="E689" s="8"/>
    </row>
    <row r="690" spans="1:5" ht="15.75" thickBot="1" x14ac:dyDescent="0.3">
      <c r="A690" s="1" t="s">
        <v>25</v>
      </c>
      <c r="B690" s="11">
        <f>B691+B692</f>
        <v>0</v>
      </c>
      <c r="C690" s="11">
        <f>C691+C692</f>
        <v>0</v>
      </c>
      <c r="D690" s="11">
        <f>D691+D692</f>
        <v>0</v>
      </c>
      <c r="E690" s="11">
        <f>E691+E692</f>
        <v>0</v>
      </c>
    </row>
    <row r="691" spans="1:5" ht="15.75" thickBot="1" x14ac:dyDescent="0.3">
      <c r="A691" s="10" t="s">
        <v>50</v>
      </c>
      <c r="B691" s="11"/>
      <c r="C691" s="8"/>
      <c r="D691" s="8"/>
      <c r="E691" s="8"/>
    </row>
    <row r="692" spans="1:5" ht="15.75" thickBot="1" x14ac:dyDescent="0.3">
      <c r="A692" s="10" t="s">
        <v>51</v>
      </c>
      <c r="B692" s="11"/>
      <c r="C692" s="8"/>
      <c r="D692" s="8"/>
      <c r="E692" s="8"/>
    </row>
    <row r="693" spans="1:5" ht="24.75" customHeight="1" thickBot="1" x14ac:dyDescent="0.3">
      <c r="A693" s="1" t="s">
        <v>3</v>
      </c>
      <c r="B693" s="11">
        <f>B694+B695</f>
        <v>0</v>
      </c>
      <c r="C693" s="11">
        <f>C694+C695</f>
        <v>0</v>
      </c>
      <c r="D693" s="11">
        <f>D694+D695</f>
        <v>0</v>
      </c>
      <c r="E693" s="11">
        <f>E694+E695</f>
        <v>0</v>
      </c>
    </row>
    <row r="694" spans="1:5" ht="15.75" thickBot="1" x14ac:dyDescent="0.3">
      <c r="A694" s="10" t="s">
        <v>50</v>
      </c>
      <c r="B694" s="11"/>
      <c r="C694" s="31"/>
      <c r="D694" s="31"/>
      <c r="E694" s="31"/>
    </row>
    <row r="695" spans="1:5" ht="15.75" thickBot="1" x14ac:dyDescent="0.3">
      <c r="A695" s="10" t="s">
        <v>51</v>
      </c>
      <c r="B695" s="11"/>
      <c r="C695" s="32"/>
      <c r="D695" s="31"/>
      <c r="E695" s="31"/>
    </row>
    <row r="696" spans="1:5" ht="15.75" thickBot="1" x14ac:dyDescent="0.3">
      <c r="A696" s="21" t="s">
        <v>63</v>
      </c>
      <c r="B696" s="11">
        <f>ROUND(B693+B690+B687+B684+B681+B678+B675,4)</f>
        <v>4589778</v>
      </c>
      <c r="C696" s="11">
        <f>ROUND(C693+C690+C687+C684+C681+C678+C675,0)</f>
        <v>4434911</v>
      </c>
      <c r="D696" s="11">
        <f>ROUND(D693+D690+D687+D684+D681+D678+D675,4)</f>
        <v>4272242.432</v>
      </c>
      <c r="E696" s="11">
        <f>ROUND(E693+E690+E687+E684+E681+E678+E675,4)</f>
        <v>4116489.6052000001</v>
      </c>
    </row>
    <row r="697" spans="1:5" ht="15.75" thickBot="1" x14ac:dyDescent="0.3">
      <c r="A697" s="22" t="s">
        <v>35</v>
      </c>
      <c r="B697" s="23">
        <f t="shared" ref="B697" si="46">IF(B696-B667=0,0,"Error")</f>
        <v>0</v>
      </c>
      <c r="C697" s="23">
        <f>IF(C696-C667=0,0,"Error")</f>
        <v>0</v>
      </c>
      <c r="D697" s="23">
        <f t="shared" ref="D697:E697" si="47">IF(D696-D667=0,0,"Error")</f>
        <v>0</v>
      </c>
      <c r="E697" s="23">
        <f t="shared" si="47"/>
        <v>0</v>
      </c>
    </row>
    <row r="698" spans="1:5" ht="15.75" thickBot="1" x14ac:dyDescent="0.3">
      <c r="A698" s="33" t="s">
        <v>64</v>
      </c>
      <c r="B698" s="805" t="s">
        <v>550</v>
      </c>
      <c r="C698" s="785"/>
      <c r="D698" s="785"/>
      <c r="E698" s="786"/>
    </row>
    <row r="699" spans="1:5" ht="26.25" customHeight="1" thickBot="1" x14ac:dyDescent="0.3">
      <c r="A699" s="4" t="s">
        <v>9</v>
      </c>
      <c r="B699" s="767" t="s">
        <v>551</v>
      </c>
      <c r="C699" s="779"/>
      <c r="D699" s="779"/>
      <c r="E699" s="780"/>
    </row>
    <row r="700" spans="1:5" ht="15.75" thickBot="1" x14ac:dyDescent="0.3">
      <c r="A700" s="4" t="s">
        <v>14</v>
      </c>
      <c r="B700" s="770" t="s">
        <v>552</v>
      </c>
      <c r="C700" s="768"/>
      <c r="D700" s="768"/>
      <c r="E700" s="769"/>
    </row>
    <row r="701" spans="1:5" x14ac:dyDescent="0.25">
      <c r="A701" s="771"/>
      <c r="B701" s="16">
        <v>2019</v>
      </c>
      <c r="C701" s="16">
        <v>2020</v>
      </c>
      <c r="D701" s="16">
        <v>2021</v>
      </c>
      <c r="E701" s="16">
        <v>2022</v>
      </c>
    </row>
    <row r="702" spans="1:5" ht="15.75" thickBot="1" x14ac:dyDescent="0.3">
      <c r="A702" s="772"/>
      <c r="B702" s="17" t="s">
        <v>5</v>
      </c>
      <c r="C702" s="17" t="s">
        <v>6</v>
      </c>
      <c r="D702" s="17" t="s">
        <v>6</v>
      </c>
      <c r="E702" s="17" t="s">
        <v>6</v>
      </c>
    </row>
    <row r="703" spans="1:5" ht="15.75" thickBot="1" x14ac:dyDescent="0.3">
      <c r="A703" s="4" t="s">
        <v>8</v>
      </c>
      <c r="B703" s="34">
        <v>2884.0271250000001</v>
      </c>
      <c r="C703" s="34">
        <v>2982.0560000000005</v>
      </c>
      <c r="D703" s="34">
        <v>3101.3382400000005</v>
      </c>
      <c r="E703" s="34">
        <v>3256.4051520000007</v>
      </c>
    </row>
    <row r="704" spans="1:5" ht="15.75" thickBot="1" x14ac:dyDescent="0.3">
      <c r="A704" s="4" t="s">
        <v>15</v>
      </c>
      <c r="B704" s="6">
        <v>198982</v>
      </c>
      <c r="C704" s="6">
        <v>208550</v>
      </c>
      <c r="D704" s="6">
        <v>222333.12950000001</v>
      </c>
      <c r="E704" s="6">
        <v>239357.98269999999</v>
      </c>
    </row>
    <row r="705" spans="1:5" ht="15.75" thickBot="1" x14ac:dyDescent="0.3">
      <c r="A705" s="4" t="s">
        <v>23</v>
      </c>
      <c r="B705" s="6">
        <f>B704/B703</f>
        <v>68.994496714381626</v>
      </c>
      <c r="C705" s="6">
        <f>C704/C703</f>
        <v>69.93497104011459</v>
      </c>
      <c r="D705" s="6">
        <f>D704/D703</f>
        <v>71.689416727406027</v>
      </c>
      <c r="E705" s="6">
        <f>E704/E703</f>
        <v>73.503747699512274</v>
      </c>
    </row>
    <row r="706" spans="1:5" ht="15.75" thickBot="1" x14ac:dyDescent="0.3">
      <c r="A706" s="4" t="s">
        <v>16</v>
      </c>
      <c r="B706" s="289"/>
      <c r="C706" s="7">
        <f t="shared" ref="C706:E708" si="48">C703/B703-1</f>
        <v>3.3990274970108203E-2</v>
      </c>
      <c r="D706" s="7">
        <f t="shared" si="48"/>
        <v>4.0000000000000036E-2</v>
      </c>
      <c r="E706" s="7">
        <f t="shared" si="48"/>
        <v>5.0000000000000044E-2</v>
      </c>
    </row>
    <row r="707" spans="1:5" ht="15.75" thickBot="1" x14ac:dyDescent="0.3">
      <c r="A707" s="4" t="s">
        <v>17</v>
      </c>
      <c r="B707" s="289"/>
      <c r="C707" s="7">
        <f t="shared" si="48"/>
        <v>4.8084751384547264E-2</v>
      </c>
      <c r="D707" s="7">
        <f t="shared" si="48"/>
        <v>6.6090287700791173E-2</v>
      </c>
      <c r="E707" s="7">
        <f t="shared" si="48"/>
        <v>7.6573622825742538E-2</v>
      </c>
    </row>
    <row r="708" spans="1:5" ht="15.75" thickBot="1" x14ac:dyDescent="0.3">
      <c r="A708" s="4" t="s">
        <v>18</v>
      </c>
      <c r="B708" s="289"/>
      <c r="C708" s="7">
        <f t="shared" si="48"/>
        <v>1.3631149881798033E-2</v>
      </c>
      <c r="D708" s="7">
        <f t="shared" si="48"/>
        <v>2.5086815096914572E-2</v>
      </c>
      <c r="E708" s="7">
        <f t="shared" si="48"/>
        <v>2.5308212214992798E-2</v>
      </c>
    </row>
    <row r="709" spans="1:5" ht="15.75" thickBot="1" x14ac:dyDescent="0.3">
      <c r="A709" s="773" t="s">
        <v>526</v>
      </c>
      <c r="B709" s="774"/>
      <c r="C709" s="774"/>
      <c r="D709" s="774"/>
      <c r="E709" s="775"/>
    </row>
    <row r="710" spans="1:5" x14ac:dyDescent="0.25">
      <c r="A710" s="771"/>
      <c r="B710" s="16">
        <v>2019</v>
      </c>
      <c r="C710" s="16">
        <v>2020</v>
      </c>
      <c r="D710" s="16">
        <v>2021</v>
      </c>
      <c r="E710" s="16">
        <v>2022</v>
      </c>
    </row>
    <row r="711" spans="1:5" ht="15.75" thickBot="1" x14ac:dyDescent="0.3">
      <c r="A711" s="772"/>
      <c r="B711" s="17" t="s">
        <v>5</v>
      </c>
      <c r="C711" s="17" t="s">
        <v>6</v>
      </c>
      <c r="D711" s="17" t="s">
        <v>6</v>
      </c>
      <c r="E711" s="17" t="s">
        <v>6</v>
      </c>
    </row>
    <row r="712" spans="1:5" ht="15.75" thickBot="1" x14ac:dyDescent="0.3">
      <c r="A712" s="1" t="s">
        <v>0</v>
      </c>
      <c r="B712" s="8">
        <f>B713+B714</f>
        <v>1343.3452343302383</v>
      </c>
      <c r="C712" s="8">
        <f>C713+C714</f>
        <v>1532.8979790226758</v>
      </c>
      <c r="D712" s="8">
        <f>D713+D714</f>
        <v>1726.1936307603742</v>
      </c>
      <c r="E712" s="8">
        <f>E713+E714</f>
        <v>1888.8035263536974</v>
      </c>
    </row>
    <row r="713" spans="1:5" ht="15.75" thickBot="1" x14ac:dyDescent="0.3">
      <c r="A713" s="10" t="s">
        <v>50</v>
      </c>
      <c r="B713" s="11">
        <v>1343.3452343302383</v>
      </c>
      <c r="C713" s="294">
        <v>1532.8979790226758</v>
      </c>
      <c r="D713" s="294">
        <v>1726.1936307603742</v>
      </c>
      <c r="E713" s="294">
        <v>1888.8035263536974</v>
      </c>
    </row>
    <row r="714" spans="1:5" ht="15.75" thickBot="1" x14ac:dyDescent="0.3">
      <c r="A714" s="10" t="s">
        <v>51</v>
      </c>
      <c r="B714" s="11"/>
      <c r="C714" s="40"/>
      <c r="D714" s="40"/>
      <c r="E714" s="40"/>
    </row>
    <row r="715" spans="1:5" ht="24.75" thickBot="1" x14ac:dyDescent="0.3">
      <c r="A715" s="1" t="s">
        <v>31</v>
      </c>
      <c r="B715" s="8">
        <f>B716+B717</f>
        <v>229.31050082165808</v>
      </c>
      <c r="C715" s="8">
        <f>C716+C717</f>
        <v>213.96990744478597</v>
      </c>
      <c r="D715" s="8">
        <f>D716+D717</f>
        <v>239.95975980776598</v>
      </c>
      <c r="E715" s="8">
        <f>E716+E717</f>
        <v>262.56431053348723</v>
      </c>
    </row>
    <row r="716" spans="1:5" ht="15.75" thickBot="1" x14ac:dyDescent="0.3">
      <c r="A716" s="10" t="s">
        <v>50</v>
      </c>
      <c r="B716" s="11">
        <v>229.31050082165808</v>
      </c>
      <c r="C716" s="8">
        <v>213.96990744478597</v>
      </c>
      <c r="D716" s="8">
        <v>239.95975980776598</v>
      </c>
      <c r="E716" s="8">
        <v>262.56431053348723</v>
      </c>
    </row>
    <row r="717" spans="1:5" ht="15.75" thickBot="1" x14ac:dyDescent="0.3">
      <c r="A717" s="10" t="s">
        <v>51</v>
      </c>
      <c r="B717" s="11"/>
      <c r="C717" s="8"/>
      <c r="D717" s="8"/>
      <c r="E717" s="8"/>
    </row>
    <row r="718" spans="1:5" ht="15.75" thickBot="1" x14ac:dyDescent="0.3">
      <c r="A718" s="1" t="s">
        <v>1</v>
      </c>
      <c r="B718" s="8">
        <f>B719+B720</f>
        <v>1409.3442650289089</v>
      </c>
      <c r="C718" s="8">
        <f>C719+C720</f>
        <v>1995.1242322346793</v>
      </c>
      <c r="D718" s="8">
        <f>D719+D720</f>
        <v>2041.999362208086</v>
      </c>
      <c r="E718" s="8">
        <f>E719+E720</f>
        <v>2234.3586069493763</v>
      </c>
    </row>
    <row r="719" spans="1:5" ht="15.75" thickBot="1" x14ac:dyDescent="0.3">
      <c r="A719" s="10" t="s">
        <v>50</v>
      </c>
      <c r="B719" s="11">
        <v>1409.3442650289089</v>
      </c>
      <c r="C719" s="8">
        <v>1995.1242322346793</v>
      </c>
      <c r="D719" s="8">
        <v>2041.999362208086</v>
      </c>
      <c r="E719" s="8">
        <v>2234.3586069493763</v>
      </c>
    </row>
    <row r="720" spans="1:5" ht="15.75" thickBot="1" x14ac:dyDescent="0.3">
      <c r="A720" s="10" t="s">
        <v>51</v>
      </c>
      <c r="B720" s="11"/>
      <c r="C720" s="8"/>
      <c r="D720" s="8"/>
      <c r="E720" s="8"/>
    </row>
    <row r="721" spans="1:5" ht="15.75" thickBot="1" x14ac:dyDescent="0.3">
      <c r="A721" s="1" t="s">
        <v>2</v>
      </c>
      <c r="B721" s="11">
        <f>B722+B723</f>
        <v>0</v>
      </c>
      <c r="C721" s="11">
        <f>C722+C723</f>
        <v>0</v>
      </c>
      <c r="D721" s="11">
        <f>D722+D723</f>
        <v>0</v>
      </c>
      <c r="E721" s="11">
        <f>E722+E723</f>
        <v>0</v>
      </c>
    </row>
    <row r="722" spans="1:5" ht="15.75" thickBot="1" x14ac:dyDescent="0.3">
      <c r="A722" s="10" t="s">
        <v>50</v>
      </c>
      <c r="B722" s="11"/>
      <c r="C722" s="8"/>
      <c r="D722" s="8"/>
      <c r="E722" s="8"/>
    </row>
    <row r="723" spans="1:5" ht="15.75" thickBot="1" x14ac:dyDescent="0.3">
      <c r="A723" s="10" t="s">
        <v>51</v>
      </c>
      <c r="B723" s="11"/>
      <c r="C723" s="8"/>
      <c r="D723" s="8"/>
      <c r="E723" s="8"/>
    </row>
    <row r="724" spans="1:5" ht="15.75" thickBot="1" x14ac:dyDescent="0.3">
      <c r="A724" s="1" t="s">
        <v>24</v>
      </c>
      <c r="B724" s="8">
        <f>B725+B726</f>
        <v>196000</v>
      </c>
      <c r="C724" s="8">
        <f>C725+C726</f>
        <v>204807.67051696524</v>
      </c>
      <c r="D724" s="8">
        <f>D725+D726</f>
        <v>218324.97677108488</v>
      </c>
      <c r="E724" s="8">
        <f>E725+E726</f>
        <v>234972.25624988013</v>
      </c>
    </row>
    <row r="725" spans="1:5" ht="15.75" thickBot="1" x14ac:dyDescent="0.3">
      <c r="A725" s="10" t="s">
        <v>50</v>
      </c>
      <c r="B725" s="11">
        <v>196000</v>
      </c>
      <c r="C725" s="8">
        <v>204807.67051696524</v>
      </c>
      <c r="D725" s="8">
        <v>218324.97677108488</v>
      </c>
      <c r="E725" s="8">
        <v>234972.25624988013</v>
      </c>
    </row>
    <row r="726" spans="1:5" ht="15.75" thickBot="1" x14ac:dyDescent="0.3">
      <c r="A726" s="10" t="s">
        <v>51</v>
      </c>
      <c r="B726" s="11"/>
      <c r="C726" s="8"/>
      <c r="D726" s="8"/>
      <c r="E726" s="8"/>
    </row>
    <row r="727" spans="1:5" ht="15.75" thickBot="1" x14ac:dyDescent="0.3">
      <c r="A727" s="1" t="s">
        <v>25</v>
      </c>
      <c r="B727" s="11">
        <f>B728+B729</f>
        <v>0</v>
      </c>
      <c r="C727" s="11">
        <f>C728+C729</f>
        <v>0</v>
      </c>
      <c r="D727" s="11">
        <f>D728+D729</f>
        <v>0</v>
      </c>
      <c r="E727" s="11">
        <f>E728+E729</f>
        <v>0</v>
      </c>
    </row>
    <row r="728" spans="1:5" ht="15.75" thickBot="1" x14ac:dyDescent="0.3">
      <c r="A728" s="10" t="s">
        <v>50</v>
      </c>
      <c r="B728" s="11"/>
      <c r="C728" s="8"/>
      <c r="D728" s="8"/>
      <c r="E728" s="8"/>
    </row>
    <row r="729" spans="1:5" ht="15.75" thickBot="1" x14ac:dyDescent="0.3">
      <c r="A729" s="10" t="s">
        <v>51</v>
      </c>
      <c r="B729" s="11"/>
      <c r="C729" s="8"/>
      <c r="D729" s="8"/>
      <c r="E729" s="8"/>
    </row>
    <row r="730" spans="1:5" ht="24.75" customHeight="1" thickBot="1" x14ac:dyDescent="0.3">
      <c r="A730" s="1" t="s">
        <v>3</v>
      </c>
      <c r="B730" s="11">
        <f>B731+B732</f>
        <v>0</v>
      </c>
      <c r="C730" s="11">
        <f>C731+C732</f>
        <v>0</v>
      </c>
      <c r="D730" s="11">
        <f>D731+D732</f>
        <v>0</v>
      </c>
      <c r="E730" s="11">
        <f>E731+E732</f>
        <v>0</v>
      </c>
    </row>
    <row r="731" spans="1:5" ht="15.75" thickBot="1" x14ac:dyDescent="0.3">
      <c r="A731" s="10" t="s">
        <v>50</v>
      </c>
      <c r="B731" s="11"/>
      <c r="C731" s="31"/>
      <c r="D731" s="31"/>
      <c r="E731" s="31"/>
    </row>
    <row r="732" spans="1:5" ht="15.75" thickBot="1" x14ac:dyDescent="0.3">
      <c r="A732" s="10" t="s">
        <v>51</v>
      </c>
      <c r="B732" s="11"/>
      <c r="C732" s="32"/>
      <c r="D732" s="31"/>
      <c r="E732" s="31"/>
    </row>
    <row r="733" spans="1:5" ht="15.75" thickBot="1" x14ac:dyDescent="0.3">
      <c r="A733" s="21" t="s">
        <v>66</v>
      </c>
      <c r="B733" s="11">
        <f>ROUND(B730+B727+B724+B721+B718+B715+B712,4)</f>
        <v>198982</v>
      </c>
      <c r="C733" s="11">
        <f>ROUND(C730+C727+C724+C721+C718+C715+C712,0)</f>
        <v>208550</v>
      </c>
      <c r="D733" s="11">
        <f>ROUND(D730+D727+D724+D721+D718+D715+D712,4)</f>
        <v>222333.12950000001</v>
      </c>
      <c r="E733" s="11">
        <f>ROUND(E730+E727+E724+E721+E718+E715+E712,4)</f>
        <v>239357.98269999999</v>
      </c>
    </row>
    <row r="734" spans="1:5" ht="15.75" thickBot="1" x14ac:dyDescent="0.3">
      <c r="A734" s="22" t="s">
        <v>35</v>
      </c>
      <c r="B734" s="23">
        <f t="shared" ref="B734" si="49">IF(B733-B704=0,0,"Error")</f>
        <v>0</v>
      </c>
      <c r="C734" s="23">
        <f>IF(C733-C704=0,0,"Error")</f>
        <v>0</v>
      </c>
      <c r="D734" s="23">
        <f t="shared" ref="D734:E734" si="50">IF(D733-D704=0,0,"Error")</f>
        <v>0</v>
      </c>
      <c r="E734" s="23">
        <f t="shared" si="50"/>
        <v>0</v>
      </c>
    </row>
    <row r="735" spans="1:5" ht="15.75" thickBot="1" x14ac:dyDescent="0.3">
      <c r="A735" s="33" t="s">
        <v>67</v>
      </c>
      <c r="B735" s="784" t="s">
        <v>553</v>
      </c>
      <c r="C735" s="902"/>
      <c r="D735" s="902"/>
      <c r="E735" s="903"/>
    </row>
    <row r="736" spans="1:5" ht="25.5" customHeight="1" thickBot="1" x14ac:dyDescent="0.3">
      <c r="A736" s="4" t="s">
        <v>9</v>
      </c>
      <c r="B736" s="767" t="s">
        <v>554</v>
      </c>
      <c r="C736" s="779"/>
      <c r="D736" s="779"/>
      <c r="E736" s="780"/>
    </row>
    <row r="737" spans="1:5" ht="15.75" thickBot="1" x14ac:dyDescent="0.3">
      <c r="A737" s="4" t="s">
        <v>14</v>
      </c>
      <c r="B737" s="770" t="s">
        <v>555</v>
      </c>
      <c r="C737" s="768"/>
      <c r="D737" s="768"/>
      <c r="E737" s="769"/>
    </row>
    <row r="738" spans="1:5" x14ac:dyDescent="0.25">
      <c r="A738" s="771"/>
      <c r="B738" s="16">
        <v>2019</v>
      </c>
      <c r="C738" s="16">
        <v>2020</v>
      </c>
      <c r="D738" s="16">
        <v>2021</v>
      </c>
      <c r="E738" s="16">
        <v>2022</v>
      </c>
    </row>
    <row r="739" spans="1:5" ht="15.75" thickBot="1" x14ac:dyDescent="0.3">
      <c r="A739" s="772"/>
      <c r="B739" s="17" t="s">
        <v>5</v>
      </c>
      <c r="C739" s="17" t="s">
        <v>6</v>
      </c>
      <c r="D739" s="17" t="s">
        <v>6</v>
      </c>
      <c r="E739" s="17" t="s">
        <v>6</v>
      </c>
    </row>
    <row r="740" spans="1:5" ht="15.75" thickBot="1" x14ac:dyDescent="0.3">
      <c r="A740" s="4" t="s">
        <v>8</v>
      </c>
      <c r="B740" s="34">
        <v>344.99520000000001</v>
      </c>
      <c r="C740" s="34">
        <v>345.75254999999999</v>
      </c>
      <c r="D740" s="34">
        <v>342.29502449999995</v>
      </c>
      <c r="E740" s="34">
        <v>338.87207425499997</v>
      </c>
    </row>
    <row r="741" spans="1:5" ht="15.75" thickBot="1" x14ac:dyDescent="0.3">
      <c r="A741" s="4" t="s">
        <v>15</v>
      </c>
      <c r="B741" s="6">
        <v>29495</v>
      </c>
      <c r="C741" s="6">
        <v>29574</v>
      </c>
      <c r="D741" s="6">
        <v>29280.644400000001</v>
      </c>
      <c r="E741" s="6">
        <v>28996.554499999998</v>
      </c>
    </row>
    <row r="742" spans="1:5" ht="15.75" thickBot="1" x14ac:dyDescent="0.3">
      <c r="A742" s="4" t="s">
        <v>23</v>
      </c>
      <c r="B742" s="6">
        <f>B741/B740</f>
        <v>85.493943104135937</v>
      </c>
      <c r="C742" s="6">
        <f>C741/C740</f>
        <v>85.535160912045342</v>
      </c>
      <c r="D742" s="6">
        <f>D741/D740</f>
        <v>85.542126832755073</v>
      </c>
      <c r="E742" s="6">
        <f>E741/E740</f>
        <v>85.567849058521716</v>
      </c>
    </row>
    <row r="743" spans="1:5" ht="15.75" thickBot="1" x14ac:dyDescent="0.3">
      <c r="A743" s="4" t="s">
        <v>16</v>
      </c>
      <c r="B743" s="289"/>
      <c r="C743" s="7">
        <f t="shared" ref="C743:E745" si="51">C740/B740-1</f>
        <v>2.195247933884259E-3</v>
      </c>
      <c r="D743" s="7">
        <f t="shared" si="51"/>
        <v>-1.000000000000012E-2</v>
      </c>
      <c r="E743" s="7">
        <f t="shared" si="51"/>
        <v>-9.9999999999998979E-3</v>
      </c>
    </row>
    <row r="744" spans="1:5" ht="15.75" thickBot="1" x14ac:dyDescent="0.3">
      <c r="A744" s="4" t="s">
        <v>17</v>
      </c>
      <c r="B744" s="289"/>
      <c r="C744" s="7">
        <f t="shared" si="51"/>
        <v>2.6784200711984507E-3</v>
      </c>
      <c r="D744" s="7">
        <f t="shared" si="51"/>
        <v>-9.9193751268005226E-3</v>
      </c>
      <c r="E744" s="7">
        <f t="shared" si="51"/>
        <v>-9.702310376748513E-3</v>
      </c>
    </row>
    <row r="745" spans="1:5" ht="15.75" thickBot="1" x14ac:dyDescent="0.3">
      <c r="A745" s="4" t="s">
        <v>18</v>
      </c>
      <c r="B745" s="289"/>
      <c r="C745" s="7">
        <f t="shared" si="51"/>
        <v>4.8211377803930588E-4</v>
      </c>
      <c r="D745" s="7">
        <f t="shared" si="51"/>
        <v>8.1439265858129772E-5</v>
      </c>
      <c r="E745" s="7">
        <f t="shared" si="51"/>
        <v>3.0069658914300135E-4</v>
      </c>
    </row>
    <row r="746" spans="1:5" ht="15.75" thickBot="1" x14ac:dyDescent="0.3">
      <c r="A746" s="773" t="s">
        <v>504</v>
      </c>
      <c r="B746" s="774"/>
      <c r="C746" s="774"/>
      <c r="D746" s="774"/>
      <c r="E746" s="775"/>
    </row>
    <row r="747" spans="1:5" x14ac:dyDescent="0.25">
      <c r="A747" s="771"/>
      <c r="B747" s="16">
        <v>2019</v>
      </c>
      <c r="C747" s="16">
        <v>2020</v>
      </c>
      <c r="D747" s="16">
        <v>2021</v>
      </c>
      <c r="E747" s="16">
        <v>2022</v>
      </c>
    </row>
    <row r="748" spans="1:5" ht="15.75" thickBot="1" x14ac:dyDescent="0.3">
      <c r="A748" s="772"/>
      <c r="B748" s="17" t="s">
        <v>5</v>
      </c>
      <c r="C748" s="17" t="s">
        <v>6</v>
      </c>
      <c r="D748" s="17" t="s">
        <v>6</v>
      </c>
      <c r="E748" s="17" t="s">
        <v>6</v>
      </c>
    </row>
    <row r="749" spans="1:5" ht="15.75" thickBot="1" x14ac:dyDescent="0.3">
      <c r="A749" s="1" t="s">
        <v>0</v>
      </c>
      <c r="B749" s="8">
        <f>B750+B751</f>
        <v>223.21514540933393</v>
      </c>
      <c r="C749" s="8">
        <f>C750+C751</f>
        <v>217.37605939819935</v>
      </c>
      <c r="D749" s="8">
        <f>D750+D751</f>
        <v>227.33481981404785</v>
      </c>
      <c r="E749" s="8">
        <f>E750+E751</f>
        <v>228.81540757312646</v>
      </c>
    </row>
    <row r="750" spans="1:5" ht="15.75" thickBot="1" x14ac:dyDescent="0.3">
      <c r="A750" s="10" t="s">
        <v>50</v>
      </c>
      <c r="B750" s="11">
        <v>223.21514540933393</v>
      </c>
      <c r="C750" s="294">
        <v>217.37605939819935</v>
      </c>
      <c r="D750" s="294">
        <v>227.33481981404785</v>
      </c>
      <c r="E750" s="294">
        <v>228.81540757312646</v>
      </c>
    </row>
    <row r="751" spans="1:5" ht="15.75" thickBot="1" x14ac:dyDescent="0.3">
      <c r="A751" s="10" t="s">
        <v>51</v>
      </c>
      <c r="B751" s="11"/>
      <c r="C751" s="40"/>
      <c r="D751" s="40"/>
      <c r="E751" s="40"/>
    </row>
    <row r="752" spans="1:5" ht="24.75" thickBot="1" x14ac:dyDescent="0.3">
      <c r="A752" s="1" t="s">
        <v>31</v>
      </c>
      <c r="B752" s="8">
        <f>B753+B754</f>
        <v>38.103069469192384</v>
      </c>
      <c r="C752" s="8">
        <f>C753+C754</f>
        <v>30.342485897071544</v>
      </c>
      <c r="D752" s="8">
        <f>D753+D754</f>
        <v>31.602021804756237</v>
      </c>
      <c r="E752" s="8">
        <f>E753+E754</f>
        <v>31.807839667081645</v>
      </c>
    </row>
    <row r="753" spans="1:5" ht="15.75" thickBot="1" x14ac:dyDescent="0.3">
      <c r="A753" s="10" t="s">
        <v>50</v>
      </c>
      <c r="B753" s="11">
        <v>38.103069469192384</v>
      </c>
      <c r="C753" s="8">
        <v>30.342485897071544</v>
      </c>
      <c r="D753" s="8">
        <v>31.602021804756237</v>
      </c>
      <c r="E753" s="8">
        <v>31.807839667081645</v>
      </c>
    </row>
    <row r="754" spans="1:5" ht="15.75" thickBot="1" x14ac:dyDescent="0.3">
      <c r="A754" s="10" t="s">
        <v>51</v>
      </c>
      <c r="B754" s="11"/>
      <c r="C754" s="8"/>
      <c r="D754" s="8"/>
      <c r="E754" s="8"/>
    </row>
    <row r="755" spans="1:5" ht="15.75" thickBot="1" x14ac:dyDescent="0.3">
      <c r="A755" s="1" t="s">
        <v>1</v>
      </c>
      <c r="B755" s="11">
        <f>B756+B757</f>
        <v>234.18178515151746</v>
      </c>
      <c r="C755" s="11">
        <f>C756+C757</f>
        <v>282.92309700188929</v>
      </c>
      <c r="D755" s="11">
        <f>D756+D757</f>
        <v>268.92554160537122</v>
      </c>
      <c r="E755" s="11">
        <f>E756+E757</f>
        <v>270.67700169991468</v>
      </c>
    </row>
    <row r="756" spans="1:5" ht="15.75" thickBot="1" x14ac:dyDescent="0.3">
      <c r="A756" s="10" t="s">
        <v>50</v>
      </c>
      <c r="B756" s="11">
        <v>234.18178515151746</v>
      </c>
      <c r="C756" s="8">
        <v>282.92309700188929</v>
      </c>
      <c r="D756" s="8">
        <v>268.92554160537122</v>
      </c>
      <c r="E756" s="8">
        <v>270.67700169991468</v>
      </c>
    </row>
    <row r="757" spans="1:5" ht="15.75" thickBot="1" x14ac:dyDescent="0.3">
      <c r="A757" s="10" t="s">
        <v>51</v>
      </c>
      <c r="B757" s="11"/>
      <c r="C757" s="8"/>
      <c r="D757" s="8"/>
      <c r="E757" s="8"/>
    </row>
    <row r="758" spans="1:5" ht="15.75" thickBot="1" x14ac:dyDescent="0.3">
      <c r="A758" s="1" t="s">
        <v>2</v>
      </c>
      <c r="B758" s="11">
        <f>B759+B760</f>
        <v>0</v>
      </c>
      <c r="C758" s="11">
        <f>C759+C760</f>
        <v>0</v>
      </c>
      <c r="D758" s="11">
        <f>D759+D760</f>
        <v>0</v>
      </c>
      <c r="E758" s="11">
        <f>E759+E760</f>
        <v>0</v>
      </c>
    </row>
    <row r="759" spans="1:5" ht="15.75" thickBot="1" x14ac:dyDescent="0.3">
      <c r="A759" s="10" t="s">
        <v>50</v>
      </c>
      <c r="B759" s="11"/>
      <c r="C759" s="8"/>
      <c r="D759" s="8"/>
      <c r="E759" s="8"/>
    </row>
    <row r="760" spans="1:5" ht="15.75" thickBot="1" x14ac:dyDescent="0.3">
      <c r="A760" s="10" t="s">
        <v>51</v>
      </c>
      <c r="B760" s="11"/>
      <c r="C760" s="8"/>
      <c r="D760" s="8"/>
      <c r="E760" s="8"/>
    </row>
    <row r="761" spans="1:5" ht="15.75" thickBot="1" x14ac:dyDescent="0.3">
      <c r="A761" s="1" t="s">
        <v>24</v>
      </c>
      <c r="B761" s="11">
        <f>B762+B763</f>
        <v>28999.5</v>
      </c>
      <c r="C761" s="11">
        <f>C762+C763</f>
        <v>29043.214200000002</v>
      </c>
      <c r="D761" s="11">
        <f>D762+D763</f>
        <v>28752.782057999997</v>
      </c>
      <c r="E761" s="11">
        <f>E762+E763</f>
        <v>28465.254237420002</v>
      </c>
    </row>
    <row r="762" spans="1:5" ht="15.75" thickBot="1" x14ac:dyDescent="0.3">
      <c r="A762" s="10" t="s">
        <v>50</v>
      </c>
      <c r="B762" s="11">
        <v>28999.5</v>
      </c>
      <c r="C762" s="8">
        <v>29043.214200000002</v>
      </c>
      <c r="D762" s="8">
        <v>28752.782057999997</v>
      </c>
      <c r="E762" s="8">
        <v>28465.254237420002</v>
      </c>
    </row>
    <row r="763" spans="1:5" ht="15.75" thickBot="1" x14ac:dyDescent="0.3">
      <c r="A763" s="10" t="s">
        <v>51</v>
      </c>
      <c r="B763" s="11"/>
      <c r="C763" s="8"/>
      <c r="D763" s="8"/>
      <c r="E763" s="8"/>
    </row>
    <row r="764" spans="1:5" ht="15.75" thickBot="1" x14ac:dyDescent="0.3">
      <c r="A764" s="1" t="s">
        <v>25</v>
      </c>
      <c r="B764" s="11">
        <f>B765+B766</f>
        <v>0</v>
      </c>
      <c r="C764" s="11">
        <f>C765+C766</f>
        <v>0</v>
      </c>
      <c r="D764" s="11">
        <f>D765+D766</f>
        <v>0</v>
      </c>
      <c r="E764" s="11">
        <f>E765+E766</f>
        <v>0</v>
      </c>
    </row>
    <row r="765" spans="1:5" ht="15.75" thickBot="1" x14ac:dyDescent="0.3">
      <c r="A765" s="10" t="s">
        <v>50</v>
      </c>
      <c r="B765" s="11"/>
      <c r="C765" s="8"/>
      <c r="D765" s="8"/>
      <c r="E765" s="8"/>
    </row>
    <row r="766" spans="1:5" ht="15.75" thickBot="1" x14ac:dyDescent="0.3">
      <c r="A766" s="10" t="s">
        <v>51</v>
      </c>
      <c r="B766" s="11"/>
      <c r="C766" s="8"/>
      <c r="D766" s="8"/>
      <c r="E766" s="8"/>
    </row>
    <row r="767" spans="1:5" ht="24.75" customHeight="1" thickBot="1" x14ac:dyDescent="0.3">
      <c r="A767" s="1" t="s">
        <v>3</v>
      </c>
      <c r="B767" s="11">
        <f>B768+B769</f>
        <v>0</v>
      </c>
      <c r="C767" s="11">
        <f>C768+C769</f>
        <v>0</v>
      </c>
      <c r="D767" s="11">
        <f>D768+D769</f>
        <v>0</v>
      </c>
      <c r="E767" s="11">
        <f>E768+E769</f>
        <v>0</v>
      </c>
    </row>
    <row r="768" spans="1:5" ht="15.75" thickBot="1" x14ac:dyDescent="0.3">
      <c r="A768" s="10" t="s">
        <v>50</v>
      </c>
      <c r="B768" s="11"/>
      <c r="C768" s="31"/>
      <c r="D768" s="31"/>
      <c r="E768" s="31"/>
    </row>
    <row r="769" spans="1:5" ht="15.75" thickBot="1" x14ac:dyDescent="0.3">
      <c r="A769" s="10" t="s">
        <v>51</v>
      </c>
      <c r="B769" s="11"/>
      <c r="C769" s="32"/>
      <c r="D769" s="31"/>
      <c r="E769" s="31"/>
    </row>
    <row r="770" spans="1:5" ht="15.75" thickBot="1" x14ac:dyDescent="0.3">
      <c r="A770" s="21" t="s">
        <v>69</v>
      </c>
      <c r="B770" s="11">
        <f>ROUND(B767+B764+B761+B758+B755+B752+B749,4)</f>
        <v>29495</v>
      </c>
      <c r="C770" s="11">
        <f>ROUND(C767+C764+C761+C758+C755+C752+C749,0)</f>
        <v>29574</v>
      </c>
      <c r="D770" s="11">
        <f>ROUND(D767+D764+D761+D758+D755+D752+D749,4)</f>
        <v>29280.644400000001</v>
      </c>
      <c r="E770" s="11">
        <f>ROUND(E767+E764+E761+E758+E755+E752+E749,4)</f>
        <v>28996.554499999998</v>
      </c>
    </row>
    <row r="771" spans="1:5" ht="15.75" thickBot="1" x14ac:dyDescent="0.3">
      <c r="A771" s="22" t="s">
        <v>35</v>
      </c>
      <c r="B771" s="23">
        <f t="shared" ref="B771" si="52">IF(B770-B741=0,0,"Error")</f>
        <v>0</v>
      </c>
      <c r="C771" s="23">
        <f>IF(C770-C741=0,0,"Error")</f>
        <v>0</v>
      </c>
      <c r="D771" s="23">
        <f t="shared" ref="D771:E771" si="53">IF(D770-D741=0,0,"Error")</f>
        <v>0</v>
      </c>
      <c r="E771" s="23">
        <f t="shared" si="53"/>
        <v>0</v>
      </c>
    </row>
    <row r="772" spans="1:5" ht="15.75" thickBot="1" x14ac:dyDescent="0.3">
      <c r="A772" s="33" t="s">
        <v>70</v>
      </c>
      <c r="B772" s="784" t="s">
        <v>556</v>
      </c>
      <c r="C772" s="902"/>
      <c r="D772" s="902"/>
      <c r="E772" s="903"/>
    </row>
    <row r="773" spans="1:5" ht="26.25" customHeight="1" thickBot="1" x14ac:dyDescent="0.3">
      <c r="A773" s="4" t="s">
        <v>9</v>
      </c>
      <c r="B773" s="767" t="s">
        <v>557</v>
      </c>
      <c r="C773" s="779"/>
      <c r="D773" s="779"/>
      <c r="E773" s="780"/>
    </row>
    <row r="774" spans="1:5" ht="15.75" thickBot="1" x14ac:dyDescent="0.3">
      <c r="A774" s="4" t="s">
        <v>14</v>
      </c>
      <c r="B774" s="770" t="s">
        <v>558</v>
      </c>
      <c r="C774" s="768"/>
      <c r="D774" s="768"/>
      <c r="E774" s="769"/>
    </row>
    <row r="775" spans="1:5" x14ac:dyDescent="0.25">
      <c r="A775" s="771"/>
      <c r="B775" s="16">
        <v>2019</v>
      </c>
      <c r="C775" s="16">
        <v>2020</v>
      </c>
      <c r="D775" s="16">
        <v>2021</v>
      </c>
      <c r="E775" s="16">
        <v>2022</v>
      </c>
    </row>
    <row r="776" spans="1:5" ht="15.75" thickBot="1" x14ac:dyDescent="0.3">
      <c r="A776" s="772"/>
      <c r="B776" s="17" t="s">
        <v>5</v>
      </c>
      <c r="C776" s="17" t="s">
        <v>6</v>
      </c>
      <c r="D776" s="17" t="s">
        <v>6</v>
      </c>
      <c r="E776" s="17" t="s">
        <v>6</v>
      </c>
    </row>
    <row r="777" spans="1:5" ht="15.75" thickBot="1" x14ac:dyDescent="0.3">
      <c r="A777" s="4" t="s">
        <v>8</v>
      </c>
      <c r="B777" s="6">
        <v>233.17272</v>
      </c>
      <c r="C777" s="6">
        <v>230.90766000000002</v>
      </c>
      <c r="D777" s="6">
        <v>229.98402936000002</v>
      </c>
      <c r="E777" s="6">
        <v>229.06409324256003</v>
      </c>
    </row>
    <row r="778" spans="1:5" ht="15.75" thickBot="1" x14ac:dyDescent="0.3">
      <c r="A778" s="4" t="s">
        <v>15</v>
      </c>
      <c r="B778" s="6">
        <v>73458</v>
      </c>
      <c r="C778" s="6">
        <v>71728</v>
      </c>
      <c r="D778" s="6">
        <v>73232.986799999999</v>
      </c>
      <c r="E778" s="6">
        <v>72961.987599999993</v>
      </c>
    </row>
    <row r="779" spans="1:5" ht="15.75" thickBot="1" x14ac:dyDescent="0.3">
      <c r="A779" s="4" t="s">
        <v>23</v>
      </c>
      <c r="B779" s="6">
        <f>B778/B777</f>
        <v>315.03685336775243</v>
      </c>
      <c r="C779" s="6">
        <f>C778/C777</f>
        <v>310.63499582473787</v>
      </c>
      <c r="D779" s="6">
        <f>D778/D777</f>
        <v>318.42640118878205</v>
      </c>
      <c r="E779" s="6">
        <f>E778/E777</f>
        <v>318.52215057878692</v>
      </c>
    </row>
    <row r="780" spans="1:5" ht="15.75" thickBot="1" x14ac:dyDescent="0.3">
      <c r="A780" s="4" t="s">
        <v>16</v>
      </c>
      <c r="B780" s="289"/>
      <c r="C780" s="7">
        <f t="shared" ref="C780:E782" si="54">C777/B777-1</f>
        <v>-9.7140866221399058E-3</v>
      </c>
      <c r="D780" s="7">
        <f t="shared" si="54"/>
        <v>-4.0000000000000036E-3</v>
      </c>
      <c r="E780" s="7">
        <f t="shared" si="54"/>
        <v>-4.0000000000000036E-3</v>
      </c>
    </row>
    <row r="781" spans="1:5" ht="15.75" thickBot="1" x14ac:dyDescent="0.3">
      <c r="A781" s="4" t="s">
        <v>17</v>
      </c>
      <c r="B781" s="289"/>
      <c r="C781" s="7">
        <f t="shared" si="54"/>
        <v>-2.3550872607476347E-2</v>
      </c>
      <c r="D781" s="7">
        <f t="shared" si="54"/>
        <v>2.0981859246040679E-2</v>
      </c>
      <c r="E781" s="7">
        <f t="shared" si="54"/>
        <v>-3.7005072692187779E-3</v>
      </c>
    </row>
    <row r="782" spans="1:5" ht="15.75" thickBot="1" x14ac:dyDescent="0.3">
      <c r="A782" s="4" t="s">
        <v>18</v>
      </c>
      <c r="B782" s="289"/>
      <c r="C782" s="7">
        <f t="shared" si="54"/>
        <v>-1.3972516218209385E-2</v>
      </c>
      <c r="D782" s="7">
        <f t="shared" si="54"/>
        <v>2.5082187998032746E-2</v>
      </c>
      <c r="E782" s="7">
        <f t="shared" si="54"/>
        <v>3.0069551283240514E-4</v>
      </c>
    </row>
    <row r="783" spans="1:5" ht="15.75" thickBot="1" x14ac:dyDescent="0.3">
      <c r="A783" s="773" t="s">
        <v>529</v>
      </c>
      <c r="B783" s="774"/>
      <c r="C783" s="774"/>
      <c r="D783" s="774"/>
      <c r="E783" s="775"/>
    </row>
    <row r="784" spans="1:5" x14ac:dyDescent="0.25">
      <c r="A784" s="771"/>
      <c r="B784" s="16">
        <v>2019</v>
      </c>
      <c r="C784" s="16">
        <v>2020</v>
      </c>
      <c r="D784" s="16">
        <v>2021</v>
      </c>
      <c r="E784" s="16">
        <v>2022</v>
      </c>
    </row>
    <row r="785" spans="1:5" ht="15.75" thickBot="1" x14ac:dyDescent="0.3">
      <c r="A785" s="772"/>
      <c r="B785" s="17" t="s">
        <v>5</v>
      </c>
      <c r="C785" s="17" t="s">
        <v>6</v>
      </c>
      <c r="D785" s="17" t="s">
        <v>6</v>
      </c>
      <c r="E785" s="17" t="s">
        <v>6</v>
      </c>
    </row>
    <row r="786" spans="1:5" ht="15.75" thickBot="1" x14ac:dyDescent="0.3">
      <c r="A786" s="1" t="s">
        <v>0</v>
      </c>
      <c r="B786" s="8">
        <f>B787+B788</f>
        <v>1557.9529705386933</v>
      </c>
      <c r="C786" s="8">
        <f>C787+C788</f>
        <v>527.21750161488171</v>
      </c>
      <c r="D786" s="8">
        <f>D787+D788</f>
        <v>568.58065054666361</v>
      </c>
      <c r="E786" s="8">
        <f>E787+E788</f>
        <v>575.75209257050551</v>
      </c>
    </row>
    <row r="787" spans="1:5" ht="15.75" thickBot="1" x14ac:dyDescent="0.3">
      <c r="A787" s="10" t="s">
        <v>50</v>
      </c>
      <c r="B787" s="11">
        <v>1557.9529705386933</v>
      </c>
      <c r="C787" s="11">
        <v>527.21750161488171</v>
      </c>
      <c r="D787" s="11">
        <v>568.58065054666361</v>
      </c>
      <c r="E787" s="11">
        <v>575.75209257050551</v>
      </c>
    </row>
    <row r="788" spans="1:5" ht="15.75" thickBot="1" x14ac:dyDescent="0.3">
      <c r="A788" s="10" t="s">
        <v>51</v>
      </c>
      <c r="B788" s="11"/>
      <c r="C788" s="40"/>
      <c r="D788" s="40"/>
      <c r="E788" s="40"/>
    </row>
    <row r="789" spans="1:5" ht="24.75" thickBot="1" x14ac:dyDescent="0.3">
      <c r="A789" s="1" t="s">
        <v>31</v>
      </c>
      <c r="B789" s="8">
        <f>B790+B791</f>
        <v>265.94427612566545</v>
      </c>
      <c r="C789" s="8">
        <f>C790+C791</f>
        <v>73.591772947427685</v>
      </c>
      <c r="D789" s="8">
        <f>D790+D791</f>
        <v>79.03891771192643</v>
      </c>
      <c r="E789" s="8">
        <f>E790+E791</f>
        <v>80.035826445020547</v>
      </c>
    </row>
    <row r="790" spans="1:5" ht="15.75" thickBot="1" x14ac:dyDescent="0.3">
      <c r="A790" s="10" t="s">
        <v>50</v>
      </c>
      <c r="B790" s="11">
        <v>265.94427612566545</v>
      </c>
      <c r="C790" s="8">
        <v>73.591772947427685</v>
      </c>
      <c r="D790" s="8">
        <v>79.03891771192643</v>
      </c>
      <c r="E790" s="8">
        <v>80.035826445020547</v>
      </c>
    </row>
    <row r="791" spans="1:5" ht="15.75" thickBot="1" x14ac:dyDescent="0.3">
      <c r="A791" s="10" t="s">
        <v>51</v>
      </c>
      <c r="B791" s="11"/>
      <c r="C791" s="8"/>
      <c r="D791" s="8"/>
      <c r="E791" s="8"/>
    </row>
    <row r="792" spans="1:5" ht="15.75" thickBot="1" x14ac:dyDescent="0.3">
      <c r="A792" s="1" t="s">
        <v>1</v>
      </c>
      <c r="B792" s="11">
        <f>B793+B794</f>
        <v>1634.4957558941894</v>
      </c>
      <c r="C792" s="11">
        <f>C793+C794</f>
        <v>686.19335893489142</v>
      </c>
      <c r="D792" s="11">
        <f>D793+D794</f>
        <v>672.60202163341114</v>
      </c>
      <c r="E792" s="11">
        <f>E793+E794</f>
        <v>681.08547318707451</v>
      </c>
    </row>
    <row r="793" spans="1:5" ht="15.75" thickBot="1" x14ac:dyDescent="0.3">
      <c r="A793" s="10" t="s">
        <v>50</v>
      </c>
      <c r="B793" s="11">
        <v>1634.4957558941894</v>
      </c>
      <c r="C793" s="8">
        <v>686.19335893489142</v>
      </c>
      <c r="D793" s="8">
        <v>672.60202163341114</v>
      </c>
      <c r="E793" s="8">
        <v>681.08547318707451</v>
      </c>
    </row>
    <row r="794" spans="1:5" ht="15.75" thickBot="1" x14ac:dyDescent="0.3">
      <c r="A794" s="10" t="s">
        <v>51</v>
      </c>
      <c r="B794" s="11"/>
      <c r="C794" s="8"/>
      <c r="D794" s="8"/>
      <c r="E794" s="8"/>
    </row>
    <row r="795" spans="1:5" ht="15.75" thickBot="1" x14ac:dyDescent="0.3">
      <c r="A795" s="1" t="s">
        <v>2</v>
      </c>
      <c r="B795" s="11">
        <f>B796+B797</f>
        <v>0</v>
      </c>
      <c r="C795" s="11">
        <f>C796+C797</f>
        <v>0</v>
      </c>
      <c r="D795" s="11">
        <f>D796+D797</f>
        <v>0</v>
      </c>
      <c r="E795" s="11">
        <f>E796+E797</f>
        <v>0</v>
      </c>
    </row>
    <row r="796" spans="1:5" ht="15.75" thickBot="1" x14ac:dyDescent="0.3">
      <c r="A796" s="10" t="s">
        <v>50</v>
      </c>
      <c r="B796" s="11"/>
      <c r="C796" s="8"/>
      <c r="D796" s="8"/>
      <c r="E796" s="8"/>
    </row>
    <row r="797" spans="1:5" ht="15.75" thickBot="1" x14ac:dyDescent="0.3">
      <c r="A797" s="10" t="s">
        <v>51</v>
      </c>
      <c r="B797" s="11"/>
      <c r="C797" s="8"/>
      <c r="D797" s="8"/>
      <c r="E797" s="8"/>
    </row>
    <row r="798" spans="1:5" ht="15.75" thickBot="1" x14ac:dyDescent="0.3">
      <c r="A798" s="1" t="s">
        <v>24</v>
      </c>
      <c r="B798" s="11">
        <f>B799+B800</f>
        <v>69999.60699765115</v>
      </c>
      <c r="C798" s="11">
        <f>C799+C800</f>
        <v>70440.557583852744</v>
      </c>
      <c r="D798" s="11">
        <f>D799+D800</f>
        <v>71912.765237355241</v>
      </c>
      <c r="E798" s="11">
        <f>E799+E800</f>
        <v>71625.114176405827</v>
      </c>
    </row>
    <row r="799" spans="1:5" ht="15.75" thickBot="1" x14ac:dyDescent="0.3">
      <c r="A799" s="10" t="s">
        <v>50</v>
      </c>
      <c r="B799" s="11">
        <v>69999.60699765115</v>
      </c>
      <c r="C799" s="8">
        <v>70440.557583852744</v>
      </c>
      <c r="D799" s="8">
        <v>71912.765237355241</v>
      </c>
      <c r="E799" s="8">
        <v>71625.114176405827</v>
      </c>
    </row>
    <row r="800" spans="1:5" ht="15.75" thickBot="1" x14ac:dyDescent="0.3">
      <c r="A800" s="10" t="s">
        <v>51</v>
      </c>
      <c r="B800" s="11"/>
      <c r="C800" s="8"/>
      <c r="D800" s="8"/>
      <c r="E800" s="8"/>
    </row>
    <row r="801" spans="1:5" ht="15.75" thickBot="1" x14ac:dyDescent="0.3">
      <c r="A801" s="1" t="s">
        <v>25</v>
      </c>
      <c r="B801" s="11">
        <f>B802+B803</f>
        <v>0</v>
      </c>
      <c r="C801" s="11">
        <f>C802+C803</f>
        <v>0</v>
      </c>
      <c r="D801" s="11">
        <f>D802+D803</f>
        <v>0</v>
      </c>
      <c r="E801" s="11">
        <f>E802+E803</f>
        <v>0</v>
      </c>
    </row>
    <row r="802" spans="1:5" ht="15.75" thickBot="1" x14ac:dyDescent="0.3">
      <c r="A802" s="10" t="s">
        <v>50</v>
      </c>
      <c r="B802" s="11"/>
      <c r="C802" s="8"/>
      <c r="D802" s="8"/>
      <c r="E802" s="8"/>
    </row>
    <row r="803" spans="1:5" ht="15.75" thickBot="1" x14ac:dyDescent="0.3">
      <c r="A803" s="10" t="s">
        <v>51</v>
      </c>
      <c r="B803" s="11"/>
      <c r="C803" s="8"/>
      <c r="D803" s="8"/>
      <c r="E803" s="8"/>
    </row>
    <row r="804" spans="1:5" ht="24.75" customHeight="1" thickBot="1" x14ac:dyDescent="0.3">
      <c r="A804" s="1" t="s">
        <v>3</v>
      </c>
      <c r="B804" s="11">
        <f>B805+B806</f>
        <v>0</v>
      </c>
      <c r="C804" s="11">
        <f>C805+C806</f>
        <v>0</v>
      </c>
      <c r="D804" s="11">
        <f>D805+D806</f>
        <v>0</v>
      </c>
      <c r="E804" s="11">
        <f>E805+E806</f>
        <v>0</v>
      </c>
    </row>
    <row r="805" spans="1:5" ht="15.75" thickBot="1" x14ac:dyDescent="0.3">
      <c r="A805" s="10" t="s">
        <v>50</v>
      </c>
      <c r="B805" s="11"/>
      <c r="C805" s="31"/>
      <c r="D805" s="31"/>
      <c r="E805" s="31"/>
    </row>
    <row r="806" spans="1:5" ht="15.75" thickBot="1" x14ac:dyDescent="0.3">
      <c r="A806" s="10" t="s">
        <v>51</v>
      </c>
      <c r="B806" s="11"/>
      <c r="C806" s="32"/>
      <c r="D806" s="31"/>
      <c r="E806" s="31"/>
    </row>
    <row r="807" spans="1:5" ht="15.75" thickBot="1" x14ac:dyDescent="0.3">
      <c r="A807" s="21" t="s">
        <v>71</v>
      </c>
      <c r="B807" s="11">
        <f>ROUND(B804+B801+B798+B795+B792+B789+B786,4)</f>
        <v>73458</v>
      </c>
      <c r="C807" s="11">
        <f>ROUND(C804+C801+C798+C795+C792+C789+C786,0)</f>
        <v>71728</v>
      </c>
      <c r="D807" s="11">
        <f>ROUND(D804+D801+D798+D795+D792+D789+D786,4)</f>
        <v>73232.986799999999</v>
      </c>
      <c r="E807" s="11">
        <f>ROUND(E804+E801+E798+E795+E792+E789+E786,4)</f>
        <v>72961.987599999993</v>
      </c>
    </row>
    <row r="808" spans="1:5" ht="15.75" thickBot="1" x14ac:dyDescent="0.3">
      <c r="A808" s="22" t="s">
        <v>35</v>
      </c>
      <c r="B808" s="23">
        <f t="shared" ref="B808" si="55">IF(B807-B778=0,0,"Error")</f>
        <v>0</v>
      </c>
      <c r="C808" s="23">
        <f>IF(C807-C778=0,0,"Error")</f>
        <v>0</v>
      </c>
      <c r="D808" s="23">
        <f t="shared" ref="D808:E808" si="56">IF(D807-D778=0,0,"Error")</f>
        <v>0</v>
      </c>
      <c r="E808" s="23">
        <f t="shared" si="56"/>
        <v>0</v>
      </c>
    </row>
    <row r="809" spans="1:5" ht="24" customHeight="1" thickBot="1" x14ac:dyDescent="0.3">
      <c r="A809" s="33" t="s">
        <v>426</v>
      </c>
      <c r="B809" s="784" t="s">
        <v>559</v>
      </c>
      <c r="C809" s="902"/>
      <c r="D809" s="902"/>
      <c r="E809" s="903"/>
    </row>
    <row r="810" spans="1:5" ht="15.75" thickBot="1" x14ac:dyDescent="0.3">
      <c r="A810" s="4" t="s">
        <v>9</v>
      </c>
      <c r="B810" s="767" t="s">
        <v>560</v>
      </c>
      <c r="C810" s="779"/>
      <c r="D810" s="779"/>
      <c r="E810" s="780"/>
    </row>
    <row r="811" spans="1:5" ht="15.75" thickBot="1" x14ac:dyDescent="0.3">
      <c r="A811" s="4" t="s">
        <v>14</v>
      </c>
      <c r="B811" s="770" t="s">
        <v>561</v>
      </c>
      <c r="C811" s="768"/>
      <c r="D811" s="768"/>
      <c r="E811" s="769"/>
    </row>
    <row r="812" spans="1:5" x14ac:dyDescent="0.25">
      <c r="A812" s="771"/>
      <c r="B812" s="16">
        <v>2019</v>
      </c>
      <c r="C812" s="16">
        <v>2020</v>
      </c>
      <c r="D812" s="16">
        <v>2021</v>
      </c>
      <c r="E812" s="16">
        <v>2022</v>
      </c>
    </row>
    <row r="813" spans="1:5" ht="15.75" thickBot="1" x14ac:dyDescent="0.3">
      <c r="A813" s="772"/>
      <c r="B813" s="17" t="s">
        <v>5</v>
      </c>
      <c r="C813" s="17" t="s">
        <v>6</v>
      </c>
      <c r="D813" s="17" t="s">
        <v>6</v>
      </c>
      <c r="E813" s="17" t="s">
        <v>6</v>
      </c>
    </row>
    <row r="814" spans="1:5" ht="15.75" thickBot="1" x14ac:dyDescent="0.3">
      <c r="A814" s="4" t="s">
        <v>8</v>
      </c>
      <c r="B814" s="34">
        <v>455.08800000000002</v>
      </c>
      <c r="C814" s="34">
        <v>362.4984</v>
      </c>
      <c r="D814" s="34">
        <v>358.87341600000002</v>
      </c>
      <c r="E814" s="34">
        <v>355.28468184000002</v>
      </c>
    </row>
    <row r="815" spans="1:5" ht="15.75" thickBot="1" x14ac:dyDescent="0.3">
      <c r="A815" s="4" t="s">
        <v>15</v>
      </c>
      <c r="B815" s="6">
        <v>85049</v>
      </c>
      <c r="C815" s="6">
        <v>73020</v>
      </c>
      <c r="D815" s="6">
        <v>74103.054499999998</v>
      </c>
      <c r="E815" s="6">
        <v>73384.083599999998</v>
      </c>
    </row>
    <row r="816" spans="1:5" ht="15.75" thickBot="1" x14ac:dyDescent="0.3">
      <c r="A816" s="4" t="s">
        <v>23</v>
      </c>
      <c r="B816" s="6">
        <f>B815/B814</f>
        <v>186.88473438104279</v>
      </c>
      <c r="C816" s="6">
        <f>C815/C814</f>
        <v>201.43537185267576</v>
      </c>
      <c r="D816" s="6">
        <f>D815/D814</f>
        <v>206.48800160778694</v>
      </c>
      <c r="E816" s="6">
        <f>E815/E814</f>
        <v>206.55009166155946</v>
      </c>
    </row>
    <row r="817" spans="1:5" ht="15.75" thickBot="1" x14ac:dyDescent="0.3">
      <c r="A817" s="4" t="s">
        <v>16</v>
      </c>
      <c r="B817" s="289"/>
      <c r="C817" s="7">
        <f t="shared" ref="C817:E819" si="57">C814/B814-1</f>
        <v>-0.20345427697500262</v>
      </c>
      <c r="D817" s="7">
        <f t="shared" si="57"/>
        <v>-1.0000000000000009E-2</v>
      </c>
      <c r="E817" s="7">
        <f t="shared" si="57"/>
        <v>-1.0000000000000009E-2</v>
      </c>
    </row>
    <row r="818" spans="1:5" ht="15.75" thickBot="1" x14ac:dyDescent="0.3">
      <c r="A818" s="4" t="s">
        <v>17</v>
      </c>
      <c r="B818" s="289"/>
      <c r="C818" s="7">
        <f t="shared" si="57"/>
        <v>-0.1414361132993921</v>
      </c>
      <c r="D818" s="7">
        <f t="shared" si="57"/>
        <v>1.4832299370035607E-2</v>
      </c>
      <c r="E818" s="7">
        <f t="shared" si="57"/>
        <v>-9.7023112589779137E-3</v>
      </c>
    </row>
    <row r="819" spans="1:5" ht="15.75" thickBot="1" x14ac:dyDescent="0.3">
      <c r="A819" s="4" t="s">
        <v>18</v>
      </c>
      <c r="B819" s="289"/>
      <c r="C819" s="7">
        <f t="shared" si="57"/>
        <v>7.7858887296623269E-2</v>
      </c>
      <c r="D819" s="7">
        <f t="shared" si="57"/>
        <v>2.5083130676803567E-2</v>
      </c>
      <c r="E819" s="7">
        <f t="shared" si="57"/>
        <v>3.0069569800206253E-4</v>
      </c>
    </row>
    <row r="820" spans="1:5" ht="15.75" thickBot="1" x14ac:dyDescent="0.3">
      <c r="A820" s="773" t="s">
        <v>562</v>
      </c>
      <c r="B820" s="774"/>
      <c r="C820" s="774"/>
      <c r="D820" s="774"/>
      <c r="E820" s="775"/>
    </row>
    <row r="821" spans="1:5" x14ac:dyDescent="0.25">
      <c r="A821" s="771"/>
      <c r="B821" s="16">
        <v>2019</v>
      </c>
      <c r="C821" s="16">
        <v>2020</v>
      </c>
      <c r="D821" s="16">
        <v>2021</v>
      </c>
      <c r="E821" s="16">
        <v>2022</v>
      </c>
    </row>
    <row r="822" spans="1:5" ht="15.75" thickBot="1" x14ac:dyDescent="0.3">
      <c r="A822" s="772"/>
      <c r="B822" s="17" t="s">
        <v>5</v>
      </c>
      <c r="C822" s="17" t="s">
        <v>6</v>
      </c>
      <c r="D822" s="17" t="s">
        <v>6</v>
      </c>
      <c r="E822" s="17" t="s">
        <v>6</v>
      </c>
    </row>
    <row r="823" spans="1:5" ht="15.75" thickBot="1" x14ac:dyDescent="0.3">
      <c r="A823" s="1" t="s">
        <v>0</v>
      </c>
      <c r="B823" s="8">
        <f>B824+B825</f>
        <v>1373.5277060606641</v>
      </c>
      <c r="C823" s="8">
        <f>C824+C825</f>
        <v>536.71449605941723</v>
      </c>
      <c r="D823" s="8">
        <f>D824+D825</f>
        <v>575.33585313315564</v>
      </c>
      <c r="E823" s="8">
        <f>E824+E825</f>
        <v>579.08290438647759</v>
      </c>
    </row>
    <row r="824" spans="1:5" ht="15.75" thickBot="1" x14ac:dyDescent="0.3">
      <c r="A824" s="10" t="s">
        <v>50</v>
      </c>
      <c r="B824" s="11">
        <v>1373.5277060606641</v>
      </c>
      <c r="C824" s="11">
        <v>536.71449605941723</v>
      </c>
      <c r="D824" s="11">
        <v>575.33585313315564</v>
      </c>
      <c r="E824" s="11">
        <v>579.08290438647759</v>
      </c>
    </row>
    <row r="825" spans="1:5" ht="15.75" thickBot="1" x14ac:dyDescent="0.3">
      <c r="A825" s="10" t="s">
        <v>51</v>
      </c>
      <c r="B825" s="11"/>
      <c r="C825" s="40"/>
      <c r="D825" s="40"/>
      <c r="E825" s="40"/>
    </row>
    <row r="826" spans="1:5" ht="24.75" thickBot="1" x14ac:dyDescent="0.3">
      <c r="A826" s="1" t="s">
        <v>31</v>
      </c>
      <c r="B826" s="8">
        <f>B827+B828</f>
        <v>234.4626817589658</v>
      </c>
      <c r="C826" s="8">
        <f>C827+C828</f>
        <v>74.917413042273722</v>
      </c>
      <c r="D826" s="8">
        <f>D827+D828</f>
        <v>79.977964619076346</v>
      </c>
      <c r="E826" s="8">
        <f>E827+E828</f>
        <v>80.498845650446214</v>
      </c>
    </row>
    <row r="827" spans="1:5" ht="15.75" thickBot="1" x14ac:dyDescent="0.3">
      <c r="A827" s="10" t="s">
        <v>50</v>
      </c>
      <c r="B827" s="11">
        <v>234.4626817589658</v>
      </c>
      <c r="C827" s="8">
        <v>74.917413042273722</v>
      </c>
      <c r="D827" s="8">
        <v>79.977964619076346</v>
      </c>
      <c r="E827" s="8">
        <v>80.498845650446214</v>
      </c>
    </row>
    <row r="828" spans="1:5" ht="15.75" thickBot="1" x14ac:dyDescent="0.3">
      <c r="A828" s="10" t="s">
        <v>51</v>
      </c>
      <c r="B828" s="11"/>
      <c r="C828" s="8"/>
      <c r="D828" s="8"/>
      <c r="E828" s="8"/>
    </row>
    <row r="829" spans="1:5" ht="15.75" thickBot="1" x14ac:dyDescent="0.3">
      <c r="A829" s="1" t="s">
        <v>1</v>
      </c>
      <c r="B829" s="11">
        <f>B830+B831</f>
        <v>1441.0096123652404</v>
      </c>
      <c r="C829" s="11">
        <f>C830+C831</f>
        <v>698.55405352056198</v>
      </c>
      <c r="D829" s="11">
        <f>D830+D831</f>
        <v>680.59308308062953</v>
      </c>
      <c r="E829" s="11">
        <f>E830+E831</f>
        <v>685.02565433630878</v>
      </c>
    </row>
    <row r="830" spans="1:5" ht="15.75" thickBot="1" x14ac:dyDescent="0.3">
      <c r="A830" s="10" t="s">
        <v>50</v>
      </c>
      <c r="B830" s="11">
        <v>1441.0096123652404</v>
      </c>
      <c r="C830" s="8">
        <v>698.55405352056198</v>
      </c>
      <c r="D830" s="8">
        <v>680.59308308062953</v>
      </c>
      <c r="E830" s="8">
        <v>685.02565433630878</v>
      </c>
    </row>
    <row r="831" spans="1:5" ht="15.75" thickBot="1" x14ac:dyDescent="0.3">
      <c r="A831" s="10" t="s">
        <v>51</v>
      </c>
      <c r="B831" s="11"/>
      <c r="C831" s="8"/>
      <c r="D831" s="8"/>
      <c r="E831" s="8"/>
    </row>
    <row r="832" spans="1:5" ht="15.75" thickBot="1" x14ac:dyDescent="0.3">
      <c r="A832" s="1" t="s">
        <v>2</v>
      </c>
      <c r="B832" s="11">
        <f>B833+B834</f>
        <v>0</v>
      </c>
      <c r="C832" s="11">
        <f>C833+C834</f>
        <v>0</v>
      </c>
      <c r="D832" s="11">
        <f>D833+D834</f>
        <v>0</v>
      </c>
      <c r="E832" s="11">
        <f>E833+E834</f>
        <v>0</v>
      </c>
    </row>
    <row r="833" spans="1:5" ht="15.75" thickBot="1" x14ac:dyDescent="0.3">
      <c r="A833" s="10" t="s">
        <v>50</v>
      </c>
      <c r="B833" s="11"/>
      <c r="C833" s="8"/>
      <c r="D833" s="8"/>
      <c r="E833" s="8"/>
    </row>
    <row r="834" spans="1:5" ht="15.75" thickBot="1" x14ac:dyDescent="0.3">
      <c r="A834" s="10" t="s">
        <v>51</v>
      </c>
      <c r="B834" s="11"/>
      <c r="C834" s="8"/>
      <c r="D834" s="8"/>
      <c r="E834" s="8"/>
    </row>
    <row r="835" spans="1:5" ht="15.75" thickBot="1" x14ac:dyDescent="0.3">
      <c r="A835" s="1" t="s">
        <v>24</v>
      </c>
      <c r="B835" s="11">
        <f>B836+B837</f>
        <v>82000</v>
      </c>
      <c r="C835" s="11">
        <f>C836+C837</f>
        <v>71709.433487999995</v>
      </c>
      <c r="D835" s="11">
        <f>D836+D837</f>
        <v>72767.147631948013</v>
      </c>
      <c r="E835" s="11">
        <f>E836+E837</f>
        <v>72039.476155628523</v>
      </c>
    </row>
    <row r="836" spans="1:5" ht="15.75" thickBot="1" x14ac:dyDescent="0.3">
      <c r="A836" s="10" t="s">
        <v>50</v>
      </c>
      <c r="B836" s="11">
        <v>82000</v>
      </c>
      <c r="C836" s="8">
        <v>71709.433487999995</v>
      </c>
      <c r="D836" s="8">
        <v>72767.147631948013</v>
      </c>
      <c r="E836" s="8">
        <v>72039.476155628523</v>
      </c>
    </row>
    <row r="837" spans="1:5" ht="15.75" thickBot="1" x14ac:dyDescent="0.3">
      <c r="A837" s="10" t="s">
        <v>51</v>
      </c>
      <c r="B837" s="11"/>
      <c r="C837" s="8"/>
      <c r="D837" s="8"/>
      <c r="E837" s="8"/>
    </row>
    <row r="838" spans="1:5" ht="15.75" thickBot="1" x14ac:dyDescent="0.3">
      <c r="A838" s="1" t="s">
        <v>25</v>
      </c>
      <c r="B838" s="11">
        <f>B839+B840</f>
        <v>0</v>
      </c>
      <c r="C838" s="11">
        <f>C839+C840</f>
        <v>0</v>
      </c>
      <c r="D838" s="11">
        <f>D839+D840</f>
        <v>0</v>
      </c>
      <c r="E838" s="11">
        <f>E839+E840</f>
        <v>0</v>
      </c>
    </row>
    <row r="839" spans="1:5" ht="15.75" thickBot="1" x14ac:dyDescent="0.3">
      <c r="A839" s="10" t="s">
        <v>50</v>
      </c>
      <c r="B839" s="11"/>
      <c r="C839" s="8"/>
      <c r="D839" s="8"/>
      <c r="E839" s="8"/>
    </row>
    <row r="840" spans="1:5" ht="15.75" thickBot="1" x14ac:dyDescent="0.3">
      <c r="A840" s="10" t="s">
        <v>51</v>
      </c>
      <c r="B840" s="11"/>
      <c r="C840" s="8"/>
      <c r="D840" s="8"/>
      <c r="E840" s="8"/>
    </row>
    <row r="841" spans="1:5" ht="24.75" customHeight="1" thickBot="1" x14ac:dyDescent="0.3">
      <c r="A841" s="1" t="s">
        <v>3</v>
      </c>
      <c r="B841" s="11">
        <f>B842+B843</f>
        <v>0</v>
      </c>
      <c r="C841" s="11">
        <f>C842+C843</f>
        <v>0</v>
      </c>
      <c r="D841" s="11">
        <f>D842+D843</f>
        <v>0</v>
      </c>
      <c r="E841" s="11">
        <f>E842+E843</f>
        <v>0</v>
      </c>
    </row>
    <row r="842" spans="1:5" ht="15.75" thickBot="1" x14ac:dyDescent="0.3">
      <c r="A842" s="10" t="s">
        <v>50</v>
      </c>
      <c r="B842" s="11"/>
      <c r="C842" s="31"/>
      <c r="D842" s="31"/>
      <c r="E842" s="31"/>
    </row>
    <row r="843" spans="1:5" ht="15.75" thickBot="1" x14ac:dyDescent="0.3">
      <c r="A843" s="10" t="s">
        <v>51</v>
      </c>
      <c r="B843" s="11"/>
      <c r="C843" s="32"/>
      <c r="D843" s="31"/>
      <c r="E843" s="31"/>
    </row>
    <row r="844" spans="1:5" ht="15.75" thickBot="1" x14ac:dyDescent="0.3">
      <c r="A844" s="21" t="s">
        <v>430</v>
      </c>
      <c r="B844" s="11">
        <f>ROUND(B841+B838+B835+B832+B829+B826+B823,4)</f>
        <v>85049</v>
      </c>
      <c r="C844" s="11">
        <f>ROUND(C841+C838+C835+C832+C829+C826+C823,0)</f>
        <v>73020</v>
      </c>
      <c r="D844" s="11">
        <f>ROUND(D841+D838+D835+D832+D829+D826+D823,4)</f>
        <v>74103.054499999998</v>
      </c>
      <c r="E844" s="11">
        <f>ROUND(E841+E838+E835+E832+E829+E826+E823,4)</f>
        <v>73384.083599999998</v>
      </c>
    </row>
    <row r="845" spans="1:5" ht="15.75" thickBot="1" x14ac:dyDescent="0.3">
      <c r="A845" s="22" t="s">
        <v>35</v>
      </c>
      <c r="B845" s="23">
        <f t="shared" ref="B845" si="58">IF(B844-B815=0,0,"Error")</f>
        <v>0</v>
      </c>
      <c r="C845" s="23">
        <f>IF(C844-C815=0,0,"Error")</f>
        <v>0</v>
      </c>
      <c r="D845" s="23">
        <f t="shared" ref="D845:E845" si="59">IF(D844-D815=0,0,"Error")</f>
        <v>0</v>
      </c>
      <c r="E845" s="23">
        <f t="shared" si="59"/>
        <v>0</v>
      </c>
    </row>
    <row r="846" spans="1:5" ht="22.5" customHeight="1" thickBot="1" x14ac:dyDescent="0.3">
      <c r="A846" s="33" t="s">
        <v>432</v>
      </c>
      <c r="B846" s="784" t="s">
        <v>563</v>
      </c>
      <c r="C846" s="902"/>
      <c r="D846" s="902"/>
      <c r="E846" s="903"/>
    </row>
    <row r="847" spans="1:5" ht="27" customHeight="1" thickBot="1" x14ac:dyDescent="0.3">
      <c r="A847" s="4" t="s">
        <v>9</v>
      </c>
      <c r="B847" s="767" t="s">
        <v>564</v>
      </c>
      <c r="C847" s="779"/>
      <c r="D847" s="779"/>
      <c r="E847" s="780"/>
    </row>
    <row r="848" spans="1:5" ht="15.75" thickBot="1" x14ac:dyDescent="0.3">
      <c r="A848" s="4" t="s">
        <v>14</v>
      </c>
      <c r="B848" s="770" t="s">
        <v>565</v>
      </c>
      <c r="C848" s="768"/>
      <c r="D848" s="768"/>
      <c r="E848" s="769"/>
    </row>
    <row r="849" spans="1:5" x14ac:dyDescent="0.25">
      <c r="A849" s="771"/>
      <c r="B849" s="16">
        <v>2019</v>
      </c>
      <c r="C849" s="16">
        <v>2020</v>
      </c>
      <c r="D849" s="16">
        <v>2021</v>
      </c>
      <c r="E849" s="16">
        <v>2022</v>
      </c>
    </row>
    <row r="850" spans="1:5" ht="15.75" thickBot="1" x14ac:dyDescent="0.3">
      <c r="A850" s="772"/>
      <c r="B850" s="17" t="s">
        <v>5</v>
      </c>
      <c r="C850" s="17" t="s">
        <v>6</v>
      </c>
      <c r="D850" s="17" t="s">
        <v>6</v>
      </c>
      <c r="E850" s="17" t="s">
        <v>6</v>
      </c>
    </row>
    <row r="851" spans="1:5" ht="15.75" thickBot="1" x14ac:dyDescent="0.3">
      <c r="A851" s="4" t="s">
        <v>8</v>
      </c>
      <c r="B851" s="34">
        <v>60.756244000000002</v>
      </c>
      <c r="C851" s="34">
        <v>58.117949999999993</v>
      </c>
      <c r="D851" s="34">
        <v>57.827360249999991</v>
      </c>
      <c r="E851" s="34">
        <v>57.538223448749989</v>
      </c>
    </row>
    <row r="852" spans="1:5" ht="15.75" thickBot="1" x14ac:dyDescent="0.3">
      <c r="A852" s="4" t="s">
        <v>15</v>
      </c>
      <c r="B852" s="6">
        <v>12660</v>
      </c>
      <c r="C852" s="6">
        <v>11707</v>
      </c>
      <c r="D852" s="6">
        <v>11940.6561</v>
      </c>
      <c r="E852" s="6">
        <v>11884.525299999999</v>
      </c>
    </row>
    <row r="853" spans="1:5" ht="15.75" thickBot="1" x14ac:dyDescent="0.3">
      <c r="A853" s="4" t="s">
        <v>23</v>
      </c>
      <c r="B853" s="6">
        <f>B852/B851</f>
        <v>208.37364469074157</v>
      </c>
      <c r="C853" s="6">
        <f>C852/C851</f>
        <v>201.4351848267188</v>
      </c>
      <c r="D853" s="6">
        <f>D852/D851</f>
        <v>206.48800236389835</v>
      </c>
      <c r="E853" s="6">
        <f>E852/E851</f>
        <v>206.55009118565667</v>
      </c>
    </row>
    <row r="854" spans="1:5" ht="15.75" thickBot="1" x14ac:dyDescent="0.3">
      <c r="A854" s="4" t="s">
        <v>16</v>
      </c>
      <c r="B854" s="289"/>
      <c r="C854" s="7">
        <f t="shared" ref="C854:E856" si="60">C851/B851-1</f>
        <v>-4.3424244592868644E-2</v>
      </c>
      <c r="D854" s="7">
        <f t="shared" si="60"/>
        <v>-5.0000000000000044E-3</v>
      </c>
      <c r="E854" s="7">
        <f t="shared" si="60"/>
        <v>-5.0000000000000044E-3</v>
      </c>
    </row>
    <row r="855" spans="1:5" ht="15.75" thickBot="1" x14ac:dyDescent="0.3">
      <c r="A855" s="4" t="s">
        <v>17</v>
      </c>
      <c r="B855" s="289"/>
      <c r="C855" s="7">
        <f t="shared" si="60"/>
        <v>-7.5276461295418651E-2</v>
      </c>
      <c r="D855" s="7">
        <f t="shared" si="60"/>
        <v>1.9958665755530847E-2</v>
      </c>
      <c r="E855" s="7">
        <f t="shared" si="60"/>
        <v>-4.7008137182680265E-3</v>
      </c>
    </row>
    <row r="856" spans="1:5" ht="15.75" thickBot="1" x14ac:dyDescent="0.3">
      <c r="A856" s="4" t="s">
        <v>18</v>
      </c>
      <c r="B856" s="289"/>
      <c r="C856" s="7">
        <f t="shared" si="60"/>
        <v>-3.3298164335132219E-2</v>
      </c>
      <c r="D856" s="7">
        <f t="shared" si="60"/>
        <v>2.5084086186463184E-2</v>
      </c>
      <c r="E856" s="7">
        <f t="shared" si="60"/>
        <v>3.0068973038388513E-4</v>
      </c>
    </row>
    <row r="857" spans="1:5" ht="15.75" thickBot="1" x14ac:dyDescent="0.3">
      <c r="A857" s="773" t="s">
        <v>566</v>
      </c>
      <c r="B857" s="774"/>
      <c r="C857" s="774"/>
      <c r="D857" s="774"/>
      <c r="E857" s="775"/>
    </row>
    <row r="858" spans="1:5" x14ac:dyDescent="0.25">
      <c r="A858" s="771"/>
      <c r="B858" s="16">
        <v>2019</v>
      </c>
      <c r="C858" s="16">
        <v>2020</v>
      </c>
      <c r="D858" s="16">
        <v>2021</v>
      </c>
      <c r="E858" s="16">
        <v>2022</v>
      </c>
    </row>
    <row r="859" spans="1:5" ht="15.75" thickBot="1" x14ac:dyDescent="0.3">
      <c r="A859" s="772"/>
      <c r="B859" s="17" t="s">
        <v>5</v>
      </c>
      <c r="C859" s="17" t="s">
        <v>6</v>
      </c>
      <c r="D859" s="17" t="s">
        <v>6</v>
      </c>
      <c r="E859" s="17" t="s">
        <v>6</v>
      </c>
    </row>
    <row r="860" spans="1:5" ht="15.75" thickBot="1" x14ac:dyDescent="0.3">
      <c r="A860" s="1" t="s">
        <v>0</v>
      </c>
      <c r="B860" s="8">
        <f>B861+B862</f>
        <v>297.38883372354138</v>
      </c>
      <c r="C860" s="8">
        <f>C861+C862</f>
        <v>86.04933496604788</v>
      </c>
      <c r="D860" s="8">
        <f>D861+D862</f>
        <v>92.707211402563388</v>
      </c>
      <c r="E860" s="8">
        <f>E861+E862</f>
        <v>93.782263213209504</v>
      </c>
    </row>
    <row r="861" spans="1:5" ht="15.75" thickBot="1" x14ac:dyDescent="0.3">
      <c r="A861" s="10" t="s">
        <v>50</v>
      </c>
      <c r="B861" s="11">
        <v>297.38883372354138</v>
      </c>
      <c r="C861" s="11">
        <v>86.04933496604788</v>
      </c>
      <c r="D861" s="11">
        <v>92.707211402563388</v>
      </c>
      <c r="E861" s="11">
        <v>93.782263213209504</v>
      </c>
    </row>
    <row r="862" spans="1:5" ht="15.75" thickBot="1" x14ac:dyDescent="0.3">
      <c r="A862" s="10" t="s">
        <v>51</v>
      </c>
      <c r="B862" s="11"/>
      <c r="C862" s="40"/>
      <c r="D862" s="40"/>
      <c r="E862" s="40"/>
    </row>
    <row r="863" spans="1:5" ht="24.75" thickBot="1" x14ac:dyDescent="0.3">
      <c r="A863" s="1" t="s">
        <v>31</v>
      </c>
      <c r="B863" s="8">
        <f>B864+B865</f>
        <v>50.764599193977311</v>
      </c>
      <c r="C863" s="8">
        <f>C864+C865</f>
        <v>12.011215677973235</v>
      </c>
      <c r="D863" s="8">
        <f>D864+D865</f>
        <v>12.887314484417205</v>
      </c>
      <c r="E863" s="8">
        <f>E864+E865</f>
        <v>13.036758422609653</v>
      </c>
    </row>
    <row r="864" spans="1:5" ht="15.75" thickBot="1" x14ac:dyDescent="0.3">
      <c r="A864" s="10" t="s">
        <v>50</v>
      </c>
      <c r="B864" s="11">
        <v>50.764599193977311</v>
      </c>
      <c r="C864" s="8">
        <v>12.011215677973235</v>
      </c>
      <c r="D864" s="8">
        <v>12.887314484417205</v>
      </c>
      <c r="E864" s="8">
        <v>13.036758422609653</v>
      </c>
    </row>
    <row r="865" spans="1:5" ht="15.75" thickBot="1" x14ac:dyDescent="0.3">
      <c r="A865" s="10" t="s">
        <v>51</v>
      </c>
      <c r="B865" s="11"/>
      <c r="C865" s="8"/>
      <c r="D865" s="8"/>
      <c r="E865" s="8"/>
    </row>
    <row r="866" spans="1:5" ht="15.75" thickBot="1" x14ac:dyDescent="0.3">
      <c r="A866" s="1" t="s">
        <v>1</v>
      </c>
      <c r="B866" s="11">
        <f>B867+B868</f>
        <v>311.99965323945503</v>
      </c>
      <c r="C866" s="11">
        <f>C867+C868</f>
        <v>111.99643792856838</v>
      </c>
      <c r="D866" s="11">
        <f>D867+D868</f>
        <v>109.66792089989116</v>
      </c>
      <c r="E866" s="11">
        <f>E867+E868</f>
        <v>110.93965257156526</v>
      </c>
    </row>
    <row r="867" spans="1:5" ht="15.75" thickBot="1" x14ac:dyDescent="0.3">
      <c r="A867" s="10" t="s">
        <v>50</v>
      </c>
      <c r="B867" s="11">
        <v>311.99965323945503</v>
      </c>
      <c r="C867" s="8">
        <v>111.99643792856838</v>
      </c>
      <c r="D867" s="8">
        <v>109.66792089989116</v>
      </c>
      <c r="E867" s="8">
        <v>110.93965257156526</v>
      </c>
    </row>
    <row r="868" spans="1:5" ht="15.75" thickBot="1" x14ac:dyDescent="0.3">
      <c r="A868" s="10" t="s">
        <v>51</v>
      </c>
      <c r="B868" s="11"/>
      <c r="C868" s="8"/>
      <c r="D868" s="8"/>
      <c r="E868" s="8"/>
    </row>
    <row r="869" spans="1:5" ht="15.75" thickBot="1" x14ac:dyDescent="0.3">
      <c r="A869" s="1" t="s">
        <v>2</v>
      </c>
      <c r="B869" s="11">
        <f>B870+B871</f>
        <v>0</v>
      </c>
      <c r="C869" s="11">
        <f>C870+C871</f>
        <v>0</v>
      </c>
      <c r="D869" s="11">
        <f>D870+D871</f>
        <v>0</v>
      </c>
      <c r="E869" s="11">
        <f>E870+E871</f>
        <v>0</v>
      </c>
    </row>
    <row r="870" spans="1:5" ht="15.75" thickBot="1" x14ac:dyDescent="0.3">
      <c r="A870" s="10" t="s">
        <v>50</v>
      </c>
      <c r="B870" s="11"/>
      <c r="C870" s="8"/>
      <c r="D870" s="8"/>
      <c r="E870" s="8"/>
    </row>
    <row r="871" spans="1:5" ht="15.75" thickBot="1" x14ac:dyDescent="0.3">
      <c r="A871" s="10" t="s">
        <v>51</v>
      </c>
      <c r="B871" s="11"/>
      <c r="C871" s="8"/>
      <c r="D871" s="8"/>
      <c r="E871" s="8"/>
    </row>
    <row r="872" spans="1:5" ht="15.75" thickBot="1" x14ac:dyDescent="0.3">
      <c r="A872" s="1" t="s">
        <v>24</v>
      </c>
      <c r="B872" s="11">
        <f>B873+B874</f>
        <v>11999.846913883055</v>
      </c>
      <c r="C872" s="11">
        <f>C873+C874</f>
        <v>11496.892868999999</v>
      </c>
      <c r="D872" s="11">
        <f>D873+D874</f>
        <v>11725.393614771374</v>
      </c>
      <c r="E872" s="11">
        <f>E873+E874</f>
        <v>11666.766646697515</v>
      </c>
    </row>
    <row r="873" spans="1:5" ht="15.75" thickBot="1" x14ac:dyDescent="0.3">
      <c r="A873" s="10" t="s">
        <v>50</v>
      </c>
      <c r="B873" s="11">
        <v>11999.846913883055</v>
      </c>
      <c r="C873" s="8">
        <v>11496.892868999999</v>
      </c>
      <c r="D873" s="8">
        <v>11725.393614771374</v>
      </c>
      <c r="E873" s="8">
        <v>11666.766646697515</v>
      </c>
    </row>
    <row r="874" spans="1:5" ht="15.75" thickBot="1" x14ac:dyDescent="0.3">
      <c r="A874" s="10" t="s">
        <v>51</v>
      </c>
      <c r="B874" s="11"/>
      <c r="C874" s="8"/>
      <c r="D874" s="8"/>
      <c r="E874" s="8"/>
    </row>
    <row r="875" spans="1:5" ht="15.75" thickBot="1" x14ac:dyDescent="0.3">
      <c r="A875" s="1" t="s">
        <v>25</v>
      </c>
      <c r="B875" s="11">
        <f>B876+B877</f>
        <v>0</v>
      </c>
      <c r="C875" s="11">
        <f>C876+C877</f>
        <v>0</v>
      </c>
      <c r="D875" s="11">
        <f>D876+D877</f>
        <v>0</v>
      </c>
      <c r="E875" s="11">
        <f>E876+E877</f>
        <v>0</v>
      </c>
    </row>
    <row r="876" spans="1:5" ht="15.75" thickBot="1" x14ac:dyDescent="0.3">
      <c r="A876" s="10" t="s">
        <v>50</v>
      </c>
      <c r="B876" s="11"/>
      <c r="C876" s="8"/>
      <c r="D876" s="8"/>
      <c r="E876" s="8"/>
    </row>
    <row r="877" spans="1:5" ht="15.75" thickBot="1" x14ac:dyDescent="0.3">
      <c r="A877" s="10" t="s">
        <v>51</v>
      </c>
      <c r="B877" s="11"/>
      <c r="C877" s="8"/>
      <c r="D877" s="8"/>
      <c r="E877" s="8"/>
    </row>
    <row r="878" spans="1:5" ht="24.75" customHeight="1" thickBot="1" x14ac:dyDescent="0.3">
      <c r="A878" s="1" t="s">
        <v>3</v>
      </c>
      <c r="B878" s="11">
        <f>B879+B880</f>
        <v>0</v>
      </c>
      <c r="C878" s="11">
        <f>C879+C880</f>
        <v>0</v>
      </c>
      <c r="D878" s="11">
        <f>D879+D880</f>
        <v>0</v>
      </c>
      <c r="E878" s="11">
        <f>E879+E880</f>
        <v>0</v>
      </c>
    </row>
    <row r="879" spans="1:5" ht="15.75" thickBot="1" x14ac:dyDescent="0.3">
      <c r="A879" s="10" t="s">
        <v>50</v>
      </c>
      <c r="B879" s="11"/>
      <c r="C879" s="31"/>
      <c r="D879" s="31"/>
      <c r="E879" s="31"/>
    </row>
    <row r="880" spans="1:5" ht="15.75" thickBot="1" x14ac:dyDescent="0.3">
      <c r="A880" s="10" t="s">
        <v>51</v>
      </c>
      <c r="B880" s="11"/>
      <c r="C880" s="32"/>
      <c r="D880" s="31"/>
      <c r="E880" s="31"/>
    </row>
    <row r="881" spans="1:5" ht="15.75" thickBot="1" x14ac:dyDescent="0.3">
      <c r="A881" s="21" t="s">
        <v>567</v>
      </c>
      <c r="B881" s="11">
        <f>ROUND(B878+B875+B872+B869+B866+B863+B860,4)</f>
        <v>12660</v>
      </c>
      <c r="C881" s="11">
        <f>ROUND(C878+C875+C872+C869+C866+C863+C860,0)</f>
        <v>11707</v>
      </c>
      <c r="D881" s="11">
        <f>ROUND(D878+D875+D872+D869+D866+D863+D860,4)</f>
        <v>11940.6561</v>
      </c>
      <c r="E881" s="11">
        <f>ROUND(E878+E875+E872+E869+E866+E863+E860,4)</f>
        <v>11884.525299999999</v>
      </c>
    </row>
    <row r="882" spans="1:5" ht="15.75" thickBot="1" x14ac:dyDescent="0.3">
      <c r="A882" s="22" t="s">
        <v>35</v>
      </c>
      <c r="B882" s="23">
        <f t="shared" ref="B882" si="61">IF(B881-B852=0,0,"Error")</f>
        <v>0</v>
      </c>
      <c r="C882" s="23">
        <f>IF(C881-C852=0,0,"Error")</f>
        <v>0</v>
      </c>
      <c r="D882" s="23">
        <f t="shared" ref="D882:E882" si="62">IF(D881-D852=0,0,"Error")</f>
        <v>0</v>
      </c>
      <c r="E882" s="23">
        <f t="shared" si="62"/>
        <v>0</v>
      </c>
    </row>
    <row r="883" spans="1:5" ht="15.75" thickBot="1" x14ac:dyDescent="0.3">
      <c r="A883" s="33" t="s">
        <v>438</v>
      </c>
      <c r="B883" s="784" t="s">
        <v>568</v>
      </c>
      <c r="C883" s="902"/>
      <c r="D883" s="902"/>
      <c r="E883" s="903"/>
    </row>
    <row r="884" spans="1:5" ht="27" customHeight="1" thickBot="1" x14ac:dyDescent="0.3">
      <c r="A884" s="4" t="s">
        <v>9</v>
      </c>
      <c r="B884" s="767" t="s">
        <v>569</v>
      </c>
      <c r="C884" s="779"/>
      <c r="D884" s="779"/>
      <c r="E884" s="780"/>
    </row>
    <row r="885" spans="1:5" ht="15.75" thickBot="1" x14ac:dyDescent="0.3">
      <c r="A885" s="4" t="s">
        <v>14</v>
      </c>
      <c r="B885" s="770" t="s">
        <v>570</v>
      </c>
      <c r="C885" s="768"/>
      <c r="D885" s="768"/>
      <c r="E885" s="769"/>
    </row>
    <row r="886" spans="1:5" x14ac:dyDescent="0.25">
      <c r="A886" s="771"/>
      <c r="B886" s="16">
        <v>2019</v>
      </c>
      <c r="C886" s="16">
        <v>2020</v>
      </c>
      <c r="D886" s="16">
        <v>2021</v>
      </c>
      <c r="E886" s="16">
        <v>2022</v>
      </c>
    </row>
    <row r="887" spans="1:5" ht="15.75" thickBot="1" x14ac:dyDescent="0.3">
      <c r="A887" s="772"/>
      <c r="B887" s="17" t="s">
        <v>5</v>
      </c>
      <c r="C887" s="17" t="s">
        <v>6</v>
      </c>
      <c r="D887" s="17" t="s">
        <v>6</v>
      </c>
      <c r="E887" s="17" t="s">
        <v>6</v>
      </c>
    </row>
    <row r="888" spans="1:5" ht="15.75" thickBot="1" x14ac:dyDescent="0.3">
      <c r="A888" s="4" t="s">
        <v>8</v>
      </c>
      <c r="B888" s="6">
        <v>19419.223461183246</v>
      </c>
      <c r="C888" s="6">
        <v>15931.655141474539</v>
      </c>
      <c r="D888" s="6">
        <v>16092.564858403432</v>
      </c>
      <c r="E888" s="6">
        <v>16255.099763473307</v>
      </c>
    </row>
    <row r="889" spans="1:5" ht="15.75" thickBot="1" x14ac:dyDescent="0.3">
      <c r="A889" s="4" t="s">
        <v>15</v>
      </c>
      <c r="B889" s="6">
        <v>219836</v>
      </c>
      <c r="C889" s="6">
        <v>176084</v>
      </c>
      <c r="D889" s="6">
        <v>182324.9926</v>
      </c>
      <c r="E889" s="6">
        <v>184221.8529</v>
      </c>
    </row>
    <row r="890" spans="1:5" ht="15.75" thickBot="1" x14ac:dyDescent="0.3">
      <c r="A890" s="4" t="s">
        <v>23</v>
      </c>
      <c r="B890" s="6">
        <f>B889/B888</f>
        <v>11.320535058439717</v>
      </c>
      <c r="C890" s="6">
        <f>C889/C888</f>
        <v>11.052461180985789</v>
      </c>
      <c r="D890" s="6">
        <f>D889/D888</f>
        <v>11.329765901474126</v>
      </c>
      <c r="E890" s="6">
        <f>E889/E888</f>
        <v>11.333172701527388</v>
      </c>
    </row>
    <row r="891" spans="1:5" ht="15.75" thickBot="1" x14ac:dyDescent="0.3">
      <c r="A891" s="4" t="s">
        <v>16</v>
      </c>
      <c r="B891" s="289"/>
      <c r="C891" s="7">
        <f t="shared" ref="C891:E893" si="63">C888/B888-1</f>
        <v>-0.17959360355886256</v>
      </c>
      <c r="D891" s="7">
        <f t="shared" si="63"/>
        <v>1.0099999999999998E-2</v>
      </c>
      <c r="E891" s="7">
        <f t="shared" si="63"/>
        <v>1.0099999999999998E-2</v>
      </c>
    </row>
    <row r="892" spans="1:5" ht="15.75" thickBot="1" x14ac:dyDescent="0.3">
      <c r="A892" s="4" t="s">
        <v>17</v>
      </c>
      <c r="B892" s="289"/>
      <c r="C892" s="7">
        <f t="shared" si="63"/>
        <v>-0.19902108844775201</v>
      </c>
      <c r="D892" s="7">
        <f t="shared" si="63"/>
        <v>3.5443269121555598E-2</v>
      </c>
      <c r="E892" s="7">
        <f t="shared" si="63"/>
        <v>1.0403731671397853E-2</v>
      </c>
    </row>
    <row r="893" spans="1:5" ht="15.75" thickBot="1" x14ac:dyDescent="0.3">
      <c r="A893" s="4" t="s">
        <v>18</v>
      </c>
      <c r="B893" s="289"/>
      <c r="C893" s="7">
        <f t="shared" si="63"/>
        <v>-2.3680318648372722E-2</v>
      </c>
      <c r="D893" s="7">
        <f t="shared" si="63"/>
        <v>2.508986152020154E-2</v>
      </c>
      <c r="E893" s="7">
        <f t="shared" si="63"/>
        <v>3.0069465537851947E-4</v>
      </c>
    </row>
    <row r="894" spans="1:5" ht="15.75" thickBot="1" x14ac:dyDescent="0.3">
      <c r="A894" s="773" t="s">
        <v>571</v>
      </c>
      <c r="B894" s="774"/>
      <c r="C894" s="774"/>
      <c r="D894" s="774"/>
      <c r="E894" s="775"/>
    </row>
    <row r="895" spans="1:5" x14ac:dyDescent="0.25">
      <c r="A895" s="771"/>
      <c r="B895" s="16">
        <v>2019</v>
      </c>
      <c r="C895" s="16">
        <v>2020</v>
      </c>
      <c r="D895" s="16">
        <v>2021</v>
      </c>
      <c r="E895" s="16">
        <v>2022</v>
      </c>
    </row>
    <row r="896" spans="1:5" ht="15.75" thickBot="1" x14ac:dyDescent="0.3">
      <c r="A896" s="772"/>
      <c r="B896" s="17" t="s">
        <v>5</v>
      </c>
      <c r="C896" s="17" t="s">
        <v>6</v>
      </c>
      <c r="D896" s="17" t="s">
        <v>6</v>
      </c>
      <c r="E896" s="17" t="s">
        <v>6</v>
      </c>
    </row>
    <row r="897" spans="1:5" ht="15.75" thickBot="1" x14ac:dyDescent="0.3">
      <c r="A897" s="1" t="s">
        <v>0</v>
      </c>
      <c r="B897" s="8">
        <f>B898+B899</f>
        <v>1826.1546610909954</v>
      </c>
      <c r="C897" s="8">
        <f>C898+C899</f>
        <v>1294.2680885187769</v>
      </c>
      <c r="D897" s="8">
        <f>D898+D899</f>
        <v>1415.5705972146206</v>
      </c>
      <c r="E897" s="8">
        <f>E898+E899</f>
        <v>1453.7174882441743</v>
      </c>
    </row>
    <row r="898" spans="1:5" ht="15.75" thickBot="1" x14ac:dyDescent="0.3">
      <c r="A898" s="10" t="s">
        <v>50</v>
      </c>
      <c r="B898" s="11">
        <v>1826.1546610909954</v>
      </c>
      <c r="C898" s="11">
        <v>1294.2680885187769</v>
      </c>
      <c r="D898" s="11">
        <v>1415.5705972146206</v>
      </c>
      <c r="E898" s="11">
        <v>1453.7174882441743</v>
      </c>
    </row>
    <row r="899" spans="1:5" ht="15.75" thickBot="1" x14ac:dyDescent="0.3">
      <c r="A899" s="10" t="s">
        <v>51</v>
      </c>
      <c r="B899" s="11"/>
      <c r="C899" s="40"/>
      <c r="D899" s="40"/>
      <c r="E899" s="40"/>
    </row>
    <row r="900" spans="1:5" ht="24.75" thickBot="1" x14ac:dyDescent="0.3">
      <c r="A900" s="1" t="s">
        <v>31</v>
      </c>
      <c r="B900" s="8">
        <f>B901+B902</f>
        <v>311.72659805605662</v>
      </c>
      <c r="C900" s="8">
        <f>C901+C902</f>
        <v>180.66070077649056</v>
      </c>
      <c r="D900" s="8">
        <f>D901+D902</f>
        <v>196.77976702354647</v>
      </c>
      <c r="E900" s="8">
        <f>E901+E902</f>
        <v>202.08260133236769</v>
      </c>
    </row>
    <row r="901" spans="1:5" ht="15.75" thickBot="1" x14ac:dyDescent="0.3">
      <c r="A901" s="10" t="s">
        <v>50</v>
      </c>
      <c r="B901" s="11">
        <v>311.72659805605662</v>
      </c>
      <c r="C901" s="8">
        <v>180.66070077649056</v>
      </c>
      <c r="D901" s="8">
        <v>196.77976702354647</v>
      </c>
      <c r="E901" s="8">
        <v>202.08260133236769</v>
      </c>
    </row>
    <row r="902" spans="1:5" ht="15.75" thickBot="1" x14ac:dyDescent="0.3">
      <c r="A902" s="10" t="s">
        <v>51</v>
      </c>
      <c r="B902" s="11"/>
      <c r="C902" s="8"/>
      <c r="D902" s="8"/>
      <c r="E902" s="8"/>
    </row>
    <row r="903" spans="1:5" ht="15.75" thickBot="1" x14ac:dyDescent="0.3">
      <c r="A903" s="1" t="s">
        <v>1</v>
      </c>
      <c r="B903" s="11">
        <f>B904+B905</f>
        <v>1915.8742912037681</v>
      </c>
      <c r="C903" s="11">
        <f>C904+C905</f>
        <v>1684.5384766298739</v>
      </c>
      <c r="D903" s="11">
        <f>D904+D905</f>
        <v>1674.5480953950059</v>
      </c>
      <c r="E903" s="11">
        <f>E904+E905</f>
        <v>1719.6739293480941</v>
      </c>
    </row>
    <row r="904" spans="1:5" ht="15.75" thickBot="1" x14ac:dyDescent="0.3">
      <c r="A904" s="10" t="s">
        <v>50</v>
      </c>
      <c r="B904" s="11">
        <v>1915.8742912037681</v>
      </c>
      <c r="C904" s="8">
        <v>1684.5384766298739</v>
      </c>
      <c r="D904" s="8">
        <v>1674.5480953950059</v>
      </c>
      <c r="E904" s="8">
        <v>1719.6739293480941</v>
      </c>
    </row>
    <row r="905" spans="1:5" ht="15.75" thickBot="1" x14ac:dyDescent="0.3">
      <c r="A905" s="10" t="s">
        <v>51</v>
      </c>
      <c r="B905" s="11"/>
      <c r="C905" s="8"/>
      <c r="D905" s="8"/>
      <c r="E905" s="8"/>
    </row>
    <row r="906" spans="1:5" ht="15.75" thickBot="1" x14ac:dyDescent="0.3">
      <c r="A906" s="1" t="s">
        <v>2</v>
      </c>
      <c r="B906" s="11">
        <f>B907+B908</f>
        <v>0</v>
      </c>
      <c r="C906" s="11">
        <f>C907+C908</f>
        <v>0</v>
      </c>
      <c r="D906" s="11">
        <f>D907+D908</f>
        <v>0</v>
      </c>
      <c r="E906" s="11">
        <f>E907+E908</f>
        <v>0</v>
      </c>
    </row>
    <row r="907" spans="1:5" ht="15.75" thickBot="1" x14ac:dyDescent="0.3">
      <c r="A907" s="10" t="s">
        <v>50</v>
      </c>
      <c r="B907" s="11"/>
      <c r="C907" s="8"/>
      <c r="D907" s="8"/>
      <c r="E907" s="8"/>
    </row>
    <row r="908" spans="1:5" ht="15.75" thickBot="1" x14ac:dyDescent="0.3">
      <c r="A908" s="10" t="s">
        <v>51</v>
      </c>
      <c r="B908" s="11"/>
      <c r="C908" s="8"/>
      <c r="D908" s="8"/>
      <c r="E908" s="8"/>
    </row>
    <row r="909" spans="1:5" ht="15.75" thickBot="1" x14ac:dyDescent="0.3">
      <c r="A909" s="1" t="s">
        <v>24</v>
      </c>
      <c r="B909" s="11">
        <f>B910+B911</f>
        <v>215782.24444989499</v>
      </c>
      <c r="C909" s="11">
        <f>C910+C911</f>
        <v>172924.77115990437</v>
      </c>
      <c r="D909" s="11">
        <f>D910+D911</f>
        <v>179038.09413233487</v>
      </c>
      <c r="E909" s="11">
        <f>E910+E911</f>
        <v>180846.37888307145</v>
      </c>
    </row>
    <row r="910" spans="1:5" ht="15.75" thickBot="1" x14ac:dyDescent="0.3">
      <c r="A910" s="10" t="s">
        <v>50</v>
      </c>
      <c r="B910" s="11">
        <v>215782.24444989499</v>
      </c>
      <c r="C910" s="8">
        <v>172924.77115990437</v>
      </c>
      <c r="D910" s="8">
        <v>179038.09413233487</v>
      </c>
      <c r="E910" s="8">
        <v>180846.37888307145</v>
      </c>
    </row>
    <row r="911" spans="1:5" ht="15.75" thickBot="1" x14ac:dyDescent="0.3">
      <c r="A911" s="10" t="s">
        <v>51</v>
      </c>
      <c r="B911" s="11"/>
      <c r="C911" s="8"/>
      <c r="D911" s="8"/>
      <c r="E911" s="8"/>
    </row>
    <row r="912" spans="1:5" ht="15.75" thickBot="1" x14ac:dyDescent="0.3">
      <c r="A912" s="1" t="s">
        <v>25</v>
      </c>
      <c r="B912" s="11">
        <f>B913+B914</f>
        <v>0</v>
      </c>
      <c r="C912" s="11">
        <f>C913+C914</f>
        <v>0</v>
      </c>
      <c r="D912" s="11">
        <f>D913+D914</f>
        <v>0</v>
      </c>
      <c r="E912" s="11">
        <f>E913+E914</f>
        <v>0</v>
      </c>
    </row>
    <row r="913" spans="1:5" ht="15.75" thickBot="1" x14ac:dyDescent="0.3">
      <c r="A913" s="10" t="s">
        <v>50</v>
      </c>
      <c r="B913" s="11"/>
      <c r="C913" s="8"/>
      <c r="D913" s="8"/>
      <c r="E913" s="8"/>
    </row>
    <row r="914" spans="1:5" ht="15.75" thickBot="1" x14ac:dyDescent="0.3">
      <c r="A914" s="10" t="s">
        <v>51</v>
      </c>
      <c r="B914" s="11"/>
      <c r="C914" s="8"/>
      <c r="D914" s="8"/>
      <c r="E914" s="8"/>
    </row>
    <row r="915" spans="1:5" ht="24.75" customHeight="1" thickBot="1" x14ac:dyDescent="0.3">
      <c r="A915" s="1" t="s">
        <v>3</v>
      </c>
      <c r="B915" s="11">
        <f>B916+B917</f>
        <v>0</v>
      </c>
      <c r="C915" s="11">
        <f>C916+C917</f>
        <v>0</v>
      </c>
      <c r="D915" s="11">
        <f>D916+D917</f>
        <v>0</v>
      </c>
      <c r="E915" s="11">
        <f>E916+E917</f>
        <v>0</v>
      </c>
    </row>
    <row r="916" spans="1:5" ht="15.75" thickBot="1" x14ac:dyDescent="0.3">
      <c r="A916" s="10" t="s">
        <v>50</v>
      </c>
      <c r="B916" s="11"/>
      <c r="C916" s="31"/>
      <c r="D916" s="31"/>
      <c r="E916" s="31"/>
    </row>
    <row r="917" spans="1:5" ht="15.75" thickBot="1" x14ac:dyDescent="0.3">
      <c r="A917" s="10" t="s">
        <v>51</v>
      </c>
      <c r="B917" s="11"/>
      <c r="C917" s="32"/>
      <c r="D917" s="31"/>
      <c r="E917" s="31"/>
    </row>
    <row r="918" spans="1:5" ht="15.75" thickBot="1" x14ac:dyDescent="0.3">
      <c r="A918" s="21" t="s">
        <v>572</v>
      </c>
      <c r="B918" s="11">
        <f>ROUND(B915+B912+B909+B906+B903+B900+B897,4)</f>
        <v>219836</v>
      </c>
      <c r="C918" s="11">
        <f>ROUND(C915+C912+C909+C906+C903+C900+C897,0)</f>
        <v>176084</v>
      </c>
      <c r="D918" s="11">
        <f>ROUND(D915+D912+D909+D906+D903+D900+D897,4)</f>
        <v>182324.9926</v>
      </c>
      <c r="E918" s="11">
        <f>ROUND(E915+E912+E909+E906+E903+E900+E897,4)</f>
        <v>184221.8529</v>
      </c>
    </row>
    <row r="919" spans="1:5" ht="15.75" thickBot="1" x14ac:dyDescent="0.3">
      <c r="A919" s="22" t="s">
        <v>35</v>
      </c>
      <c r="B919" s="23">
        <f t="shared" ref="B919" si="64">IF(B918-B889=0,0,"Error")</f>
        <v>0</v>
      </c>
      <c r="C919" s="23">
        <f>IF(C918-C889=0,0,"Error")</f>
        <v>0</v>
      </c>
      <c r="D919" s="23">
        <f t="shared" ref="D919:E919" si="65">IF(D918-D889=0,0,"Error")</f>
        <v>0</v>
      </c>
      <c r="E919" s="23">
        <f t="shared" si="65"/>
        <v>0</v>
      </c>
    </row>
    <row r="920" spans="1:5" ht="15.75" thickBot="1" x14ac:dyDescent="0.3">
      <c r="A920" s="33" t="s">
        <v>573</v>
      </c>
      <c r="B920" s="805" t="s">
        <v>501</v>
      </c>
      <c r="C920" s="785"/>
      <c r="D920" s="785"/>
      <c r="E920" s="786"/>
    </row>
    <row r="921" spans="1:5" ht="15.75" thickBot="1" x14ac:dyDescent="0.3">
      <c r="A921" s="4" t="s">
        <v>9</v>
      </c>
      <c r="B921" s="767" t="s">
        <v>574</v>
      </c>
      <c r="C921" s="779"/>
      <c r="D921" s="779"/>
      <c r="E921" s="780"/>
    </row>
    <row r="922" spans="1:5" ht="15.75" thickBot="1" x14ac:dyDescent="0.3">
      <c r="A922" s="4" t="s">
        <v>14</v>
      </c>
      <c r="B922" s="770" t="s">
        <v>575</v>
      </c>
      <c r="C922" s="768"/>
      <c r="D922" s="768"/>
      <c r="E922" s="769"/>
    </row>
    <row r="923" spans="1:5" x14ac:dyDescent="0.25">
      <c r="A923" s="771"/>
      <c r="B923" s="16">
        <v>2019</v>
      </c>
      <c r="C923" s="16">
        <v>2020</v>
      </c>
      <c r="D923" s="16">
        <v>2021</v>
      </c>
      <c r="E923" s="16">
        <v>2022</v>
      </c>
    </row>
    <row r="924" spans="1:5" ht="15.75" thickBot="1" x14ac:dyDescent="0.3">
      <c r="A924" s="772"/>
      <c r="B924" s="17" t="s">
        <v>5</v>
      </c>
      <c r="C924" s="17" t="s">
        <v>6</v>
      </c>
      <c r="D924" s="17" t="s">
        <v>6</v>
      </c>
      <c r="E924" s="17" t="s">
        <v>6</v>
      </c>
    </row>
    <row r="925" spans="1:5" ht="15.75" thickBot="1" x14ac:dyDescent="0.3">
      <c r="A925" s="4" t="s">
        <v>8</v>
      </c>
      <c r="B925" s="34">
        <v>106.44145296946458</v>
      </c>
      <c r="C925" s="34">
        <v>106.44145296946458</v>
      </c>
      <c r="D925" s="34">
        <v>106.44145296946458</v>
      </c>
      <c r="E925" s="34">
        <v>106.44145296946458</v>
      </c>
    </row>
    <row r="926" spans="1:5" ht="15.75" thickBot="1" x14ac:dyDescent="0.3">
      <c r="A926" s="4" t="s">
        <v>15</v>
      </c>
      <c r="B926" s="6">
        <v>189563.80160000001</v>
      </c>
      <c r="C926" s="6">
        <v>189646</v>
      </c>
      <c r="D926" s="6">
        <v>189091.315</v>
      </c>
      <c r="E926" s="6">
        <v>190832.5465</v>
      </c>
    </row>
    <row r="927" spans="1:5" ht="15.75" thickBot="1" x14ac:dyDescent="0.3">
      <c r="A927" s="4" t="s">
        <v>23</v>
      </c>
      <c r="B927" s="6">
        <f>B926/B925</f>
        <v>1780.9208378091305</v>
      </c>
      <c r="C927" s="6">
        <f>C926/C925</f>
        <v>1781.6930783010332</v>
      </c>
      <c r="D927" s="6">
        <f>D926/D925</f>
        <v>1776.481903664408</v>
      </c>
      <c r="E927" s="6">
        <f>E926/E925</f>
        <v>1792.8404881390068</v>
      </c>
    </row>
    <row r="928" spans="1:5" ht="15.75" thickBot="1" x14ac:dyDescent="0.3">
      <c r="A928" s="4" t="s">
        <v>16</v>
      </c>
      <c r="B928" s="289"/>
      <c r="C928" s="7">
        <f t="shared" ref="C928:E930" si="66">C925/B925-1</f>
        <v>0</v>
      </c>
      <c r="D928" s="7">
        <f t="shared" si="66"/>
        <v>0</v>
      </c>
      <c r="E928" s="7">
        <f t="shared" si="66"/>
        <v>0</v>
      </c>
    </row>
    <row r="929" spans="1:5" ht="15.75" thickBot="1" x14ac:dyDescent="0.3">
      <c r="A929" s="4" t="s">
        <v>17</v>
      </c>
      <c r="B929" s="289"/>
      <c r="C929" s="7">
        <f t="shared" si="66"/>
        <v>4.3361865137869771E-4</v>
      </c>
      <c r="D929" s="7">
        <f t="shared" si="66"/>
        <v>-2.924844183373243E-3</v>
      </c>
      <c r="E929" s="7">
        <f t="shared" si="66"/>
        <v>9.208416050203061E-3</v>
      </c>
    </row>
    <row r="930" spans="1:5" ht="15.75" thickBot="1" x14ac:dyDescent="0.3">
      <c r="A930" s="4" t="s">
        <v>18</v>
      </c>
      <c r="B930" s="289"/>
      <c r="C930" s="7">
        <f t="shared" si="66"/>
        <v>4.3361865137847566E-4</v>
      </c>
      <c r="D930" s="7">
        <f t="shared" si="66"/>
        <v>-2.924844183373243E-3</v>
      </c>
      <c r="E930" s="7">
        <f t="shared" si="66"/>
        <v>9.208416050203061E-3</v>
      </c>
    </row>
    <row r="931" spans="1:5" ht="15.75" thickBot="1" x14ac:dyDescent="0.3">
      <c r="A931" s="773" t="s">
        <v>576</v>
      </c>
      <c r="B931" s="774"/>
      <c r="C931" s="774"/>
      <c r="D931" s="774"/>
      <c r="E931" s="775"/>
    </row>
    <row r="932" spans="1:5" x14ac:dyDescent="0.25">
      <c r="A932" s="771"/>
      <c r="B932" s="16">
        <v>2019</v>
      </c>
      <c r="C932" s="16">
        <v>2020</v>
      </c>
      <c r="D932" s="16">
        <v>2021</v>
      </c>
      <c r="E932" s="16">
        <v>2022</v>
      </c>
    </row>
    <row r="933" spans="1:5" ht="15.75" thickBot="1" x14ac:dyDescent="0.3">
      <c r="A933" s="772"/>
      <c r="B933" s="17" t="s">
        <v>5</v>
      </c>
      <c r="C933" s="17" t="s">
        <v>6</v>
      </c>
      <c r="D933" s="17" t="s">
        <v>6</v>
      </c>
      <c r="E933" s="17" t="s">
        <v>6</v>
      </c>
    </row>
    <row r="934" spans="1:5" ht="15.75" thickBot="1" x14ac:dyDescent="0.3">
      <c r="A934" s="1" t="s">
        <v>0</v>
      </c>
      <c r="B934" s="8">
        <f>B935+B936</f>
        <v>85395.583344298182</v>
      </c>
      <c r="C934" s="8">
        <f>C935+C936</f>
        <v>77687.875958768142</v>
      </c>
      <c r="D934" s="8">
        <f>D935+D936</f>
        <v>81436.073847905078</v>
      </c>
      <c r="E934" s="8">
        <f>E935+E936</f>
        <v>82185.971098122711</v>
      </c>
    </row>
    <row r="935" spans="1:5" ht="15.75" thickBot="1" x14ac:dyDescent="0.3">
      <c r="A935" s="10" t="s">
        <v>50</v>
      </c>
      <c r="B935" s="11">
        <f>B898+B861+B824+B787+B750+B713+B676+B639+B602+B565+B528</f>
        <v>85395.583344298182</v>
      </c>
      <c r="C935" s="294">
        <f t="shared" ref="C935:E935" si="67">C898+C861+C824+C787+C750+C713+C676+C639+C602+C565+C528</f>
        <v>77687.875958768142</v>
      </c>
      <c r="D935" s="294">
        <f t="shared" si="67"/>
        <v>81436.073847905078</v>
      </c>
      <c r="E935" s="294">
        <f t="shared" si="67"/>
        <v>82185.971098122711</v>
      </c>
    </row>
    <row r="936" spans="1:5" ht="15.75" thickBot="1" x14ac:dyDescent="0.3">
      <c r="A936" s="10" t="s">
        <v>51</v>
      </c>
      <c r="B936" s="11"/>
      <c r="C936" s="40"/>
      <c r="D936" s="40"/>
      <c r="E936" s="40"/>
    </row>
    <row r="937" spans="1:5" ht="24.75" thickBot="1" x14ac:dyDescent="0.3">
      <c r="A937" s="1" t="s">
        <v>31</v>
      </c>
      <c r="B937" s="8">
        <f>B938+B939</f>
        <v>14577.119480683501</v>
      </c>
      <c r="C937" s="8">
        <f>C938+C939</f>
        <v>10844.079551254814</v>
      </c>
      <c r="D937" s="8">
        <f>D938+D939</f>
        <v>11320.503315507529</v>
      </c>
      <c r="E937" s="8">
        <f>E938+E939</f>
        <v>11424.747220036053</v>
      </c>
    </row>
    <row r="938" spans="1:5" ht="15.75" thickBot="1" x14ac:dyDescent="0.3">
      <c r="A938" s="10" t="s">
        <v>50</v>
      </c>
      <c r="B938" s="11">
        <f>B901+B864+B827+B790+B753+B716+B679+B642+B605+B568+B531</f>
        <v>14577.119480683501</v>
      </c>
      <c r="C938" s="294">
        <f t="shared" ref="C938:E938" si="68">C901+C864+C827+C790+C753+C716+C679+C642+C605+C568+C531</f>
        <v>10844.079551254814</v>
      </c>
      <c r="D938" s="294">
        <f t="shared" si="68"/>
        <v>11320.503315507529</v>
      </c>
      <c r="E938" s="294">
        <f t="shared" si="68"/>
        <v>11424.747220036053</v>
      </c>
    </row>
    <row r="939" spans="1:5" ht="15.75" thickBot="1" x14ac:dyDescent="0.3">
      <c r="A939" s="10" t="s">
        <v>51</v>
      </c>
      <c r="B939" s="11"/>
      <c r="C939" s="8"/>
      <c r="D939" s="8"/>
      <c r="E939" s="8"/>
    </row>
    <row r="940" spans="1:5" ht="15.75" thickBot="1" x14ac:dyDescent="0.3">
      <c r="A940" s="1" t="s">
        <v>1</v>
      </c>
      <c r="B940" s="11">
        <f>B941+B942</f>
        <v>89591.098825083143</v>
      </c>
      <c r="C940" s="11">
        <f>C941+C942</f>
        <v>101113.68531844574</v>
      </c>
      <c r="D940" s="11">
        <f>D941+D942</f>
        <v>96334.737827124482</v>
      </c>
      <c r="E940" s="11">
        <f>E941+E942</f>
        <v>97221.828173988717</v>
      </c>
    </row>
    <row r="941" spans="1:5" ht="15.75" thickBot="1" x14ac:dyDescent="0.3">
      <c r="A941" s="10" t="s">
        <v>50</v>
      </c>
      <c r="B941" s="11">
        <f>B904+B867+B830+B793+B756+B719+B682+B645+B608+B571+B534</f>
        <v>89591.098825083143</v>
      </c>
      <c r="C941" s="294">
        <f t="shared" ref="C941:E941" si="69">C904+C867+C830+C793+C756+C719+C682+C645+C608+C571+C534</f>
        <v>101113.68531844574</v>
      </c>
      <c r="D941" s="294">
        <f t="shared" si="69"/>
        <v>96334.737827124482</v>
      </c>
      <c r="E941" s="294">
        <f t="shared" si="69"/>
        <v>97221.828173988717</v>
      </c>
    </row>
    <row r="942" spans="1:5" ht="15.75" thickBot="1" x14ac:dyDescent="0.3">
      <c r="A942" s="10" t="s">
        <v>51</v>
      </c>
      <c r="B942" s="11"/>
      <c r="C942" s="8"/>
      <c r="D942" s="8"/>
      <c r="E942" s="8"/>
    </row>
    <row r="943" spans="1:5" ht="15.75" thickBot="1" x14ac:dyDescent="0.3">
      <c r="A943" s="1" t="s">
        <v>2</v>
      </c>
      <c r="B943" s="11">
        <f>B944+B945</f>
        <v>0</v>
      </c>
      <c r="C943" s="11">
        <f>C944+C945</f>
        <v>0</v>
      </c>
      <c r="D943" s="11">
        <f>D944+D945</f>
        <v>0</v>
      </c>
      <c r="E943" s="11">
        <f>E944+E945</f>
        <v>0</v>
      </c>
    </row>
    <row r="944" spans="1:5" ht="15.75" thickBot="1" x14ac:dyDescent="0.3">
      <c r="A944" s="10" t="s">
        <v>50</v>
      </c>
      <c r="B944" s="11"/>
      <c r="C944" s="8"/>
      <c r="D944" s="8"/>
      <c r="E944" s="8"/>
    </row>
    <row r="945" spans="1:5" ht="15.75" thickBot="1" x14ac:dyDescent="0.3">
      <c r="A945" s="10" t="s">
        <v>51</v>
      </c>
      <c r="B945" s="11"/>
      <c r="C945" s="8"/>
      <c r="D945" s="8"/>
      <c r="E945" s="8"/>
    </row>
    <row r="946" spans="1:5" ht="15.75" thickBot="1" x14ac:dyDescent="0.3">
      <c r="A946" s="1" t="s">
        <v>24</v>
      </c>
      <c r="B946" s="11">
        <f>B947+B948</f>
        <v>0</v>
      </c>
      <c r="C946" s="11">
        <f>C947+C948</f>
        <v>0</v>
      </c>
      <c r="D946" s="11">
        <f>D947+D948</f>
        <v>0</v>
      </c>
      <c r="E946" s="11">
        <f>E947+E948</f>
        <v>0</v>
      </c>
    </row>
    <row r="947" spans="1:5" ht="15.75" thickBot="1" x14ac:dyDescent="0.3">
      <c r="A947" s="10" t="s">
        <v>50</v>
      </c>
      <c r="B947" s="11"/>
      <c r="C947" s="8"/>
      <c r="D947" s="8"/>
      <c r="E947" s="8"/>
    </row>
    <row r="948" spans="1:5" ht="15.75" thickBot="1" x14ac:dyDescent="0.3">
      <c r="A948" s="10" t="s">
        <v>51</v>
      </c>
      <c r="B948" s="11"/>
      <c r="C948" s="8"/>
      <c r="D948" s="8"/>
      <c r="E948" s="8"/>
    </row>
    <row r="949" spans="1:5" ht="15.75" thickBot="1" x14ac:dyDescent="0.3">
      <c r="A949" s="1" t="s">
        <v>25</v>
      </c>
      <c r="B949" s="11">
        <f>B950+B951</f>
        <v>0</v>
      </c>
      <c r="C949" s="11">
        <f>C950+C951</f>
        <v>0</v>
      </c>
      <c r="D949" s="11">
        <f>D950+D951</f>
        <v>0</v>
      </c>
      <c r="E949" s="11">
        <f>E950+E951</f>
        <v>0</v>
      </c>
    </row>
    <row r="950" spans="1:5" ht="15.75" thickBot="1" x14ac:dyDescent="0.3">
      <c r="A950" s="10" t="s">
        <v>50</v>
      </c>
      <c r="B950" s="11"/>
      <c r="C950" s="8"/>
      <c r="D950" s="8"/>
      <c r="E950" s="8"/>
    </row>
    <row r="951" spans="1:5" ht="15.75" thickBot="1" x14ac:dyDescent="0.3">
      <c r="A951" s="10" t="s">
        <v>51</v>
      </c>
      <c r="B951" s="11"/>
      <c r="C951" s="8"/>
      <c r="D951" s="8"/>
      <c r="E951" s="8"/>
    </row>
    <row r="952" spans="1:5" ht="24.75" customHeight="1" thickBot="1" x14ac:dyDescent="0.3">
      <c r="A952" s="1" t="s">
        <v>3</v>
      </c>
      <c r="B952" s="11">
        <f>B953+B954</f>
        <v>0</v>
      </c>
      <c r="C952" s="11">
        <f>C953+C954</f>
        <v>0</v>
      </c>
      <c r="D952" s="11">
        <f>D953+D954</f>
        <v>0</v>
      </c>
      <c r="E952" s="11">
        <f>E953+E954</f>
        <v>0</v>
      </c>
    </row>
    <row r="953" spans="1:5" ht="15.75" thickBot="1" x14ac:dyDescent="0.3">
      <c r="A953" s="10" t="s">
        <v>50</v>
      </c>
      <c r="B953" s="11"/>
      <c r="C953" s="31"/>
      <c r="D953" s="31"/>
      <c r="E953" s="31"/>
    </row>
    <row r="954" spans="1:5" ht="15.75" thickBot="1" x14ac:dyDescent="0.3">
      <c r="A954" s="10" t="s">
        <v>51</v>
      </c>
      <c r="B954" s="11"/>
      <c r="C954" s="32"/>
      <c r="D954" s="31"/>
      <c r="E954" s="31"/>
    </row>
    <row r="955" spans="1:5" ht="15.75" thickBot="1" x14ac:dyDescent="0.3">
      <c r="A955" s="21" t="s">
        <v>765</v>
      </c>
      <c r="B955" s="11">
        <f>ROUND(B952+B949+B946+B943+B940+B937+B934,4)</f>
        <v>189563.80170000001</v>
      </c>
      <c r="C955" s="11">
        <f>ROUND(C952+C949+C946+C943+C940+C937+C934,0)</f>
        <v>189646</v>
      </c>
      <c r="D955" s="11">
        <f>ROUND(D952+D949+D946+D943+D940+D937+D934,4)</f>
        <v>189091.315</v>
      </c>
      <c r="E955" s="11">
        <f>ROUND(E952+E949+E946+E943+E940+E937+E934,4)</f>
        <v>190832.5465</v>
      </c>
    </row>
    <row r="956" spans="1:5" ht="15.75" thickBot="1" x14ac:dyDescent="0.3">
      <c r="A956" s="22" t="s">
        <v>35</v>
      </c>
      <c r="B956" s="23">
        <v>0</v>
      </c>
      <c r="C956" s="23">
        <f>IF(C955-C926=0,0,"Error")</f>
        <v>0</v>
      </c>
      <c r="D956" s="23">
        <f t="shared" ref="D956:E956" si="70">IF(D955-D926=0,0,"Error")</f>
        <v>0</v>
      </c>
      <c r="E956" s="23">
        <f t="shared" si="70"/>
        <v>0</v>
      </c>
    </row>
    <row r="957" spans="1:5" ht="15.75" thickBot="1" x14ac:dyDescent="0.3">
      <c r="A957" s="773" t="s">
        <v>578</v>
      </c>
      <c r="B957" s="774"/>
      <c r="C957" s="774"/>
      <c r="D957" s="774"/>
      <c r="E957" s="775"/>
    </row>
    <row r="958" spans="1:5" ht="24.75" thickBot="1" x14ac:dyDescent="0.3">
      <c r="A958" s="12" t="s">
        <v>47</v>
      </c>
      <c r="B958" s="13">
        <f>ROUND(B28+B65+B102+B139+B176+B255+B292+B329+B366+B440+B403+B519+B556+B593+B630+B667+B704+B741+B778+B815+B852+B889,0)</f>
        <v>130637400</v>
      </c>
      <c r="C958" s="13">
        <f>ROUND(C28+C65+C102+C139+C176+C255+C292+C329+C366+C440+C403+C519+C556+C593+C630+C667+C704+C741+C778+C815+C852+C889,0)</f>
        <v>138675000</v>
      </c>
      <c r="D958" s="13">
        <f>ROUND(D28+D65+D102+D139+D176+D255+D292+D329+D366+D440+D403+D519+D556+D593+D630+D667+D704+D741+D778+D815+D852+D889,0)</f>
        <v>145965223</v>
      </c>
      <c r="E958" s="13">
        <f>ROUND(E28+E65+E102+E139+E176+E255+E292+E329+E366+E440+E403+E519+E556+E593+E630+E667+E704+E741+E778+E815+E852+E889,0)</f>
        <v>154464665</v>
      </c>
    </row>
    <row r="959" spans="1:5" ht="24.75" thickBot="1" x14ac:dyDescent="0.3">
      <c r="A959" s="12" t="s">
        <v>48</v>
      </c>
      <c r="B959" s="13">
        <f>ROUND(B960+B963+B966+B969+B972+B975+B978+B981+B986,0)</f>
        <v>129420316</v>
      </c>
      <c r="C959" s="13">
        <f>ROUND(C960+C963+C966+C969+C972+C975+C978+C981+C986-1,0)</f>
        <v>138675000</v>
      </c>
      <c r="D959" s="13">
        <f t="shared" ref="D959:E959" si="71">ROUND(D960+D963+D966+D969+D972+D975+D978+D981+D986,0)</f>
        <v>145965223</v>
      </c>
      <c r="E959" s="13">
        <f t="shared" si="71"/>
        <v>154464665</v>
      </c>
    </row>
    <row r="960" spans="1:5" ht="15.75" thickBot="1" x14ac:dyDescent="0.3">
      <c r="A960" s="1" t="s">
        <v>0</v>
      </c>
      <c r="B960" s="20">
        <f>B961+B962</f>
        <v>1179368.8206785135</v>
      </c>
      <c r="C960" s="20">
        <f>C961+C962</f>
        <v>1138410.7597793697</v>
      </c>
      <c r="D960" s="20">
        <f>D961+D962</f>
        <v>1266171.6225561316</v>
      </c>
      <c r="E960" s="20">
        <f>E961+E962</f>
        <v>1357473.7939785467</v>
      </c>
    </row>
    <row r="961" spans="1:9" ht="15.75" thickBot="1" x14ac:dyDescent="0.3">
      <c r="A961" s="10" t="s">
        <v>50</v>
      </c>
      <c r="B961" s="11">
        <f>B935+B486+B222</f>
        <v>1179368.8206785135</v>
      </c>
      <c r="C961" s="11">
        <f>C935+C486+C222</f>
        <v>1138410.7597793697</v>
      </c>
      <c r="D961" s="11">
        <f t="shared" ref="D961:E961" si="72">D935+D486+D222</f>
        <v>1266171.6225561316</v>
      </c>
      <c r="E961" s="11">
        <f t="shared" si="72"/>
        <v>1357473.7939785467</v>
      </c>
    </row>
    <row r="962" spans="1:9" ht="15.75" thickBot="1" x14ac:dyDescent="0.3">
      <c r="A962" s="10" t="s">
        <v>54</v>
      </c>
      <c r="B962" s="11">
        <f>B38+B75+B112+B149+B186+B223+B265+B302+B339+B376+B487+B529+B566+B603+B640+B677+B714+B751+B788+B825+B862+B899+B936</f>
        <v>0</v>
      </c>
      <c r="C962" s="11">
        <f>C38+C75+C112+C149+C186+C223+C265+C302+C339+C376+C487+C529+C566+C603+C640+C677+C714+C751+C788+C825+C862+C899+C936</f>
        <v>0</v>
      </c>
      <c r="D962" s="11">
        <f>D38+D75+D112+D149+D186+D223+D265+D302+D339+D376+D487+D529+D566+D603+D640+D677+D714+D751+D788+D825+D862+D899+D936</f>
        <v>0</v>
      </c>
      <c r="E962" s="11">
        <f>E38+E75+E112+E149+E186+E223+E265+E302+E339+E376+E487+E529+E566+E603+E640+E677+E714+E751+E788+E825+E862+E899+E936</f>
        <v>0</v>
      </c>
      <c r="G962" s="9"/>
      <c r="H962" s="9"/>
    </row>
    <row r="963" spans="1:9" ht="24.75" thickBot="1" x14ac:dyDescent="0.3">
      <c r="A963" s="1" t="s">
        <v>31</v>
      </c>
      <c r="B963" s="20">
        <f>B964+B965</f>
        <v>201319.54765751213</v>
      </c>
      <c r="C963" s="20">
        <f>C964+C965</f>
        <v>158905.32066552938</v>
      </c>
      <c r="D963" s="20">
        <f>D964+D965</f>
        <v>176011.67853350492</v>
      </c>
      <c r="E963" s="20">
        <f>E964+E965</f>
        <v>188703.67712163521</v>
      </c>
      <c r="G963" s="9"/>
      <c r="H963" s="9"/>
      <c r="I963" s="9"/>
    </row>
    <row r="964" spans="1:9" ht="15.75" thickBot="1" x14ac:dyDescent="0.3">
      <c r="A964" s="10" t="s">
        <v>50</v>
      </c>
      <c r="B964" s="11">
        <f>B938+B489+B225</f>
        <v>201319.54765751213</v>
      </c>
      <c r="C964" s="11">
        <f>C938+C489+C225</f>
        <v>158905.32066552938</v>
      </c>
      <c r="D964" s="11">
        <f t="shared" ref="D964:E964" si="73">D938+D489+D225</f>
        <v>176011.67853350492</v>
      </c>
      <c r="E964" s="11">
        <f t="shared" si="73"/>
        <v>188703.67712163521</v>
      </c>
    </row>
    <row r="965" spans="1:9" ht="15.75" thickBot="1" x14ac:dyDescent="0.3">
      <c r="A965" s="10" t="s">
        <v>54</v>
      </c>
      <c r="B965" s="8">
        <f>B41+B78+B115+B152+B189+B226+B268+B305+B342+B379+B490+B532+B569+B606+B643+B680+B717++B754+B791+B828+B865+B902+B939</f>
        <v>0</v>
      </c>
      <c r="C965" s="8">
        <f>C41+C78+C115+C152+C189+C226+C268+C305+C342+C379+C490+C532+C569+C606+C643+C680+C717++C754+C791+C828+C865+C902+C939</f>
        <v>0</v>
      </c>
      <c r="D965" s="8">
        <f>D41+D78+D115+D152+D189+D226+D268+D305+D342+D379+D490+D532+D569+D606+D643+D680+D717++D754+D791+D828+D865+D902+D939</f>
        <v>0</v>
      </c>
      <c r="E965" s="8">
        <f>E41+E78+E115+E152+E189+E226+E268+E305+E342+E379+E490+E532+E569+E606+E643+E680+E717++E754+E791+E828+E865+E902+E939</f>
        <v>0</v>
      </c>
    </row>
    <row r="966" spans="1:9" ht="15.75" thickBot="1" x14ac:dyDescent="0.3">
      <c r="A966" s="1" t="s">
        <v>1</v>
      </c>
      <c r="B966" s="20">
        <f>B967+B968</f>
        <v>1237311.6316639741</v>
      </c>
      <c r="C966" s="20">
        <f>C967+C968</f>
        <v>1481684.3156911191</v>
      </c>
      <c r="D966" s="20">
        <f>D967+D968</f>
        <v>1497816.6989103635</v>
      </c>
      <c r="E966" s="20">
        <f>E967+E968</f>
        <v>1605822.5288998184</v>
      </c>
      <c r="G966" s="9"/>
    </row>
    <row r="967" spans="1:9" ht="15.75" thickBot="1" x14ac:dyDescent="0.3">
      <c r="A967" s="10" t="s">
        <v>50</v>
      </c>
      <c r="B967" s="11">
        <f>B941+B492+B228</f>
        <v>1237311.6316639741</v>
      </c>
      <c r="C967" s="11">
        <f>C941+C492+C228</f>
        <v>1481684.3156911191</v>
      </c>
      <c r="D967" s="11">
        <f t="shared" ref="D967:E967" si="74">D941+D492+D228</f>
        <v>1497816.6989103635</v>
      </c>
      <c r="E967" s="11">
        <f t="shared" si="74"/>
        <v>1605822.5288998184</v>
      </c>
      <c r="G967" s="9"/>
      <c r="H967" s="9"/>
      <c r="I967" s="9"/>
    </row>
    <row r="968" spans="1:9" ht="15.75" thickBot="1" x14ac:dyDescent="0.3">
      <c r="A968" s="10" t="s">
        <v>54</v>
      </c>
      <c r="B968" s="11">
        <f>B44+B81+B118+B155+B192+B229+B271+B308+B345+B382+B493+B535+B572+B609+B646+B683+B720+B757+B794+B831+B868+B905+B942</f>
        <v>0</v>
      </c>
      <c r="C968" s="11">
        <f>C44+C81+C118+C155+C192+C229+C271+C308+C345+C382+C493+C535+C572+C609+C646+C683+C720+C757+C794+C831+C868+C905+C942</f>
        <v>0</v>
      </c>
      <c r="D968" s="11">
        <f>D44+D81+D118+D155+D192+D229+D271+D308+D345+D382+D493+D535+D572+D609+D646+D683+D720+D757+D794+D831+D868+D905+D942</f>
        <v>0</v>
      </c>
      <c r="E968" s="11">
        <f>E44+E81+E118+E155+E192+E229+E271+E308+E345+E382+E493+E535+E572+E609+E646+E683+E720+E757+E794+E831+E868+E905+E942</f>
        <v>0</v>
      </c>
    </row>
    <row r="969" spans="1:9" ht="15.75" thickBot="1" x14ac:dyDescent="0.3">
      <c r="A969" s="1" t="s">
        <v>2</v>
      </c>
      <c r="B969" s="20">
        <f>B970+B971</f>
        <v>0</v>
      </c>
      <c r="C969" s="20">
        <f>C970+C971</f>
        <v>0</v>
      </c>
      <c r="D969" s="20">
        <f>D970+D971</f>
        <v>0</v>
      </c>
      <c r="E969" s="20">
        <f>E970+E971</f>
        <v>0</v>
      </c>
    </row>
    <row r="970" spans="1:9" ht="15.75" thickBot="1" x14ac:dyDescent="0.3">
      <c r="A970" s="10" t="s">
        <v>50</v>
      </c>
      <c r="B970" s="11">
        <f>B944+B495+B231</f>
        <v>0</v>
      </c>
      <c r="C970" s="11">
        <f>C944+C495+C231</f>
        <v>0</v>
      </c>
      <c r="D970" s="11">
        <f>D944+D495+D231</f>
        <v>0</v>
      </c>
      <c r="E970" s="11">
        <f>E944+E495+E231</f>
        <v>0</v>
      </c>
    </row>
    <row r="971" spans="1:9" ht="15.75" thickBot="1" x14ac:dyDescent="0.3">
      <c r="A971" s="10" t="s">
        <v>54</v>
      </c>
      <c r="B971" s="11">
        <f>B47+B84+B121</f>
        <v>0</v>
      </c>
      <c r="C971" s="11">
        <f>C47+C84+C121</f>
        <v>0</v>
      </c>
      <c r="D971" s="11">
        <f>D47+D84+D121</f>
        <v>0</v>
      </c>
      <c r="E971" s="11">
        <f>E47+E84+E121</f>
        <v>0</v>
      </c>
    </row>
    <row r="972" spans="1:9" ht="15.75" thickBot="1" x14ac:dyDescent="0.3">
      <c r="A972" s="1" t="s">
        <v>24</v>
      </c>
      <c r="B972" s="20">
        <f>B973+B974</f>
        <v>44888751.771651216</v>
      </c>
      <c r="C972" s="20">
        <f t="shared" ref="C972:E972" si="75">C973+C974</f>
        <v>48752354.731901526</v>
      </c>
      <c r="D972" s="20">
        <f t="shared" si="75"/>
        <v>49748131.794463933</v>
      </c>
      <c r="E972" s="20">
        <f t="shared" si="75"/>
        <v>52564832.914057106</v>
      </c>
    </row>
    <row r="973" spans="1:9" ht="15.75" thickBot="1" x14ac:dyDescent="0.3">
      <c r="A973" s="10" t="s">
        <v>50</v>
      </c>
      <c r="B973" s="11">
        <f>B910+B873+B836+B799+B762+B725+B688+B651+B614+B577+B540+B461+B424+B387+B350+B313+B276+B160+B123+B86+B49+B196</f>
        <v>44888751.771651216</v>
      </c>
      <c r="C973" s="11">
        <f>C910+C873+C836+C799+C762+C725+C688+C651+C614+C577+C540+C461+C424+C387+C350+C313+C276+C160+C123+C86+C49+C196</f>
        <v>48752354.731901526</v>
      </c>
      <c r="D973" s="11">
        <f t="shared" ref="D973:E973" si="76">D910+D873+D836+D799+D762+D725+D688+D651+D614+D577+D540+D461+D424+D387+D350+D313+D276+D160+D123+D86+D49+D196</f>
        <v>49748131.794463933</v>
      </c>
      <c r="E973" s="11">
        <f t="shared" si="76"/>
        <v>52564832.914057106</v>
      </c>
    </row>
    <row r="974" spans="1:9" ht="15.75" thickBot="1" x14ac:dyDescent="0.3">
      <c r="A974" s="10" t="s">
        <v>54</v>
      </c>
      <c r="B974" s="8">
        <f>B50+B87+B124+B161+B198+B235+B277+B314+B351+B388+B499+B541+B578+B615+B652+B689+B726+B763+B800+B837+B874+B911+B948</f>
        <v>0</v>
      </c>
      <c r="C974" s="8">
        <f>C50+C87+C124+C161+C198+C235+C277+C314+C351+C388+C499+C541+C578+C615+C652+C689+C726+C763+C800+C837+C874+C911+C948</f>
        <v>0</v>
      </c>
      <c r="D974" s="8">
        <f>D50+D87+D124+D161+D198+D235+D277+D314+D351+D388+D499+D541+D578+D615+D652+D689+D726+D763+D800+D837+D874+D911+D948</f>
        <v>0</v>
      </c>
      <c r="E974" s="8">
        <f>E50+E87+E124+E161+E198+E235+E277+E314+E351+E388+E499+E541+E578+E615+E652+E689+E726+E763+E800+E837+E874+E911+E948</f>
        <v>0</v>
      </c>
    </row>
    <row r="975" spans="1:9" ht="15.75" thickBot="1" x14ac:dyDescent="0.3">
      <c r="A975" s="1" t="s">
        <v>25</v>
      </c>
      <c r="B975" s="20">
        <f>B976+B977</f>
        <v>0</v>
      </c>
      <c r="C975" s="20">
        <f>C976+C977</f>
        <v>0</v>
      </c>
      <c r="D975" s="20">
        <f>D976+D977</f>
        <v>0</v>
      </c>
      <c r="E975" s="20">
        <f>E976+E977</f>
        <v>0</v>
      </c>
    </row>
    <row r="976" spans="1:9" ht="15.75" thickBot="1" x14ac:dyDescent="0.3">
      <c r="A976" s="10" t="s">
        <v>50</v>
      </c>
      <c r="B976" s="11">
        <f>B913+B876+B839+B802+B765+B728+B691+B654+B617+B580+B543+B390+B353+B316+B279+B163+B126+B89+B52</f>
        <v>0</v>
      </c>
      <c r="C976" s="11">
        <f>C913+C876+C839+C802+C765+C728+C691+C654+C617+C580+C543+C390+C353+C316+C279+C163+C126+C89+C52</f>
        <v>0</v>
      </c>
      <c r="D976" s="11">
        <f>D913+D876+D839+D802+D765+D728+D691+D654+D617+D580+D543+D390+D353+D316+D279+D163+D126+D89+D52</f>
        <v>0</v>
      </c>
      <c r="E976" s="11">
        <f>E913+E876+E839+E802+E765+E728+E691+E654+E617+E580+E543+E390+E353+E316+E279+E163+E126+E89+E52</f>
        <v>0</v>
      </c>
    </row>
    <row r="977" spans="1:5" ht="15.75" thickBot="1" x14ac:dyDescent="0.3">
      <c r="A977" s="10" t="s">
        <v>54</v>
      </c>
      <c r="B977" s="11">
        <f>B53+B90+B127</f>
        <v>0</v>
      </c>
      <c r="C977" s="11">
        <f>C53+C90+C127</f>
        <v>0</v>
      </c>
      <c r="D977" s="11">
        <f>D53+D90+D127</f>
        <v>0</v>
      </c>
      <c r="E977" s="11">
        <f>E53+E90+E127</f>
        <v>0</v>
      </c>
    </row>
    <row r="978" spans="1:5" ht="24.75" customHeight="1" thickBot="1" x14ac:dyDescent="0.3">
      <c r="A978" s="1" t="s">
        <v>3</v>
      </c>
      <c r="B978" s="20">
        <f>B979</f>
        <v>81913563.801599979</v>
      </c>
      <c r="C978" s="20">
        <f>C979</f>
        <v>87143645.556829289</v>
      </c>
      <c r="D978" s="20">
        <f>D979</f>
        <v>93277091.314999983</v>
      </c>
      <c r="E978" s="20">
        <f>E979</f>
        <v>98747832.546499997</v>
      </c>
    </row>
    <row r="979" spans="1:5" ht="15.75" thickBot="1" x14ac:dyDescent="0.3">
      <c r="A979" s="10" t="s">
        <v>50</v>
      </c>
      <c r="B979" s="11">
        <f>B916+B879+B842+B805+B768+B731+B694+B657+B620+B583+B546+B467+B430+B393+B356+B319+B282+B166+B129+B92+B55</f>
        <v>81913563.801599979</v>
      </c>
      <c r="C979" s="11">
        <f t="shared" ref="C979:E979" si="77">C916+C879+C842+C805+C768+C731+C694+C657+C620+C583+C546+C467+C430+C393+C356+C319+C282+C166+C129+C92+C55</f>
        <v>87143645.556829289</v>
      </c>
      <c r="D979" s="11">
        <f t="shared" si="77"/>
        <v>93277091.314999983</v>
      </c>
      <c r="E979" s="11">
        <f t="shared" si="77"/>
        <v>98747832.546499997</v>
      </c>
    </row>
    <row r="980" spans="1:5" ht="15.75" thickBot="1" x14ac:dyDescent="0.3">
      <c r="A980" s="10" t="s">
        <v>54</v>
      </c>
      <c r="B980" s="11">
        <f>B56+B93+B130</f>
        <v>0</v>
      </c>
      <c r="C980" s="11">
        <f>C56+C93+C130</f>
        <v>0</v>
      </c>
      <c r="D980" s="11">
        <f>D56+D93+D130</f>
        <v>0</v>
      </c>
      <c r="E980" s="11">
        <f>E56+E93+E130</f>
        <v>0</v>
      </c>
    </row>
    <row r="981" spans="1:5" ht="15.75" thickBot="1" x14ac:dyDescent="0.3">
      <c r="A981" s="1" t="s">
        <v>19</v>
      </c>
      <c r="B981" s="20">
        <f>B982+B983+B984+B985</f>
        <v>0</v>
      </c>
      <c r="C981" s="20">
        <f>C982+C983+C984+C985</f>
        <v>0</v>
      </c>
      <c r="D981" s="20">
        <f>D982+D983+D984+D985</f>
        <v>0</v>
      </c>
      <c r="E981" s="20">
        <f>E982+E983+E984+E985</f>
        <v>0</v>
      </c>
    </row>
    <row r="982" spans="1:5" ht="15.75" thickBot="1" x14ac:dyDescent="0.3">
      <c r="A982" s="10" t="s">
        <v>50</v>
      </c>
      <c r="B982" s="8"/>
      <c r="C982" s="8"/>
      <c r="D982" s="8"/>
      <c r="E982" s="8"/>
    </row>
    <row r="983" spans="1:5" ht="15.75" thickBot="1" x14ac:dyDescent="0.3">
      <c r="A983" s="10" t="s">
        <v>78</v>
      </c>
      <c r="B983" s="8"/>
      <c r="C983" s="8"/>
      <c r="D983" s="8"/>
      <c r="E983" s="8"/>
    </row>
    <row r="984" spans="1:5" ht="15.75" thickBot="1" x14ac:dyDescent="0.3">
      <c r="A984" s="10" t="s">
        <v>76</v>
      </c>
      <c r="B984" s="8"/>
      <c r="C984" s="8"/>
      <c r="D984" s="8"/>
      <c r="E984" s="8"/>
    </row>
    <row r="985" spans="1:5" ht="15.75" thickBot="1" x14ac:dyDescent="0.3">
      <c r="A985" s="10" t="s">
        <v>77</v>
      </c>
      <c r="B985" s="8"/>
      <c r="C985" s="8"/>
      <c r="D985" s="8"/>
      <c r="E985" s="8"/>
    </row>
    <row r="986" spans="1:5" ht="15.75" thickBot="1" x14ac:dyDescent="0.3">
      <c r="A986" s="1" t="s">
        <v>20</v>
      </c>
      <c r="B986" s="20">
        <f>B987+B988+B989+B990</f>
        <v>0</v>
      </c>
      <c r="C986" s="20">
        <f>C987+C988+C989+C990</f>
        <v>0</v>
      </c>
      <c r="D986" s="20">
        <f>D987+D988+D989+D990</f>
        <v>0</v>
      </c>
      <c r="E986" s="20">
        <f>E987+E988+E989+E990</f>
        <v>0</v>
      </c>
    </row>
    <row r="987" spans="1:5" ht="15.75" thickBot="1" x14ac:dyDescent="0.3">
      <c r="A987" s="10" t="s">
        <v>50</v>
      </c>
      <c r="B987" s="8"/>
      <c r="C987" s="8"/>
      <c r="D987" s="8"/>
      <c r="E987" s="8"/>
    </row>
    <row r="988" spans="1:5" ht="15.75" thickBot="1" x14ac:dyDescent="0.3">
      <c r="A988" s="10" t="s">
        <v>78</v>
      </c>
      <c r="B988" s="8"/>
      <c r="C988" s="8"/>
      <c r="D988" s="8"/>
      <c r="E988" s="8"/>
    </row>
    <row r="989" spans="1:5" ht="15.75" thickBot="1" x14ac:dyDescent="0.3">
      <c r="A989" s="10" t="s">
        <v>76</v>
      </c>
      <c r="B989" s="8"/>
      <c r="C989" s="8"/>
      <c r="D989" s="8"/>
      <c r="E989" s="8"/>
    </row>
    <row r="990" spans="1:5" ht="15.75" thickBot="1" x14ac:dyDescent="0.3">
      <c r="A990" s="10" t="s">
        <v>77</v>
      </c>
      <c r="B990" s="8"/>
      <c r="C990" s="8"/>
      <c r="D990" s="8"/>
      <c r="E990" s="8"/>
    </row>
    <row r="991" spans="1:5" ht="15.75" thickBot="1" x14ac:dyDescent="0.3">
      <c r="A991" s="22" t="s">
        <v>35</v>
      </c>
      <c r="B991" s="23" t="str">
        <f>IF(B959-B958=0,0,"Error")</f>
        <v>Error</v>
      </c>
      <c r="C991" s="23">
        <f>IF(C959-C958=0,0,"Error")</f>
        <v>0</v>
      </c>
      <c r="D991" s="23">
        <f>IF(D959-D958=0,0,"Error")</f>
        <v>0</v>
      </c>
      <c r="E991" s="23">
        <f>IF(E959-E958=0,0,"Error")</f>
        <v>0</v>
      </c>
    </row>
    <row r="992" spans="1:5" x14ac:dyDescent="0.25">
      <c r="A992" s="287"/>
      <c r="B992" s="288"/>
      <c r="C992" s="288"/>
      <c r="D992" s="288"/>
      <c r="E992" s="288"/>
    </row>
  </sheetData>
  <mergeCells count="172">
    <mergeCell ref="A923:A924"/>
    <mergeCell ref="A931:E931"/>
    <mergeCell ref="A932:A933"/>
    <mergeCell ref="A957:E957"/>
    <mergeCell ref="A886:A887"/>
    <mergeCell ref="A894:E894"/>
    <mergeCell ref="A895:A896"/>
    <mergeCell ref="B920:E920"/>
    <mergeCell ref="B921:E921"/>
    <mergeCell ref="B922:E922"/>
    <mergeCell ref="A849:A850"/>
    <mergeCell ref="A857:E857"/>
    <mergeCell ref="A858:A859"/>
    <mergeCell ref="B883:E883"/>
    <mergeCell ref="B884:E884"/>
    <mergeCell ref="B885:E885"/>
    <mergeCell ref="A812:A813"/>
    <mergeCell ref="A820:E820"/>
    <mergeCell ref="A821:A822"/>
    <mergeCell ref="B846:E846"/>
    <mergeCell ref="B847:E847"/>
    <mergeCell ref="B848:E848"/>
    <mergeCell ref="A775:A776"/>
    <mergeCell ref="A783:E783"/>
    <mergeCell ref="A784:A785"/>
    <mergeCell ref="B809:E809"/>
    <mergeCell ref="B810:E810"/>
    <mergeCell ref="B811:E811"/>
    <mergeCell ref="A738:A739"/>
    <mergeCell ref="A746:E746"/>
    <mergeCell ref="A747:A748"/>
    <mergeCell ref="B772:E772"/>
    <mergeCell ref="B773:E773"/>
    <mergeCell ref="B774:E774"/>
    <mergeCell ref="A701:A702"/>
    <mergeCell ref="A709:E709"/>
    <mergeCell ref="A710:A711"/>
    <mergeCell ref="B735:E735"/>
    <mergeCell ref="B736:E736"/>
    <mergeCell ref="B737:E737"/>
    <mergeCell ref="A664:A665"/>
    <mergeCell ref="A672:E672"/>
    <mergeCell ref="A673:A674"/>
    <mergeCell ref="B698:E698"/>
    <mergeCell ref="B699:E699"/>
    <mergeCell ref="B700:E700"/>
    <mergeCell ref="A627:A628"/>
    <mergeCell ref="A635:E635"/>
    <mergeCell ref="A636:A637"/>
    <mergeCell ref="B661:E661"/>
    <mergeCell ref="B662:E662"/>
    <mergeCell ref="B663:E663"/>
    <mergeCell ref="A590:A591"/>
    <mergeCell ref="A598:E598"/>
    <mergeCell ref="A599:A600"/>
    <mergeCell ref="B624:E624"/>
    <mergeCell ref="B625:E625"/>
    <mergeCell ref="B626:E626"/>
    <mergeCell ref="A553:A554"/>
    <mergeCell ref="A561:E561"/>
    <mergeCell ref="A562:A563"/>
    <mergeCell ref="B587:E587"/>
    <mergeCell ref="B588:E588"/>
    <mergeCell ref="B589:E589"/>
    <mergeCell ref="A516:A517"/>
    <mergeCell ref="A524:E524"/>
    <mergeCell ref="A525:A526"/>
    <mergeCell ref="B550:E550"/>
    <mergeCell ref="B551:E551"/>
    <mergeCell ref="B552:E552"/>
    <mergeCell ref="A509:E509"/>
    <mergeCell ref="A511:E511"/>
    <mergeCell ref="A512:E512"/>
    <mergeCell ref="B513:E513"/>
    <mergeCell ref="B514:E514"/>
    <mergeCell ref="B515:E515"/>
    <mergeCell ref="B472:E472"/>
    <mergeCell ref="B473:E473"/>
    <mergeCell ref="A474:A475"/>
    <mergeCell ref="A482:E482"/>
    <mergeCell ref="A483:A484"/>
    <mergeCell ref="B508:E508"/>
    <mergeCell ref="B435:E435"/>
    <mergeCell ref="B436:E436"/>
    <mergeCell ref="A437:A438"/>
    <mergeCell ref="A445:E445"/>
    <mergeCell ref="A446:A447"/>
    <mergeCell ref="B471:E471"/>
    <mergeCell ref="B398:E398"/>
    <mergeCell ref="B399:E399"/>
    <mergeCell ref="A400:A401"/>
    <mergeCell ref="A408:E408"/>
    <mergeCell ref="A409:A410"/>
    <mergeCell ref="B434:E434"/>
    <mergeCell ref="B361:E361"/>
    <mergeCell ref="B362:E362"/>
    <mergeCell ref="A363:A364"/>
    <mergeCell ref="A371:E371"/>
    <mergeCell ref="A372:A373"/>
    <mergeCell ref="B397:E397"/>
    <mergeCell ref="B324:E324"/>
    <mergeCell ref="B325:E325"/>
    <mergeCell ref="A326:A327"/>
    <mergeCell ref="A334:E334"/>
    <mergeCell ref="A335:A336"/>
    <mergeCell ref="B360:E360"/>
    <mergeCell ref="B287:E287"/>
    <mergeCell ref="B288:E288"/>
    <mergeCell ref="A289:A290"/>
    <mergeCell ref="A297:E297"/>
    <mergeCell ref="A298:A299"/>
    <mergeCell ref="B323:E323"/>
    <mergeCell ref="B250:E250"/>
    <mergeCell ref="B251:E251"/>
    <mergeCell ref="A252:A253"/>
    <mergeCell ref="A260:E260"/>
    <mergeCell ref="A261:A262"/>
    <mergeCell ref="B286:E286"/>
    <mergeCell ref="A219:A220"/>
    <mergeCell ref="B244:E244"/>
    <mergeCell ref="A245:E245"/>
    <mergeCell ref="A247:E247"/>
    <mergeCell ref="A248:E248"/>
    <mergeCell ref="B249:E249"/>
    <mergeCell ref="A182:A183"/>
    <mergeCell ref="B207:E207"/>
    <mergeCell ref="B208:E208"/>
    <mergeCell ref="B209:E209"/>
    <mergeCell ref="A210:A211"/>
    <mergeCell ref="A218:E218"/>
    <mergeCell ref="A145:A146"/>
    <mergeCell ref="B170:E170"/>
    <mergeCell ref="B171:E171"/>
    <mergeCell ref="B172:E172"/>
    <mergeCell ref="A173:A174"/>
    <mergeCell ref="A181:E181"/>
    <mergeCell ref="A108:A109"/>
    <mergeCell ref="B133:E133"/>
    <mergeCell ref="B134:E134"/>
    <mergeCell ref="B135:E135"/>
    <mergeCell ref="A136:A137"/>
    <mergeCell ref="A144:E144"/>
    <mergeCell ref="A71:A72"/>
    <mergeCell ref="B96:E96"/>
    <mergeCell ref="B97:E97"/>
    <mergeCell ref="B98:E98"/>
    <mergeCell ref="A99:A100"/>
    <mergeCell ref="A107:E107"/>
    <mergeCell ref="A34:A35"/>
    <mergeCell ref="B59:E59"/>
    <mergeCell ref="B60:E60"/>
    <mergeCell ref="B61:E61"/>
    <mergeCell ref="A62:A63"/>
    <mergeCell ref="A70:E70"/>
    <mergeCell ref="B24:E24"/>
    <mergeCell ref="A25:A26"/>
    <mergeCell ref="A33:E33"/>
    <mergeCell ref="A9:E11"/>
    <mergeCell ref="B12:E12"/>
    <mergeCell ref="A13:A14"/>
    <mergeCell ref="B17:E17"/>
    <mergeCell ref="A18:E18"/>
    <mergeCell ref="A20:E20"/>
    <mergeCell ref="A3:E3"/>
    <mergeCell ref="B5:E5"/>
    <mergeCell ref="B6:E6"/>
    <mergeCell ref="B7:E7"/>
    <mergeCell ref="A8:E8"/>
    <mergeCell ref="A21:E21"/>
    <mergeCell ref="B22:E22"/>
    <mergeCell ref="B23:E23"/>
    <mergeCell ref="A2:E2"/>
  </mergeCells>
  <pageMargins left="0.7" right="0.7" top="0.75" bottom="0.75" header="0.3" footer="0.3"/>
  <pageSetup paperSize="9" scale="60" fitToHeight="2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8"/>
  <sheetViews>
    <sheetView zoomScale="130" zoomScaleNormal="130" workbookViewId="0">
      <selection activeCell="E425" sqref="E425"/>
    </sheetView>
  </sheetViews>
  <sheetFormatPr defaultRowHeight="15" x14ac:dyDescent="0.25"/>
  <cols>
    <col min="1" max="1" width="51.140625" style="153" customWidth="1"/>
    <col min="2" max="2" width="17" style="153" customWidth="1"/>
    <col min="3" max="3" width="15" style="153" customWidth="1"/>
    <col min="4" max="4" width="11.42578125" style="153" customWidth="1"/>
    <col min="5" max="5" width="11.85546875" style="153" customWidth="1"/>
  </cols>
  <sheetData>
    <row r="1" spans="1:5" x14ac:dyDescent="0.25">
      <c r="A1" s="1184" t="s">
        <v>331</v>
      </c>
      <c r="B1" s="1184"/>
      <c r="C1" s="1184"/>
      <c r="D1" s="1184"/>
      <c r="E1" s="1184"/>
    </row>
    <row r="2" spans="1:5" x14ac:dyDescent="0.25">
      <c r="A2" s="1222" t="s">
        <v>139</v>
      </c>
      <c r="B2" s="1222"/>
      <c r="C2" s="1222"/>
      <c r="D2" s="1222"/>
      <c r="E2" s="1222"/>
    </row>
    <row r="3" spans="1:5" x14ac:dyDescent="0.25">
      <c r="A3" s="1226" t="s">
        <v>140</v>
      </c>
      <c r="B3" s="1226"/>
      <c r="C3" s="1226"/>
      <c r="D3" s="1226"/>
      <c r="E3" s="1226"/>
    </row>
    <row r="4" spans="1:5" ht="15.75" thickBot="1" x14ac:dyDescent="0.3">
      <c r="A4" s="125"/>
      <c r="B4" s="125"/>
      <c r="C4" s="125"/>
      <c r="D4" s="125"/>
      <c r="E4" s="125"/>
    </row>
    <row r="5" spans="1:5" ht="15.75" thickBot="1" x14ac:dyDescent="0.3">
      <c r="A5" s="92" t="s">
        <v>21</v>
      </c>
      <c r="B5" s="1227" t="s">
        <v>289</v>
      </c>
      <c r="C5" s="1227"/>
      <c r="D5" s="1227"/>
      <c r="E5" s="1227"/>
    </row>
    <row r="6" spans="1:5" ht="36.75" customHeight="1" thickBot="1" x14ac:dyDescent="0.3">
      <c r="A6" s="92" t="s">
        <v>4</v>
      </c>
      <c r="B6" s="1228" t="s">
        <v>290</v>
      </c>
      <c r="C6" s="1229"/>
      <c r="D6" s="1229"/>
      <c r="E6" s="1230"/>
    </row>
    <row r="7" spans="1:5" ht="15.75" thickBot="1" x14ac:dyDescent="0.3">
      <c r="A7" s="92" t="s">
        <v>26</v>
      </c>
      <c r="B7" s="767" t="s">
        <v>141</v>
      </c>
      <c r="C7" s="779"/>
      <c r="D7" s="779"/>
      <c r="E7" s="780"/>
    </row>
    <row r="8" spans="1:5" ht="30.75" customHeight="1" thickBot="1" x14ac:dyDescent="0.3">
      <c r="A8" s="1223" t="s">
        <v>7</v>
      </c>
      <c r="B8" s="1224"/>
      <c r="C8" s="1224"/>
      <c r="D8" s="1224"/>
      <c r="E8" s="1225"/>
    </row>
    <row r="9" spans="1:5" ht="15.75" thickBot="1" x14ac:dyDescent="0.3">
      <c r="A9" s="838" t="s">
        <v>291</v>
      </c>
      <c r="B9" s="839"/>
      <c r="C9" s="839"/>
      <c r="D9" s="839"/>
      <c r="E9" s="840"/>
    </row>
    <row r="10" spans="1:5" ht="15" customHeight="1" thickBot="1" x14ac:dyDescent="0.3">
      <c r="A10" s="838"/>
      <c r="B10" s="839"/>
      <c r="C10" s="839"/>
      <c r="D10" s="839"/>
      <c r="E10" s="840"/>
    </row>
    <row r="11" spans="1:5" ht="31.5" customHeight="1" thickBot="1" x14ac:dyDescent="0.3">
      <c r="A11" s="838"/>
      <c r="B11" s="839"/>
      <c r="C11" s="839"/>
      <c r="D11" s="839"/>
      <c r="E11" s="840"/>
    </row>
    <row r="12" spans="1:5" ht="69" customHeight="1" thickBot="1" x14ac:dyDescent="0.3">
      <c r="A12" s="516" t="s">
        <v>10</v>
      </c>
      <c r="B12" s="1214" t="s">
        <v>292</v>
      </c>
      <c r="C12" s="1215"/>
      <c r="D12" s="1215"/>
      <c r="E12" s="1216"/>
    </row>
    <row r="13" spans="1:5" ht="26.25" customHeight="1" x14ac:dyDescent="0.25">
      <c r="A13" s="1217" t="s">
        <v>11</v>
      </c>
      <c r="B13" s="517">
        <v>2019</v>
      </c>
      <c r="C13" s="517">
        <v>2020</v>
      </c>
      <c r="D13" s="517">
        <v>2021</v>
      </c>
      <c r="E13" s="518">
        <v>2022</v>
      </c>
    </row>
    <row r="14" spans="1:5" ht="12" customHeight="1" thickBot="1" x14ac:dyDescent="0.3">
      <c r="A14" s="1218"/>
      <c r="B14" s="519" t="s">
        <v>5</v>
      </c>
      <c r="C14" s="519" t="s">
        <v>6</v>
      </c>
      <c r="D14" s="519" t="s">
        <v>6</v>
      </c>
      <c r="E14" s="520" t="s">
        <v>6</v>
      </c>
    </row>
    <row r="15" spans="1:5" ht="12" customHeight="1" thickBot="1" x14ac:dyDescent="0.3">
      <c r="A15" s="4" t="s">
        <v>293</v>
      </c>
      <c r="B15" s="94">
        <v>0.6</v>
      </c>
      <c r="C15" s="38">
        <v>0.61</v>
      </c>
      <c r="D15" s="38">
        <v>0.63</v>
      </c>
      <c r="E15" s="38">
        <v>0.65</v>
      </c>
    </row>
    <row r="16" spans="1:5" ht="22.5" customHeight="1" thickBot="1" x14ac:dyDescent="0.3">
      <c r="A16" s="4" t="s">
        <v>294</v>
      </c>
      <c r="B16" s="38">
        <v>0.57999999999999996</v>
      </c>
      <c r="C16" s="38">
        <v>0.6</v>
      </c>
      <c r="D16" s="38">
        <v>0.62</v>
      </c>
      <c r="E16" s="38">
        <v>0.65</v>
      </c>
    </row>
    <row r="17" spans="1:5" ht="28.5" customHeight="1" thickBot="1" x14ac:dyDescent="0.3">
      <c r="A17" s="4" t="s">
        <v>295</v>
      </c>
      <c r="B17" s="38">
        <v>0.57999999999999996</v>
      </c>
      <c r="C17" s="38">
        <v>0.6</v>
      </c>
      <c r="D17" s="38">
        <v>0.62</v>
      </c>
      <c r="E17" s="38">
        <v>0.64</v>
      </c>
    </row>
    <row r="18" spans="1:5" ht="24.75" customHeight="1" thickBot="1" x14ac:dyDescent="0.3">
      <c r="A18" s="4" t="s">
        <v>296</v>
      </c>
      <c r="B18" s="38">
        <v>0.5</v>
      </c>
      <c r="C18" s="38">
        <v>0.52</v>
      </c>
      <c r="D18" s="38">
        <v>0.54</v>
      </c>
      <c r="E18" s="38">
        <v>0.55000000000000004</v>
      </c>
    </row>
    <row r="19" spans="1:5" ht="48" customHeight="1" thickBot="1" x14ac:dyDescent="0.3">
      <c r="A19" s="95" t="s">
        <v>297</v>
      </c>
      <c r="B19" s="838" t="s">
        <v>298</v>
      </c>
      <c r="C19" s="839"/>
      <c r="D19" s="839"/>
      <c r="E19" s="840"/>
    </row>
    <row r="20" spans="1:5" ht="35.25" customHeight="1" thickBot="1" x14ac:dyDescent="0.3">
      <c r="A20" s="767" t="s">
        <v>299</v>
      </c>
      <c r="B20" s="779"/>
      <c r="C20" s="779"/>
      <c r="D20" s="779"/>
      <c r="E20" s="780"/>
    </row>
    <row r="21" spans="1:5" ht="44.25" customHeight="1" thickBot="1" x14ac:dyDescent="0.3">
      <c r="A21" s="4" t="s">
        <v>300</v>
      </c>
      <c r="B21" s="55">
        <v>150</v>
      </c>
      <c r="C21" s="96">
        <v>155</v>
      </c>
      <c r="D21" s="96">
        <v>160</v>
      </c>
      <c r="E21" s="96">
        <v>170</v>
      </c>
    </row>
    <row r="22" spans="1:5" ht="36.75" customHeight="1" thickBot="1" x14ac:dyDescent="0.3">
      <c r="A22" s="4" t="s">
        <v>301</v>
      </c>
      <c r="B22" s="55">
        <v>1200</v>
      </c>
      <c r="C22" s="96">
        <v>1230</v>
      </c>
      <c r="D22" s="96">
        <v>1260</v>
      </c>
      <c r="E22" s="96">
        <v>1300</v>
      </c>
    </row>
    <row r="23" spans="1:5" ht="15.75" thickBot="1" x14ac:dyDescent="0.3">
      <c r="A23" s="4" t="s">
        <v>302</v>
      </c>
      <c r="B23" s="55">
        <v>10000</v>
      </c>
      <c r="C23" s="44">
        <v>10100</v>
      </c>
      <c r="D23" s="44">
        <v>10200</v>
      </c>
      <c r="E23" s="44">
        <v>10300</v>
      </c>
    </row>
    <row r="24" spans="1:5" ht="49.5" customHeight="1" thickBot="1" x14ac:dyDescent="0.3">
      <c r="A24" s="4" t="s">
        <v>303</v>
      </c>
      <c r="B24" s="55">
        <v>2200</v>
      </c>
      <c r="C24" s="44">
        <v>2300</v>
      </c>
      <c r="D24" s="44">
        <v>2350</v>
      </c>
      <c r="E24" s="44">
        <v>2400</v>
      </c>
    </row>
    <row r="25" spans="1:5" ht="42" customHeight="1" thickBot="1" x14ac:dyDescent="0.3">
      <c r="A25" s="97" t="s">
        <v>304</v>
      </c>
      <c r="B25" s="122">
        <v>1000</v>
      </c>
      <c r="C25" s="44">
        <v>1100</v>
      </c>
      <c r="D25" s="44">
        <v>1200</v>
      </c>
      <c r="E25" s="44">
        <v>1250</v>
      </c>
    </row>
    <row r="26" spans="1:5" ht="33.75" customHeight="1" thickBot="1" x14ac:dyDescent="0.3">
      <c r="A26" s="123" t="s">
        <v>305</v>
      </c>
      <c r="B26" s="124">
        <v>8000</v>
      </c>
      <c r="C26" s="44">
        <v>8500</v>
      </c>
      <c r="D26" s="44">
        <v>9000</v>
      </c>
      <c r="E26" s="44">
        <v>1000</v>
      </c>
    </row>
    <row r="27" spans="1:5" ht="15.75" customHeight="1" thickBot="1" x14ac:dyDescent="0.3">
      <c r="A27" s="1219" t="s">
        <v>306</v>
      </c>
      <c r="B27" s="1220"/>
      <c r="C27" s="1220"/>
      <c r="D27" s="1220"/>
      <c r="E27" s="1221"/>
    </row>
    <row r="28" spans="1:5" ht="15.75" customHeight="1" thickBot="1" x14ac:dyDescent="0.3">
      <c r="A28" s="1188" t="s">
        <v>44</v>
      </c>
      <c r="B28" s="1189"/>
      <c r="C28" s="1189"/>
      <c r="D28" s="1189"/>
      <c r="E28" s="1190"/>
    </row>
    <row r="29" spans="1:5" ht="15.75" customHeight="1" thickBot="1" x14ac:dyDescent="0.3">
      <c r="A29" s="126" t="s">
        <v>28</v>
      </c>
      <c r="B29" s="1210" t="s">
        <v>307</v>
      </c>
      <c r="C29" s="1210"/>
      <c r="D29" s="1210"/>
      <c r="E29" s="1210"/>
    </row>
    <row r="30" spans="1:5" ht="114" customHeight="1" thickBot="1" x14ac:dyDescent="0.3">
      <c r="A30" s="4" t="s">
        <v>9</v>
      </c>
      <c r="B30" s="971" t="s">
        <v>308</v>
      </c>
      <c r="C30" s="972"/>
      <c r="D30" s="972"/>
      <c r="E30" s="973"/>
    </row>
    <row r="31" spans="1:5" ht="15.75" customHeight="1" thickBot="1" x14ac:dyDescent="0.3">
      <c r="A31" s="4" t="s">
        <v>14</v>
      </c>
      <c r="B31" s="1198" t="s">
        <v>309</v>
      </c>
      <c r="C31" s="1199"/>
      <c r="D31" s="1199"/>
      <c r="E31" s="1200"/>
    </row>
    <row r="32" spans="1:5" ht="15.75" customHeight="1" x14ac:dyDescent="0.25">
      <c r="A32" s="771"/>
      <c r="B32" s="16">
        <v>2019</v>
      </c>
      <c r="C32" s="16">
        <v>2020</v>
      </c>
      <c r="D32" s="16">
        <v>2021</v>
      </c>
      <c r="E32" s="16">
        <v>2022</v>
      </c>
    </row>
    <row r="33" spans="1:5" ht="15.75" customHeight="1" thickBot="1" x14ac:dyDescent="0.3">
      <c r="A33" s="772"/>
      <c r="B33" s="17" t="s">
        <v>5</v>
      </c>
      <c r="C33" s="17" t="s">
        <v>6</v>
      </c>
      <c r="D33" s="17" t="s">
        <v>6</v>
      </c>
      <c r="E33" s="17" t="s">
        <v>6</v>
      </c>
    </row>
    <row r="34" spans="1:5" ht="15.75" customHeight="1" thickBot="1" x14ac:dyDescent="0.3">
      <c r="A34" s="4" t="s">
        <v>8</v>
      </c>
      <c r="B34" s="6">
        <v>28000</v>
      </c>
      <c r="C34" s="6">
        <v>29000</v>
      </c>
      <c r="D34" s="6">
        <v>30000</v>
      </c>
      <c r="E34" s="6">
        <v>31000</v>
      </c>
    </row>
    <row r="35" spans="1:5" ht="15.75" customHeight="1" thickBot="1" x14ac:dyDescent="0.3">
      <c r="A35" s="4" t="s">
        <v>15</v>
      </c>
      <c r="B35" s="6">
        <f>B64</f>
        <v>308908</v>
      </c>
      <c r="C35" s="6">
        <f>C64</f>
        <v>307503</v>
      </c>
      <c r="D35" s="6">
        <f t="shared" ref="D35:E35" si="0">D64</f>
        <v>318458</v>
      </c>
      <c r="E35" s="6">
        <f t="shared" si="0"/>
        <v>315908</v>
      </c>
    </row>
    <row r="36" spans="1:5" ht="15.75" customHeight="1" thickBot="1" x14ac:dyDescent="0.3">
      <c r="A36" s="4" t="s">
        <v>23</v>
      </c>
      <c r="B36" s="6">
        <f>B35/B34</f>
        <v>11.032428571428571</v>
      </c>
      <c r="C36" s="6">
        <f t="shared" ref="C36:E36" si="1">C35/C34</f>
        <v>10.603551724137931</v>
      </c>
      <c r="D36" s="6">
        <f t="shared" si="1"/>
        <v>10.615266666666667</v>
      </c>
      <c r="E36" s="6">
        <f t="shared" si="1"/>
        <v>10.19058064516129</v>
      </c>
    </row>
    <row r="37" spans="1:5" ht="15.75" customHeight="1" thickBot="1" x14ac:dyDescent="0.3">
      <c r="A37" s="4" t="s">
        <v>16</v>
      </c>
      <c r="B37" s="113" t="s">
        <v>22</v>
      </c>
      <c r="C37" s="7">
        <f>C34/B34-1</f>
        <v>3.5714285714285809E-2</v>
      </c>
      <c r="D37" s="7">
        <f t="shared" ref="D37:E39" si="2">D34/C34-1</f>
        <v>3.4482758620689724E-2</v>
      </c>
      <c r="E37" s="7">
        <f t="shared" si="2"/>
        <v>3.3333333333333437E-2</v>
      </c>
    </row>
    <row r="38" spans="1:5" ht="15.75" customHeight="1" thickBot="1" x14ac:dyDescent="0.3">
      <c r="A38" s="4" t="s">
        <v>17</v>
      </c>
      <c r="B38" s="113" t="s">
        <v>22</v>
      </c>
      <c r="C38" s="7">
        <f>C35/B35-1</f>
        <v>-4.5482797467206737E-3</v>
      </c>
      <c r="D38" s="7">
        <f t="shared" si="2"/>
        <v>3.5625668692663259E-2</v>
      </c>
      <c r="E38" s="7">
        <f t="shared" si="2"/>
        <v>-8.0073353472043252E-3</v>
      </c>
    </row>
    <row r="39" spans="1:5" ht="15.75" customHeight="1" thickBot="1" x14ac:dyDescent="0.3">
      <c r="A39" s="4" t="s">
        <v>18</v>
      </c>
      <c r="B39" s="113" t="s">
        <v>22</v>
      </c>
      <c r="C39" s="7">
        <f>C36/B36-1</f>
        <v>-3.8874201134764808E-2</v>
      </c>
      <c r="D39" s="7">
        <f t="shared" si="2"/>
        <v>1.1048130695743286E-3</v>
      </c>
      <c r="E39" s="7">
        <f t="shared" si="2"/>
        <v>-4.0007098723101042E-2</v>
      </c>
    </row>
    <row r="40" spans="1:5" ht="15.75" customHeight="1" thickBot="1" x14ac:dyDescent="0.3">
      <c r="A40" s="1181" t="s">
        <v>34</v>
      </c>
      <c r="B40" s="1182"/>
      <c r="C40" s="1182"/>
      <c r="D40" s="1182"/>
      <c r="E40" s="1183"/>
    </row>
    <row r="41" spans="1:5" ht="15.75" customHeight="1" x14ac:dyDescent="0.25">
      <c r="A41" s="771"/>
      <c r="B41" s="16">
        <v>2019</v>
      </c>
      <c r="C41" s="16">
        <v>2020</v>
      </c>
      <c r="D41" s="16">
        <v>2021</v>
      </c>
      <c r="E41" s="16">
        <v>2022</v>
      </c>
    </row>
    <row r="42" spans="1:5" ht="15.75" customHeight="1" thickBot="1" x14ac:dyDescent="0.3">
      <c r="A42" s="772"/>
      <c r="B42" s="17" t="s">
        <v>5</v>
      </c>
      <c r="C42" s="17" t="s">
        <v>6</v>
      </c>
      <c r="D42" s="17" t="s">
        <v>6</v>
      </c>
      <c r="E42" s="17" t="s">
        <v>6</v>
      </c>
    </row>
    <row r="43" spans="1:5" ht="15.75" customHeight="1" thickBot="1" x14ac:dyDescent="0.3">
      <c r="A43" s="127" t="s">
        <v>0</v>
      </c>
      <c r="B43" s="44">
        <f>B44+B45</f>
        <v>200378</v>
      </c>
      <c r="C43" s="44">
        <f>C44+C45</f>
        <v>196973</v>
      </c>
      <c r="D43" s="44">
        <f t="shared" ref="D43" si="3">D44+D45</f>
        <v>200378</v>
      </c>
      <c r="E43" s="44">
        <v>200378</v>
      </c>
    </row>
    <row r="44" spans="1:5" ht="15.75" customHeight="1" thickBot="1" x14ac:dyDescent="0.3">
      <c r="A44" s="128" t="s">
        <v>50</v>
      </c>
      <c r="B44" s="54">
        <v>200378</v>
      </c>
      <c r="C44" s="54">
        <v>196973</v>
      </c>
      <c r="D44" s="54">
        <v>200378</v>
      </c>
      <c r="E44" s="54">
        <v>200378</v>
      </c>
    </row>
    <row r="45" spans="1:5" ht="15.75" customHeight="1" thickBot="1" x14ac:dyDescent="0.3">
      <c r="A45" s="128" t="s">
        <v>51</v>
      </c>
      <c r="B45" s="54"/>
      <c r="C45" s="54"/>
      <c r="D45" s="54"/>
      <c r="E45" s="54"/>
    </row>
    <row r="46" spans="1:5" ht="15.75" customHeight="1" thickBot="1" x14ac:dyDescent="0.3">
      <c r="A46" s="127" t="s">
        <v>31</v>
      </c>
      <c r="B46" s="44">
        <f>B47+B48</f>
        <v>35530</v>
      </c>
      <c r="C46" s="44">
        <f>C47+C48</f>
        <v>35530</v>
      </c>
      <c r="D46" s="44">
        <v>35530</v>
      </c>
      <c r="E46" s="44">
        <f t="shared" ref="E46" si="4">E47+E48</f>
        <v>35530</v>
      </c>
    </row>
    <row r="47" spans="1:5" ht="15.75" customHeight="1" thickBot="1" x14ac:dyDescent="0.3">
      <c r="A47" s="128" t="s">
        <v>50</v>
      </c>
      <c r="B47" s="54">
        <v>35530</v>
      </c>
      <c r="C47" s="44">
        <v>35530</v>
      </c>
      <c r="D47" s="44">
        <v>35530</v>
      </c>
      <c r="E47" s="44">
        <v>35530</v>
      </c>
    </row>
    <row r="48" spans="1:5" ht="17.25" customHeight="1" thickBot="1" x14ac:dyDescent="0.3">
      <c r="A48" s="128" t="s">
        <v>51</v>
      </c>
      <c r="B48" s="54"/>
      <c r="C48" s="44"/>
      <c r="D48" s="44"/>
      <c r="E48" s="44"/>
    </row>
    <row r="49" spans="1:5" ht="15.75" customHeight="1" thickBot="1" x14ac:dyDescent="0.3">
      <c r="A49" s="127" t="s">
        <v>1</v>
      </c>
      <c r="B49" s="54">
        <f>B50+B51</f>
        <v>73000</v>
      </c>
      <c r="C49" s="44">
        <f>C50+C51</f>
        <v>75000</v>
      </c>
      <c r="D49" s="44">
        <f t="shared" ref="D49:E49" si="5">D50+D51</f>
        <v>82550</v>
      </c>
      <c r="E49" s="44">
        <f t="shared" si="5"/>
        <v>80000</v>
      </c>
    </row>
    <row r="50" spans="1:5" ht="15.75" customHeight="1" thickBot="1" x14ac:dyDescent="0.3">
      <c r="A50" s="128" t="s">
        <v>50</v>
      </c>
      <c r="B50" s="54">
        <v>73000</v>
      </c>
      <c r="C50" s="44">
        <v>75000</v>
      </c>
      <c r="D50" s="44">
        <v>82550</v>
      </c>
      <c r="E50" s="44">
        <v>80000</v>
      </c>
    </row>
    <row r="51" spans="1:5" ht="15.75" customHeight="1" thickBot="1" x14ac:dyDescent="0.3">
      <c r="A51" s="128" t="s">
        <v>51</v>
      </c>
      <c r="B51" s="54"/>
      <c r="C51" s="44"/>
      <c r="D51" s="44"/>
      <c r="E51" s="44"/>
    </row>
    <row r="52" spans="1:5" ht="15.75" customHeight="1" thickBot="1" x14ac:dyDescent="0.3">
      <c r="A52" s="127" t="s">
        <v>2</v>
      </c>
      <c r="B52" s="54"/>
      <c r="C52" s="44"/>
      <c r="D52" s="44"/>
      <c r="E52" s="44"/>
    </row>
    <row r="53" spans="1:5" ht="15.75" customHeight="1" thickBot="1" x14ac:dyDescent="0.3">
      <c r="A53" s="128" t="s">
        <v>50</v>
      </c>
      <c r="B53" s="54"/>
      <c r="C53" s="44"/>
      <c r="D53" s="44"/>
      <c r="E53" s="44"/>
    </row>
    <row r="54" spans="1:5" ht="15.75" customHeight="1" thickBot="1" x14ac:dyDescent="0.3">
      <c r="A54" s="128" t="s">
        <v>51</v>
      </c>
      <c r="B54" s="54"/>
      <c r="C54" s="44"/>
      <c r="D54" s="44"/>
      <c r="E54" s="44"/>
    </row>
    <row r="55" spans="1:5" ht="15.75" customHeight="1" thickBot="1" x14ac:dyDescent="0.3">
      <c r="A55" s="127" t="s">
        <v>24</v>
      </c>
      <c r="B55" s="54"/>
      <c r="C55" s="44"/>
      <c r="D55" s="44"/>
      <c r="E55" s="44"/>
    </row>
    <row r="56" spans="1:5" ht="15.75" customHeight="1" thickBot="1" x14ac:dyDescent="0.3">
      <c r="A56" s="128" t="s">
        <v>50</v>
      </c>
      <c r="B56" s="54"/>
      <c r="C56" s="44"/>
      <c r="D56" s="44"/>
      <c r="E56" s="44"/>
    </row>
    <row r="57" spans="1:5" ht="15.75" customHeight="1" thickBot="1" x14ac:dyDescent="0.3">
      <c r="A57" s="128" t="s">
        <v>51</v>
      </c>
      <c r="B57" s="54"/>
      <c r="C57" s="44"/>
      <c r="D57" s="44"/>
      <c r="E57" s="44"/>
    </row>
    <row r="58" spans="1:5" ht="15.75" customHeight="1" thickBot="1" x14ac:dyDescent="0.3">
      <c r="A58" s="127" t="s">
        <v>25</v>
      </c>
      <c r="B58" s="54">
        <f>B59+B60</f>
        <v>0</v>
      </c>
      <c r="C58" s="44">
        <f t="shared" ref="C58:E58" si="6">C59+C60</f>
        <v>0</v>
      </c>
      <c r="D58" s="44">
        <f t="shared" si="6"/>
        <v>0</v>
      </c>
      <c r="E58" s="44">
        <f t="shared" si="6"/>
        <v>0</v>
      </c>
    </row>
    <row r="59" spans="1:5" ht="15.75" customHeight="1" thickBot="1" x14ac:dyDescent="0.3">
      <c r="A59" s="128" t="s">
        <v>50</v>
      </c>
      <c r="B59" s="54"/>
      <c r="C59" s="44">
        <v>0</v>
      </c>
      <c r="D59" s="44">
        <v>0</v>
      </c>
      <c r="E59" s="44">
        <v>0</v>
      </c>
    </row>
    <row r="60" spans="1:5" ht="15.75" customHeight="1" thickBot="1" x14ac:dyDescent="0.3">
      <c r="A60" s="128" t="s">
        <v>51</v>
      </c>
      <c r="B60" s="54"/>
      <c r="C60" s="44"/>
      <c r="D60" s="44"/>
      <c r="E60" s="44"/>
    </row>
    <row r="61" spans="1:5" ht="15.75" customHeight="1" thickBot="1" x14ac:dyDescent="0.3">
      <c r="A61" s="127" t="s">
        <v>3</v>
      </c>
      <c r="B61" s="54">
        <v>0</v>
      </c>
      <c r="C61" s="44">
        <v>0</v>
      </c>
      <c r="D61" s="44">
        <f>C61*1.03*0.99</f>
        <v>0</v>
      </c>
      <c r="E61" s="44">
        <f>D61*1.03*0.99</f>
        <v>0</v>
      </c>
    </row>
    <row r="62" spans="1:5" ht="15.75" customHeight="1" thickBot="1" x14ac:dyDescent="0.3">
      <c r="A62" s="128" t="s">
        <v>50</v>
      </c>
      <c r="B62" s="54"/>
      <c r="C62" s="57"/>
      <c r="D62" s="57"/>
      <c r="E62" s="57"/>
    </row>
    <row r="63" spans="1:5" ht="15.75" customHeight="1" thickBot="1" x14ac:dyDescent="0.3">
      <c r="A63" s="128" t="s">
        <v>51</v>
      </c>
      <c r="B63" s="54"/>
      <c r="C63" s="58"/>
      <c r="D63" s="57"/>
      <c r="E63" s="57"/>
    </row>
    <row r="64" spans="1:5" ht="15.75" customHeight="1" thickBot="1" x14ac:dyDescent="0.3">
      <c r="A64" s="129" t="s">
        <v>33</v>
      </c>
      <c r="B64" s="54">
        <f>B61+B58+B55+B52+B49+B46+B43</f>
        <v>308908</v>
      </c>
      <c r="C64" s="54">
        <f>C61+C58+C55+C52+C49+C46+C43</f>
        <v>307503</v>
      </c>
      <c r="D64" s="54">
        <f t="shared" ref="D64:E64" si="7">D61+D58+D55+D52+D49+D46+D43</f>
        <v>318458</v>
      </c>
      <c r="E64" s="54">
        <f t="shared" si="7"/>
        <v>315908</v>
      </c>
    </row>
    <row r="65" spans="1:5" ht="15.75" customHeight="1" thickBot="1" x14ac:dyDescent="0.3">
      <c r="A65" s="130" t="s">
        <v>35</v>
      </c>
      <c r="B65" s="131">
        <f>IF(B64-B35=0,0,"Error")</f>
        <v>0</v>
      </c>
      <c r="C65" s="131">
        <f>IF(C64-C35=0,0,"Error")</f>
        <v>0</v>
      </c>
      <c r="D65" s="131">
        <f>IF(D64-D35=0,0,"Error")</f>
        <v>0</v>
      </c>
      <c r="E65" s="131">
        <f>IF(E64-E35=0,0,"Error")</f>
        <v>0</v>
      </c>
    </row>
    <row r="66" spans="1:5" ht="28.5" customHeight="1" thickBot="1" x14ac:dyDescent="0.3">
      <c r="A66" s="112" t="s">
        <v>55</v>
      </c>
      <c r="B66" s="838" t="s">
        <v>310</v>
      </c>
      <c r="C66" s="839"/>
      <c r="D66" s="839"/>
      <c r="E66" s="840"/>
    </row>
    <row r="67" spans="1:5" ht="85.5" customHeight="1" thickBot="1" x14ac:dyDescent="0.3">
      <c r="A67" s="4" t="s">
        <v>9</v>
      </c>
      <c r="B67" s="838" t="s">
        <v>311</v>
      </c>
      <c r="C67" s="839"/>
      <c r="D67" s="839"/>
      <c r="E67" s="840"/>
    </row>
    <row r="68" spans="1:5" ht="27" customHeight="1" thickBot="1" x14ac:dyDescent="0.3">
      <c r="A68" s="4" t="s">
        <v>14</v>
      </c>
      <c r="B68" s="1198" t="s">
        <v>312</v>
      </c>
      <c r="C68" s="1199"/>
      <c r="D68" s="1199"/>
      <c r="E68" s="1200"/>
    </row>
    <row r="69" spans="1:5" ht="15.75" customHeight="1" x14ac:dyDescent="0.25">
      <c r="A69" s="771"/>
      <c r="B69" s="98">
        <v>2019</v>
      </c>
      <c r="C69" s="98">
        <v>2020</v>
      </c>
      <c r="D69" s="98">
        <v>2021</v>
      </c>
      <c r="E69" s="132">
        <v>2022</v>
      </c>
    </row>
    <row r="70" spans="1:5" ht="15.75" customHeight="1" thickBot="1" x14ac:dyDescent="0.3">
      <c r="A70" s="772"/>
      <c r="B70" s="17" t="s">
        <v>5</v>
      </c>
      <c r="C70" s="17" t="s">
        <v>6</v>
      </c>
      <c r="D70" s="17" t="s">
        <v>6</v>
      </c>
      <c r="E70" s="99" t="s">
        <v>6</v>
      </c>
    </row>
    <row r="71" spans="1:5" ht="21" customHeight="1" thickBot="1" x14ac:dyDescent="0.3">
      <c r="A71" s="4" t="s">
        <v>8</v>
      </c>
      <c r="B71" s="113">
        <v>3500</v>
      </c>
      <c r="C71" s="113">
        <v>4800</v>
      </c>
      <c r="D71" s="113">
        <v>5300</v>
      </c>
      <c r="E71" s="100">
        <v>5400</v>
      </c>
    </row>
    <row r="72" spans="1:5" ht="15.75" customHeight="1" thickBot="1" x14ac:dyDescent="0.3">
      <c r="A72" s="4" t="s">
        <v>15</v>
      </c>
      <c r="B72" s="6">
        <f>B101</f>
        <v>490000</v>
      </c>
      <c r="C72" s="6">
        <f t="shared" ref="C72:E72" si="8">C101</f>
        <v>550000</v>
      </c>
      <c r="D72" s="6">
        <f t="shared" si="8"/>
        <v>600000</v>
      </c>
      <c r="E72" s="101">
        <f t="shared" si="8"/>
        <v>600000</v>
      </c>
    </row>
    <row r="73" spans="1:5" ht="15.75" customHeight="1" thickBot="1" x14ac:dyDescent="0.3">
      <c r="A73" s="4" t="s">
        <v>23</v>
      </c>
      <c r="B73" s="6">
        <f>B72/B71</f>
        <v>140</v>
      </c>
      <c r="C73" s="6">
        <f>C72/C71</f>
        <v>114.58333333333333</v>
      </c>
      <c r="D73" s="6">
        <f>D72/D71</f>
        <v>113.20754716981132</v>
      </c>
      <c r="E73" s="101">
        <f>E72/E71</f>
        <v>111.11111111111111</v>
      </c>
    </row>
    <row r="74" spans="1:5" ht="15.75" customHeight="1" thickBot="1" x14ac:dyDescent="0.3">
      <c r="A74" s="4" t="s">
        <v>16</v>
      </c>
      <c r="B74" s="113"/>
      <c r="C74" s="7">
        <f>C71/B71-1</f>
        <v>0.37142857142857144</v>
      </c>
      <c r="D74" s="7">
        <f>D71/C71-1</f>
        <v>0.10416666666666674</v>
      </c>
      <c r="E74" s="102">
        <f>E71/D71-1</f>
        <v>1.8867924528301883E-2</v>
      </c>
    </row>
    <row r="75" spans="1:5" ht="15.75" customHeight="1" thickBot="1" x14ac:dyDescent="0.3">
      <c r="A75" s="4" t="s">
        <v>17</v>
      </c>
      <c r="B75" s="113"/>
      <c r="C75" s="7">
        <f>C72/B72-1</f>
        <v>0.12244897959183665</v>
      </c>
      <c r="D75" s="7">
        <f t="shared" ref="D75:E76" si="9">D72/C72-1</f>
        <v>9.0909090909090828E-2</v>
      </c>
      <c r="E75" s="102">
        <f t="shared" si="9"/>
        <v>0</v>
      </c>
    </row>
    <row r="76" spans="1:5" ht="15.75" customHeight="1" thickBot="1" x14ac:dyDescent="0.3">
      <c r="A76" s="4" t="s">
        <v>18</v>
      </c>
      <c r="B76" s="113"/>
      <c r="C76" s="7">
        <f>C73/B73-1</f>
        <v>-0.18154761904761907</v>
      </c>
      <c r="D76" s="7">
        <f t="shared" si="9"/>
        <v>-1.2006861063464824E-2</v>
      </c>
      <c r="E76" s="102">
        <f t="shared" si="9"/>
        <v>-1.851851851851849E-2</v>
      </c>
    </row>
    <row r="77" spans="1:5" ht="15.75" customHeight="1" thickBot="1" x14ac:dyDescent="0.3">
      <c r="A77" s="1181" t="s">
        <v>37</v>
      </c>
      <c r="B77" s="1182"/>
      <c r="C77" s="1182"/>
      <c r="D77" s="1182"/>
      <c r="E77" s="1183"/>
    </row>
    <row r="78" spans="1:5" ht="15.75" customHeight="1" x14ac:dyDescent="0.25">
      <c r="A78" s="771"/>
      <c r="B78" s="16">
        <v>2019</v>
      </c>
      <c r="C78" s="16">
        <v>2020</v>
      </c>
      <c r="D78" s="16">
        <v>2021</v>
      </c>
      <c r="E78" s="133">
        <v>2022</v>
      </c>
    </row>
    <row r="79" spans="1:5" ht="15.75" customHeight="1" thickBot="1" x14ac:dyDescent="0.3">
      <c r="A79" s="772"/>
      <c r="B79" s="17" t="s">
        <v>5</v>
      </c>
      <c r="C79" s="17" t="s">
        <v>6</v>
      </c>
      <c r="D79" s="17" t="s">
        <v>6</v>
      </c>
      <c r="E79" s="103" t="s">
        <v>6</v>
      </c>
    </row>
    <row r="80" spans="1:5" ht="15.75" customHeight="1" thickBot="1" x14ac:dyDescent="0.3">
      <c r="A80" s="127" t="s">
        <v>0</v>
      </c>
      <c r="B80" s="44"/>
      <c r="C80" s="44"/>
      <c r="D80" s="44"/>
      <c r="E80" s="44"/>
    </row>
    <row r="81" spans="1:5" ht="15.75" customHeight="1" thickBot="1" x14ac:dyDescent="0.3">
      <c r="A81" s="128" t="s">
        <v>50</v>
      </c>
      <c r="B81" s="54"/>
      <c r="C81" s="134"/>
      <c r="D81" s="134"/>
      <c r="E81" s="134"/>
    </row>
    <row r="82" spans="1:5" ht="15.75" customHeight="1" thickBot="1" x14ac:dyDescent="0.3">
      <c r="A82" s="128" t="s">
        <v>51</v>
      </c>
      <c r="B82" s="54"/>
      <c r="C82" s="134"/>
      <c r="D82" s="134"/>
      <c r="E82" s="134"/>
    </row>
    <row r="83" spans="1:5" ht="15.75" customHeight="1" thickBot="1" x14ac:dyDescent="0.3">
      <c r="A83" s="127" t="s">
        <v>31</v>
      </c>
      <c r="B83" s="44"/>
      <c r="C83" s="44"/>
      <c r="D83" s="44"/>
      <c r="E83" s="44"/>
    </row>
    <row r="84" spans="1:5" ht="15.75" customHeight="1" thickBot="1" x14ac:dyDescent="0.3">
      <c r="A84" s="128" t="s">
        <v>50</v>
      </c>
      <c r="B84" s="54"/>
      <c r="C84" s="44"/>
      <c r="D84" s="44"/>
      <c r="E84" s="44"/>
    </row>
    <row r="85" spans="1:5" ht="15.75" customHeight="1" thickBot="1" x14ac:dyDescent="0.3">
      <c r="A85" s="128" t="s">
        <v>51</v>
      </c>
      <c r="B85" s="54"/>
      <c r="C85" s="44"/>
      <c r="D85" s="44"/>
      <c r="E85" s="44"/>
    </row>
    <row r="86" spans="1:5" ht="15.75" customHeight="1" thickBot="1" x14ac:dyDescent="0.3">
      <c r="A86" s="127" t="s">
        <v>1</v>
      </c>
      <c r="B86" s="54">
        <v>0</v>
      </c>
      <c r="C86" s="44">
        <v>0</v>
      </c>
      <c r="D86" s="44">
        <v>0</v>
      </c>
      <c r="E86" s="44">
        <v>0</v>
      </c>
    </row>
    <row r="87" spans="1:5" ht="15.75" customHeight="1" thickBot="1" x14ac:dyDescent="0.3">
      <c r="A87" s="128" t="s">
        <v>50</v>
      </c>
      <c r="B87" s="54"/>
      <c r="C87" s="44"/>
      <c r="D87" s="44"/>
      <c r="E87" s="44"/>
    </row>
    <row r="88" spans="1:5" ht="15.75" customHeight="1" thickBot="1" x14ac:dyDescent="0.3">
      <c r="A88" s="128" t="s">
        <v>51</v>
      </c>
      <c r="B88" s="54"/>
      <c r="C88" s="44"/>
      <c r="D88" s="44"/>
      <c r="E88" s="44"/>
    </row>
    <row r="89" spans="1:5" ht="15.75" customHeight="1" thickBot="1" x14ac:dyDescent="0.3">
      <c r="A89" s="127" t="s">
        <v>2</v>
      </c>
      <c r="B89" s="54">
        <v>490000</v>
      </c>
      <c r="C89" s="44">
        <v>550000</v>
      </c>
      <c r="D89" s="44">
        <v>600000</v>
      </c>
      <c r="E89" s="44">
        <v>600000</v>
      </c>
    </row>
    <row r="90" spans="1:5" ht="15.75" customHeight="1" thickBot="1" x14ac:dyDescent="0.3">
      <c r="A90" s="128" t="s">
        <v>50</v>
      </c>
      <c r="B90" s="54">
        <v>490000</v>
      </c>
      <c r="C90" s="44">
        <v>550000</v>
      </c>
      <c r="D90" s="44">
        <v>600000</v>
      </c>
      <c r="E90" s="44">
        <v>600000</v>
      </c>
    </row>
    <row r="91" spans="1:5" ht="15.75" customHeight="1" thickBot="1" x14ac:dyDescent="0.3">
      <c r="A91" s="128" t="s">
        <v>51</v>
      </c>
      <c r="B91" s="54"/>
      <c r="C91" s="44"/>
      <c r="D91" s="44"/>
      <c r="E91" s="44"/>
    </row>
    <row r="92" spans="1:5" ht="15.75" customHeight="1" thickBot="1" x14ac:dyDescent="0.3">
      <c r="A92" s="127" t="s">
        <v>24</v>
      </c>
      <c r="B92" s="54"/>
      <c r="C92" s="44"/>
      <c r="D92" s="44"/>
      <c r="E92" s="44"/>
    </row>
    <row r="93" spans="1:5" ht="15.75" hidden="1" customHeight="1" x14ac:dyDescent="0.25">
      <c r="A93" s="128" t="s">
        <v>50</v>
      </c>
      <c r="B93" s="54"/>
      <c r="C93" s="44"/>
      <c r="D93" s="44"/>
      <c r="E93" s="44"/>
    </row>
    <row r="94" spans="1:5" ht="15.75" hidden="1" customHeight="1" x14ac:dyDescent="0.25">
      <c r="A94" s="128" t="s">
        <v>51</v>
      </c>
      <c r="B94" s="54"/>
      <c r="C94" s="44"/>
      <c r="D94" s="44"/>
      <c r="E94" s="44"/>
    </row>
    <row r="95" spans="1:5" ht="15.75" customHeight="1" thickBot="1" x14ac:dyDescent="0.3">
      <c r="A95" s="127" t="s">
        <v>25</v>
      </c>
      <c r="B95" s="54"/>
      <c r="C95" s="44"/>
      <c r="D95" s="44"/>
      <c r="E95" s="44"/>
    </row>
    <row r="96" spans="1:5" ht="15.75" customHeight="1" thickBot="1" x14ac:dyDescent="0.3">
      <c r="A96" s="128" t="s">
        <v>50</v>
      </c>
      <c r="B96" s="54"/>
      <c r="C96" s="44"/>
      <c r="D96" s="44"/>
      <c r="E96" s="44"/>
    </row>
    <row r="97" spans="1:5" ht="86.25" customHeight="1" thickBot="1" x14ac:dyDescent="0.3">
      <c r="A97" s="128" t="s">
        <v>51</v>
      </c>
      <c r="B97" s="54"/>
      <c r="C97" s="44"/>
      <c r="D97" s="44"/>
      <c r="E97" s="44"/>
    </row>
    <row r="98" spans="1:5" ht="15.75" customHeight="1" thickBot="1" x14ac:dyDescent="0.3">
      <c r="A98" s="127" t="s">
        <v>3</v>
      </c>
      <c r="B98" s="54"/>
      <c r="C98" s="44"/>
      <c r="D98" s="44"/>
      <c r="E98" s="44"/>
    </row>
    <row r="99" spans="1:5" ht="15.75" customHeight="1" thickBot="1" x14ac:dyDescent="0.3">
      <c r="A99" s="128" t="s">
        <v>50</v>
      </c>
      <c r="B99" s="54"/>
      <c r="C99" s="44"/>
      <c r="D99" s="44"/>
      <c r="E99" s="44"/>
    </row>
    <row r="100" spans="1:5" ht="15.75" customHeight="1" thickBot="1" x14ac:dyDescent="0.3">
      <c r="A100" s="128" t="s">
        <v>51</v>
      </c>
      <c r="B100" s="54"/>
      <c r="C100" s="44"/>
      <c r="D100" s="44"/>
      <c r="E100" s="44"/>
    </row>
    <row r="101" spans="1:5" ht="15.75" customHeight="1" thickBot="1" x14ac:dyDescent="0.3">
      <c r="A101" s="135" t="s">
        <v>36</v>
      </c>
      <c r="B101" s="54">
        <f>B98+B95+B92+B89+B86+B83+B80</f>
        <v>490000</v>
      </c>
      <c r="C101" s="54">
        <f t="shared" ref="C101:E101" si="10">C98+C95+C92+C89+C86+C83+C80</f>
        <v>550000</v>
      </c>
      <c r="D101" s="54">
        <f t="shared" si="10"/>
        <v>600000</v>
      </c>
      <c r="E101" s="54">
        <f t="shared" si="10"/>
        <v>600000</v>
      </c>
    </row>
    <row r="102" spans="1:5" ht="15.75" customHeight="1" thickBot="1" x14ac:dyDescent="0.3">
      <c r="A102" s="130" t="s">
        <v>35</v>
      </c>
      <c r="B102" s="131">
        <f>IF(B101-B72=0,0,"Error")</f>
        <v>0</v>
      </c>
      <c r="C102" s="131">
        <f>IF(C101-C72=0,0,"Error")</f>
        <v>0</v>
      </c>
      <c r="D102" s="131">
        <f>IF(D101-D72=0,0,"Error")</f>
        <v>0</v>
      </c>
      <c r="E102" s="131">
        <f>IF(E101-E72=0,0,"Error")</f>
        <v>0</v>
      </c>
    </row>
    <row r="103" spans="1:5" ht="30" customHeight="1" thickBot="1" x14ac:dyDescent="0.3">
      <c r="A103" s="93" t="s">
        <v>56</v>
      </c>
      <c r="B103" s="838" t="s">
        <v>313</v>
      </c>
      <c r="C103" s="839"/>
      <c r="D103" s="839"/>
      <c r="E103" s="1211"/>
    </row>
    <row r="104" spans="1:5" ht="50.25" customHeight="1" thickBot="1" x14ac:dyDescent="0.3">
      <c r="A104" s="4" t="s">
        <v>9</v>
      </c>
      <c r="B104" s="838" t="s">
        <v>314</v>
      </c>
      <c r="C104" s="839"/>
      <c r="D104" s="839"/>
      <c r="E104" s="1211"/>
    </row>
    <row r="105" spans="1:5" ht="15.75" customHeight="1" thickBot="1" x14ac:dyDescent="0.3">
      <c r="A105" s="4" t="s">
        <v>14</v>
      </c>
      <c r="B105" s="1198" t="s">
        <v>315</v>
      </c>
      <c r="C105" s="1199"/>
      <c r="D105" s="1199"/>
      <c r="E105" s="1212"/>
    </row>
    <row r="106" spans="1:5" ht="15.75" customHeight="1" x14ac:dyDescent="0.25">
      <c r="A106" s="771"/>
      <c r="B106" s="16">
        <v>2019</v>
      </c>
      <c r="C106" s="16">
        <v>2020</v>
      </c>
      <c r="D106" s="16">
        <v>2021</v>
      </c>
      <c r="E106" s="136">
        <v>2022</v>
      </c>
    </row>
    <row r="107" spans="1:5" ht="15.75" customHeight="1" thickBot="1" x14ac:dyDescent="0.3">
      <c r="A107" s="772"/>
      <c r="B107" s="17" t="s">
        <v>5</v>
      </c>
      <c r="C107" s="17" t="s">
        <v>6</v>
      </c>
      <c r="D107" s="17" t="s">
        <v>6</v>
      </c>
      <c r="E107" s="99" t="s">
        <v>6</v>
      </c>
    </row>
    <row r="108" spans="1:5" ht="15.75" customHeight="1" thickBot="1" x14ac:dyDescent="0.3">
      <c r="A108" s="4" t="s">
        <v>8</v>
      </c>
      <c r="B108" s="6">
        <v>15000</v>
      </c>
      <c r="C108" s="6">
        <v>16000</v>
      </c>
      <c r="D108" s="6">
        <v>16500</v>
      </c>
      <c r="E108" s="101">
        <v>17000</v>
      </c>
    </row>
    <row r="109" spans="1:5" ht="15.75" customHeight="1" thickBot="1" x14ac:dyDescent="0.3">
      <c r="A109" s="4" t="s">
        <v>15</v>
      </c>
      <c r="B109" s="6">
        <f>B138</f>
        <v>282792</v>
      </c>
      <c r="C109" s="6">
        <f t="shared" ref="C109:E109" si="11">C138</f>
        <v>299786</v>
      </c>
      <c r="D109" s="6">
        <f t="shared" si="11"/>
        <v>301736</v>
      </c>
      <c r="E109" s="101">
        <f t="shared" si="11"/>
        <v>302726</v>
      </c>
    </row>
    <row r="110" spans="1:5" ht="15.75" customHeight="1" thickBot="1" x14ac:dyDescent="0.3">
      <c r="A110" s="4" t="s">
        <v>23</v>
      </c>
      <c r="B110" s="6">
        <f>B109/B108</f>
        <v>18.852799999999998</v>
      </c>
      <c r="C110" s="6">
        <f>C109/C108</f>
        <v>18.736625</v>
      </c>
      <c r="D110" s="6">
        <f>D109/D108</f>
        <v>18.287030303030303</v>
      </c>
      <c r="E110" s="101">
        <f>E109/E108</f>
        <v>17.807411764705883</v>
      </c>
    </row>
    <row r="111" spans="1:5" ht="15.75" customHeight="1" thickBot="1" x14ac:dyDescent="0.3">
      <c r="A111" s="4" t="s">
        <v>16</v>
      </c>
      <c r="B111" s="113"/>
      <c r="C111" s="7">
        <f>C108/B108-1</f>
        <v>6.6666666666666652E-2</v>
      </c>
      <c r="D111" s="7">
        <f>D108/C108-1</f>
        <v>3.125E-2</v>
      </c>
      <c r="E111" s="102">
        <f>E108/D108-1</f>
        <v>3.0303030303030276E-2</v>
      </c>
    </row>
    <row r="112" spans="1:5" ht="15.75" customHeight="1" thickBot="1" x14ac:dyDescent="0.3">
      <c r="A112" s="4" t="s">
        <v>17</v>
      </c>
      <c r="B112" s="113"/>
      <c r="C112" s="7">
        <f>C109/B109-1</f>
        <v>6.0093637726668314E-2</v>
      </c>
      <c r="D112" s="7">
        <f t="shared" ref="D112:E113" si="12">D109/C109-1</f>
        <v>6.504639976516513E-3</v>
      </c>
      <c r="E112" s="102">
        <f t="shared" si="12"/>
        <v>3.2810138664263189E-3</v>
      </c>
    </row>
    <row r="113" spans="1:5" ht="15.75" customHeight="1" thickBot="1" x14ac:dyDescent="0.3">
      <c r="A113" s="4" t="s">
        <v>18</v>
      </c>
      <c r="B113" s="113"/>
      <c r="C113" s="7">
        <f>C110/B110-1</f>
        <v>-6.1622146312483306E-3</v>
      </c>
      <c r="D113" s="7">
        <f t="shared" si="12"/>
        <v>-2.3995500628832378E-2</v>
      </c>
      <c r="E113" s="102">
        <f t="shared" si="12"/>
        <v>-2.6227251247292083E-2</v>
      </c>
    </row>
    <row r="114" spans="1:5" ht="15.75" customHeight="1" thickBot="1" x14ac:dyDescent="0.3">
      <c r="A114" s="1181" t="s">
        <v>37</v>
      </c>
      <c r="B114" s="1182"/>
      <c r="C114" s="1182"/>
      <c r="D114" s="1182"/>
      <c r="E114" s="1209"/>
    </row>
    <row r="115" spans="1:5" ht="15.75" customHeight="1" x14ac:dyDescent="0.25">
      <c r="A115" s="771"/>
      <c r="B115" s="16">
        <v>2019</v>
      </c>
      <c r="C115" s="16">
        <v>2020</v>
      </c>
      <c r="D115" s="16">
        <v>2021</v>
      </c>
      <c r="E115" s="136">
        <v>2022</v>
      </c>
    </row>
    <row r="116" spans="1:5" ht="15.75" customHeight="1" thickBot="1" x14ac:dyDescent="0.3">
      <c r="A116" s="772"/>
      <c r="B116" s="17" t="s">
        <v>5</v>
      </c>
      <c r="C116" s="17" t="s">
        <v>6</v>
      </c>
      <c r="D116" s="17" t="s">
        <v>6</v>
      </c>
      <c r="E116" s="99" t="s">
        <v>6</v>
      </c>
    </row>
    <row r="117" spans="1:5" ht="15.75" customHeight="1" thickBot="1" x14ac:dyDescent="0.3">
      <c r="A117" s="127" t="s">
        <v>0</v>
      </c>
      <c r="B117" s="44">
        <v>189622</v>
      </c>
      <c r="C117" s="44">
        <v>203616</v>
      </c>
      <c r="D117" s="44">
        <v>203616</v>
      </c>
      <c r="E117" s="44">
        <v>203616</v>
      </c>
    </row>
    <row r="118" spans="1:5" ht="15.75" customHeight="1" thickBot="1" x14ac:dyDescent="0.3">
      <c r="A118" s="128" t="s">
        <v>50</v>
      </c>
      <c r="B118" s="54">
        <v>186622</v>
      </c>
      <c r="C118" s="137">
        <v>198616</v>
      </c>
      <c r="D118" s="137">
        <v>198616</v>
      </c>
      <c r="E118" s="137">
        <v>198616</v>
      </c>
    </row>
    <row r="119" spans="1:5" ht="15.75" customHeight="1" thickBot="1" x14ac:dyDescent="0.3">
      <c r="A119" s="128" t="s">
        <v>51</v>
      </c>
      <c r="B119" s="54">
        <v>3000</v>
      </c>
      <c r="C119" s="54">
        <v>5000</v>
      </c>
      <c r="D119" s="137">
        <v>5000</v>
      </c>
      <c r="E119" s="138">
        <v>5000</v>
      </c>
    </row>
    <row r="120" spans="1:5" ht="15.75" customHeight="1" thickBot="1" x14ac:dyDescent="0.3">
      <c r="A120" s="127" t="s">
        <v>31</v>
      </c>
      <c r="B120" s="44">
        <v>31170</v>
      </c>
      <c r="C120" s="44">
        <v>31170</v>
      </c>
      <c r="D120" s="44">
        <v>31170</v>
      </c>
      <c r="E120" s="139">
        <v>31170</v>
      </c>
    </row>
    <row r="121" spans="1:5" ht="15.75" customHeight="1" thickBot="1" x14ac:dyDescent="0.3">
      <c r="A121" s="128" t="s">
        <v>50</v>
      </c>
      <c r="B121" s="54">
        <v>31170</v>
      </c>
      <c r="C121" s="44">
        <v>31170</v>
      </c>
      <c r="D121" s="44">
        <v>31170</v>
      </c>
      <c r="E121" s="139">
        <v>31170</v>
      </c>
    </row>
    <row r="122" spans="1:5" ht="15.75" customHeight="1" thickBot="1" x14ac:dyDescent="0.3">
      <c r="A122" s="128" t="s">
        <v>51</v>
      </c>
      <c r="B122" s="54"/>
      <c r="C122" s="44"/>
      <c r="D122" s="44"/>
      <c r="E122" s="139"/>
    </row>
    <row r="123" spans="1:5" ht="15.75" customHeight="1" thickBot="1" x14ac:dyDescent="0.3">
      <c r="A123" s="127" t="s">
        <v>1</v>
      </c>
      <c r="B123" s="54">
        <v>62000</v>
      </c>
      <c r="C123" s="44">
        <v>65000</v>
      </c>
      <c r="D123" s="44">
        <v>66950</v>
      </c>
      <c r="E123" s="139">
        <v>67940</v>
      </c>
    </row>
    <row r="124" spans="1:5" ht="15.75" customHeight="1" thickBot="1" x14ac:dyDescent="0.3">
      <c r="A124" s="128" t="s">
        <v>50</v>
      </c>
      <c r="B124" s="54">
        <v>57000</v>
      </c>
      <c r="C124" s="44">
        <v>62000</v>
      </c>
      <c r="D124" s="44">
        <v>63950</v>
      </c>
      <c r="E124" s="139">
        <v>64940</v>
      </c>
    </row>
    <row r="125" spans="1:5" ht="15.75" customHeight="1" thickBot="1" x14ac:dyDescent="0.3">
      <c r="A125" s="128" t="s">
        <v>51</v>
      </c>
      <c r="B125" s="54">
        <v>5000</v>
      </c>
      <c r="C125" s="44">
        <v>3000</v>
      </c>
      <c r="D125" s="44">
        <v>3000</v>
      </c>
      <c r="E125" s="139">
        <v>3000</v>
      </c>
    </row>
    <row r="126" spans="1:5" ht="15.75" customHeight="1" thickBot="1" x14ac:dyDescent="0.3">
      <c r="A126" s="127" t="s">
        <v>2</v>
      </c>
      <c r="B126" s="54"/>
      <c r="C126" s="44"/>
      <c r="D126" s="44"/>
      <c r="E126" s="139"/>
    </row>
    <row r="127" spans="1:5" ht="15.75" customHeight="1" thickBot="1" x14ac:dyDescent="0.3">
      <c r="A127" s="128" t="s">
        <v>50</v>
      </c>
      <c r="B127" s="54"/>
      <c r="C127" s="44"/>
      <c r="D127" s="44"/>
      <c r="E127" s="139"/>
    </row>
    <row r="128" spans="1:5" ht="15.75" customHeight="1" thickBot="1" x14ac:dyDescent="0.3">
      <c r="A128" s="128" t="s">
        <v>51</v>
      </c>
      <c r="B128" s="54"/>
      <c r="C128" s="44"/>
      <c r="D128" s="44"/>
      <c r="E128" s="139"/>
    </row>
    <row r="129" spans="1:5" ht="15.75" customHeight="1" thickBot="1" x14ac:dyDescent="0.3">
      <c r="A129" s="127" t="s">
        <v>24</v>
      </c>
      <c r="B129" s="54"/>
      <c r="C129" s="44"/>
      <c r="D129" s="44"/>
      <c r="E129" s="139"/>
    </row>
    <row r="130" spans="1:5" ht="15.75" customHeight="1" thickBot="1" x14ac:dyDescent="0.3">
      <c r="A130" s="128" t="s">
        <v>50</v>
      </c>
      <c r="B130" s="54"/>
      <c r="C130" s="44"/>
      <c r="D130" s="44"/>
      <c r="E130" s="139"/>
    </row>
    <row r="131" spans="1:5" ht="15.75" customHeight="1" thickBot="1" x14ac:dyDescent="0.3">
      <c r="A131" s="128" t="s">
        <v>51</v>
      </c>
      <c r="B131" s="54"/>
      <c r="C131" s="44"/>
      <c r="D131" s="44"/>
      <c r="E131" s="139"/>
    </row>
    <row r="132" spans="1:5" ht="15.75" customHeight="1" thickBot="1" x14ac:dyDescent="0.3">
      <c r="A132" s="127" t="s">
        <v>25</v>
      </c>
      <c r="B132" s="54">
        <v>0</v>
      </c>
      <c r="C132" s="44">
        <v>0</v>
      </c>
      <c r="D132" s="44">
        <v>0</v>
      </c>
      <c r="E132" s="139">
        <v>0</v>
      </c>
    </row>
    <row r="133" spans="1:5" ht="15.75" customHeight="1" thickBot="1" x14ac:dyDescent="0.3">
      <c r="A133" s="128" t="s">
        <v>50</v>
      </c>
      <c r="B133" s="54"/>
      <c r="C133" s="44"/>
      <c r="D133" s="44"/>
      <c r="E133" s="139"/>
    </row>
    <row r="134" spans="1:5" ht="15.75" customHeight="1" thickBot="1" x14ac:dyDescent="0.3">
      <c r="A134" s="128" t="s">
        <v>51</v>
      </c>
      <c r="B134" s="54"/>
      <c r="C134" s="44"/>
      <c r="D134" s="44"/>
      <c r="E134" s="139"/>
    </row>
    <row r="135" spans="1:5" ht="15.75" customHeight="1" thickBot="1" x14ac:dyDescent="0.3">
      <c r="A135" s="127" t="s">
        <v>3</v>
      </c>
      <c r="B135" s="54"/>
      <c r="C135" s="44"/>
      <c r="D135" s="44"/>
      <c r="E135" s="139"/>
    </row>
    <row r="136" spans="1:5" ht="15.75" customHeight="1" thickBot="1" x14ac:dyDescent="0.3">
      <c r="A136" s="128" t="s">
        <v>50</v>
      </c>
      <c r="B136" s="54"/>
      <c r="C136" s="44"/>
      <c r="D136" s="44"/>
      <c r="E136" s="139"/>
    </row>
    <row r="137" spans="1:5" ht="15.75" customHeight="1" thickBot="1" x14ac:dyDescent="0.3">
      <c r="A137" s="128" t="s">
        <v>51</v>
      </c>
      <c r="B137" s="54"/>
      <c r="C137" s="44"/>
      <c r="D137" s="44"/>
      <c r="E137" s="139"/>
    </row>
    <row r="138" spans="1:5" ht="15.75" customHeight="1" thickBot="1" x14ac:dyDescent="0.3">
      <c r="A138" s="135" t="s">
        <v>36</v>
      </c>
      <c r="B138" s="54">
        <f>B135+B132+B129+B126+B123+B120+B117</f>
        <v>282792</v>
      </c>
      <c r="C138" s="54">
        <f t="shared" ref="C138:E138" si="13">C135+C132+C129+C126+C123+C120+C117</f>
        <v>299786</v>
      </c>
      <c r="D138" s="54">
        <f t="shared" si="13"/>
        <v>301736</v>
      </c>
      <c r="E138" s="140">
        <f t="shared" si="13"/>
        <v>302726</v>
      </c>
    </row>
    <row r="139" spans="1:5" ht="15.75" customHeight="1" thickBot="1" x14ac:dyDescent="0.3">
      <c r="A139" s="130" t="s">
        <v>35</v>
      </c>
      <c r="B139" s="131">
        <f>IF(B138-B109=0,0,"Error")</f>
        <v>0</v>
      </c>
      <c r="C139" s="131">
        <f>IF(C138-C109=0,0,"Error")</f>
        <v>0</v>
      </c>
      <c r="D139" s="131">
        <f>IF(D138-D109=0,0,"Error")</f>
        <v>0</v>
      </c>
      <c r="E139" s="141">
        <f>IF(E138-E109=0,0,"Error")</f>
        <v>0</v>
      </c>
    </row>
    <row r="140" spans="1:5" ht="26.25" customHeight="1" thickBot="1" x14ac:dyDescent="0.3">
      <c r="A140" s="95" t="s">
        <v>60</v>
      </c>
      <c r="B140" s="1210" t="s">
        <v>316</v>
      </c>
      <c r="C140" s="1210"/>
      <c r="D140" s="1210"/>
      <c r="E140" s="1210"/>
    </row>
    <row r="141" spans="1:5" ht="143.25" customHeight="1" thickBot="1" x14ac:dyDescent="0.3">
      <c r="A141" s="4" t="s">
        <v>9</v>
      </c>
      <c r="B141" s="838" t="s">
        <v>317</v>
      </c>
      <c r="C141" s="839"/>
      <c r="D141" s="839"/>
      <c r="E141" s="1211"/>
    </row>
    <row r="142" spans="1:5" ht="15.75" customHeight="1" thickBot="1" x14ac:dyDescent="0.3">
      <c r="A142" s="4" t="s">
        <v>14</v>
      </c>
      <c r="B142" s="1198" t="s">
        <v>318</v>
      </c>
      <c r="C142" s="1199"/>
      <c r="D142" s="1199"/>
      <c r="E142" s="1212"/>
    </row>
    <row r="143" spans="1:5" ht="15.75" customHeight="1" x14ac:dyDescent="0.25">
      <c r="A143" s="771"/>
      <c r="B143" s="16">
        <v>2019</v>
      </c>
      <c r="C143" s="16">
        <v>2020</v>
      </c>
      <c r="D143" s="16">
        <v>2021</v>
      </c>
      <c r="E143" s="136">
        <v>2022</v>
      </c>
    </row>
    <row r="144" spans="1:5" ht="12" customHeight="1" thickBot="1" x14ac:dyDescent="0.3">
      <c r="A144" s="772"/>
      <c r="B144" s="17" t="s">
        <v>5</v>
      </c>
      <c r="C144" s="17" t="s">
        <v>6</v>
      </c>
      <c r="D144" s="17" t="s">
        <v>6</v>
      </c>
      <c r="E144" s="99" t="s">
        <v>6</v>
      </c>
    </row>
    <row r="145" spans="1:5" ht="15.75" customHeight="1" thickBot="1" x14ac:dyDescent="0.3">
      <c r="A145" s="4" t="s">
        <v>8</v>
      </c>
      <c r="B145" s="6">
        <v>3500</v>
      </c>
      <c r="C145" s="6">
        <v>3800</v>
      </c>
      <c r="D145" s="6">
        <v>4000</v>
      </c>
      <c r="E145" s="101">
        <v>4000</v>
      </c>
    </row>
    <row r="146" spans="1:5" ht="15.75" customHeight="1" thickBot="1" x14ac:dyDescent="0.3">
      <c r="A146" s="4" t="s">
        <v>15</v>
      </c>
      <c r="B146" s="6">
        <f>B175</f>
        <v>500000</v>
      </c>
      <c r="C146" s="6">
        <f t="shared" ref="C146:E146" si="14">C175</f>
        <v>560000</v>
      </c>
      <c r="D146" s="6">
        <f t="shared" si="14"/>
        <v>600000</v>
      </c>
      <c r="E146" s="101">
        <f t="shared" si="14"/>
        <v>600000</v>
      </c>
    </row>
    <row r="147" spans="1:5" ht="15.75" customHeight="1" thickBot="1" x14ac:dyDescent="0.3">
      <c r="A147" s="4" t="s">
        <v>23</v>
      </c>
      <c r="B147" s="6">
        <f>B146/B145</f>
        <v>142.85714285714286</v>
      </c>
      <c r="C147" s="6">
        <f>C146/C145</f>
        <v>147.36842105263159</v>
      </c>
      <c r="D147" s="6">
        <f>D146/D145</f>
        <v>150</v>
      </c>
      <c r="E147" s="101">
        <f>E146/E145</f>
        <v>150</v>
      </c>
    </row>
    <row r="148" spans="1:5" ht="15.75" customHeight="1" thickBot="1" x14ac:dyDescent="0.3">
      <c r="A148" s="4" t="s">
        <v>16</v>
      </c>
      <c r="B148" s="113"/>
      <c r="C148" s="7">
        <f>C145/B145-1</f>
        <v>8.5714285714285632E-2</v>
      </c>
      <c r="D148" s="7">
        <f>D145/C145-1</f>
        <v>5.2631578947368363E-2</v>
      </c>
      <c r="E148" s="102">
        <f>E145/D145-1</f>
        <v>0</v>
      </c>
    </row>
    <row r="149" spans="1:5" ht="15.75" customHeight="1" thickBot="1" x14ac:dyDescent="0.3">
      <c r="A149" s="4" t="s">
        <v>17</v>
      </c>
      <c r="B149" s="113"/>
      <c r="C149" s="7">
        <f>C146/B146-1</f>
        <v>0.12000000000000011</v>
      </c>
      <c r="D149" s="7">
        <f t="shared" ref="D149:E150" si="15">D146/C146-1</f>
        <v>7.1428571428571397E-2</v>
      </c>
      <c r="E149" s="7">
        <f t="shared" si="15"/>
        <v>0</v>
      </c>
    </row>
    <row r="150" spans="1:5" ht="15.75" customHeight="1" thickBot="1" x14ac:dyDescent="0.3">
      <c r="A150" s="4" t="s">
        <v>18</v>
      </c>
      <c r="B150" s="113"/>
      <c r="C150" s="7">
        <f>C147/B147-1</f>
        <v>3.1578947368421151E-2</v>
      </c>
      <c r="D150" s="7">
        <f t="shared" si="15"/>
        <v>1.7857142857142794E-2</v>
      </c>
      <c r="E150" s="7">
        <f t="shared" si="15"/>
        <v>0</v>
      </c>
    </row>
    <row r="151" spans="1:5" ht="15.75" customHeight="1" thickBot="1" x14ac:dyDescent="0.3">
      <c r="A151" s="1181" t="s">
        <v>37</v>
      </c>
      <c r="B151" s="1182"/>
      <c r="C151" s="1182"/>
      <c r="D151" s="1182"/>
      <c r="E151" s="1183"/>
    </row>
    <row r="152" spans="1:5" ht="15.75" customHeight="1" x14ac:dyDescent="0.25">
      <c r="A152" s="771"/>
      <c r="B152" s="16">
        <v>2019</v>
      </c>
      <c r="C152" s="16">
        <v>2020</v>
      </c>
      <c r="D152" s="16">
        <v>2021</v>
      </c>
      <c r="E152" s="117">
        <v>2022</v>
      </c>
    </row>
    <row r="153" spans="1:5" ht="9.75" customHeight="1" thickBot="1" x14ac:dyDescent="0.3">
      <c r="A153" s="772"/>
      <c r="B153" s="17" t="s">
        <v>5</v>
      </c>
      <c r="C153" s="17" t="s">
        <v>6</v>
      </c>
      <c r="D153" s="17" t="s">
        <v>6</v>
      </c>
      <c r="E153" s="17" t="s">
        <v>6</v>
      </c>
    </row>
    <row r="154" spans="1:5" ht="15.75" customHeight="1" thickBot="1" x14ac:dyDescent="0.3">
      <c r="A154" s="127" t="s">
        <v>0</v>
      </c>
      <c r="B154" s="44"/>
      <c r="C154" s="44"/>
      <c r="D154" s="44"/>
      <c r="E154" s="44"/>
    </row>
    <row r="155" spans="1:5" ht="15.75" customHeight="1" thickBot="1" x14ac:dyDescent="0.3">
      <c r="A155" s="128" t="s">
        <v>50</v>
      </c>
      <c r="B155" s="54"/>
      <c r="C155" s="137"/>
      <c r="D155" s="54"/>
      <c r="E155" s="137"/>
    </row>
    <row r="156" spans="1:5" ht="15.75" customHeight="1" thickBot="1" x14ac:dyDescent="0.3">
      <c r="A156" s="128" t="s">
        <v>51</v>
      </c>
      <c r="B156" s="54"/>
      <c r="C156" s="54"/>
      <c r="D156" s="137"/>
      <c r="E156" s="137"/>
    </row>
    <row r="157" spans="1:5" ht="15.75" customHeight="1" thickBot="1" x14ac:dyDescent="0.3">
      <c r="A157" s="127" t="s">
        <v>31</v>
      </c>
      <c r="B157" s="44"/>
      <c r="C157" s="44"/>
      <c r="D157" s="44"/>
      <c r="E157" s="44"/>
    </row>
    <row r="158" spans="1:5" ht="15.75" customHeight="1" thickBot="1" x14ac:dyDescent="0.3">
      <c r="A158" s="128" t="s">
        <v>50</v>
      </c>
      <c r="B158" s="54"/>
      <c r="C158" s="44"/>
      <c r="D158" s="44"/>
      <c r="E158" s="44"/>
    </row>
    <row r="159" spans="1:5" ht="15.75" customHeight="1" thickBot="1" x14ac:dyDescent="0.3">
      <c r="A159" s="128" t="s">
        <v>51</v>
      </c>
      <c r="B159" s="54"/>
      <c r="C159" s="44"/>
      <c r="D159" s="44"/>
      <c r="E159" s="44"/>
    </row>
    <row r="160" spans="1:5" ht="15.75" customHeight="1" thickBot="1" x14ac:dyDescent="0.3">
      <c r="A160" s="127" t="s">
        <v>1</v>
      </c>
      <c r="B160" s="54"/>
      <c r="C160" s="44"/>
      <c r="D160" s="44"/>
      <c r="E160" s="44"/>
    </row>
    <row r="161" spans="1:5" ht="15.75" customHeight="1" thickBot="1" x14ac:dyDescent="0.3">
      <c r="A161" s="128" t="s">
        <v>50</v>
      </c>
      <c r="B161" s="54"/>
      <c r="C161" s="44"/>
      <c r="D161" s="44"/>
      <c r="E161" s="44"/>
    </row>
    <row r="162" spans="1:5" ht="15.75" customHeight="1" thickBot="1" x14ac:dyDescent="0.3">
      <c r="A162" s="128" t="s">
        <v>51</v>
      </c>
      <c r="B162" s="54"/>
      <c r="C162" s="44"/>
      <c r="D162" s="44"/>
      <c r="E162" s="44"/>
    </row>
    <row r="163" spans="1:5" ht="15.75" customHeight="1" thickBot="1" x14ac:dyDescent="0.3">
      <c r="A163" s="127" t="s">
        <v>2</v>
      </c>
      <c r="B163" s="54"/>
      <c r="C163" s="44"/>
      <c r="D163" s="44"/>
      <c r="E163" s="44"/>
    </row>
    <row r="164" spans="1:5" ht="15.75" customHeight="1" thickBot="1" x14ac:dyDescent="0.3">
      <c r="A164" s="128" t="s">
        <v>50</v>
      </c>
      <c r="B164" s="54"/>
      <c r="C164" s="44"/>
      <c r="D164" s="44"/>
      <c r="E164" s="44"/>
    </row>
    <row r="165" spans="1:5" ht="15.75" customHeight="1" thickBot="1" x14ac:dyDescent="0.3">
      <c r="A165" s="128" t="s">
        <v>51</v>
      </c>
      <c r="B165" s="54"/>
      <c r="C165" s="44"/>
      <c r="D165" s="44"/>
      <c r="E165" s="44"/>
    </row>
    <row r="166" spans="1:5" ht="15.75" customHeight="1" thickBot="1" x14ac:dyDescent="0.3">
      <c r="A166" s="127" t="s">
        <v>24</v>
      </c>
      <c r="B166" s="54"/>
      <c r="C166" s="44"/>
      <c r="D166" s="44"/>
      <c r="E166" s="44"/>
    </row>
    <row r="167" spans="1:5" ht="15.75" customHeight="1" thickBot="1" x14ac:dyDescent="0.3">
      <c r="A167" s="128" t="s">
        <v>50</v>
      </c>
      <c r="B167" s="54"/>
      <c r="C167" s="44"/>
      <c r="D167" s="44"/>
      <c r="E167" s="44"/>
    </row>
    <row r="168" spans="1:5" ht="15.75" customHeight="1" thickBot="1" x14ac:dyDescent="0.3">
      <c r="A168" s="128" t="s">
        <v>51</v>
      </c>
      <c r="B168" s="54"/>
      <c r="C168" s="44"/>
      <c r="D168" s="44"/>
      <c r="E168" s="44"/>
    </row>
    <row r="169" spans="1:5" ht="9" customHeight="1" thickBot="1" x14ac:dyDescent="0.3">
      <c r="A169" s="127" t="s">
        <v>25</v>
      </c>
      <c r="B169" s="54">
        <v>0</v>
      </c>
      <c r="C169" s="44">
        <v>0</v>
      </c>
      <c r="D169" s="44">
        <v>0</v>
      </c>
      <c r="E169" s="44">
        <v>0</v>
      </c>
    </row>
    <row r="170" spans="1:5" ht="15.75" customHeight="1" thickBot="1" x14ac:dyDescent="0.3">
      <c r="A170" s="128" t="s">
        <v>50</v>
      </c>
      <c r="B170" s="54"/>
      <c r="C170" s="44"/>
      <c r="D170" s="44"/>
      <c r="E170" s="44"/>
    </row>
    <row r="171" spans="1:5" ht="15.75" customHeight="1" thickBot="1" x14ac:dyDescent="0.3">
      <c r="A171" s="128" t="s">
        <v>51</v>
      </c>
      <c r="B171" s="54"/>
      <c r="C171" s="44"/>
      <c r="D171" s="44"/>
      <c r="E171" s="44"/>
    </row>
    <row r="172" spans="1:5" ht="20.25" customHeight="1" thickBot="1" x14ac:dyDescent="0.3">
      <c r="A172" s="127" t="s">
        <v>3</v>
      </c>
      <c r="B172" s="54">
        <f>B173</f>
        <v>500000</v>
      </c>
      <c r="C172" s="44">
        <f>C173</f>
        <v>560000</v>
      </c>
      <c r="D172" s="44">
        <f>D173</f>
        <v>600000</v>
      </c>
      <c r="E172" s="44">
        <f>E173</f>
        <v>600000</v>
      </c>
    </row>
    <row r="173" spans="1:5" ht="15.75" customHeight="1" thickBot="1" x14ac:dyDescent="0.3">
      <c r="A173" s="128" t="s">
        <v>50</v>
      </c>
      <c r="B173" s="54">
        <v>500000</v>
      </c>
      <c r="C173" s="44">
        <v>560000</v>
      </c>
      <c r="D173" s="44">
        <v>600000</v>
      </c>
      <c r="E173" s="44">
        <v>600000</v>
      </c>
    </row>
    <row r="174" spans="1:5" ht="10.5" customHeight="1" thickBot="1" x14ac:dyDescent="0.3">
      <c r="A174" s="128" t="s">
        <v>51</v>
      </c>
      <c r="B174" s="54"/>
      <c r="C174" s="44"/>
      <c r="D174" s="44"/>
      <c r="E174" s="44"/>
    </row>
    <row r="175" spans="1:5" ht="15.75" customHeight="1" thickBot="1" x14ac:dyDescent="0.3">
      <c r="A175" s="135" t="s">
        <v>36</v>
      </c>
      <c r="B175" s="54">
        <f>B172+B169+B166+B163+B160+B157+B154</f>
        <v>500000</v>
      </c>
      <c r="C175" s="54">
        <f t="shared" ref="C175:E175" si="16">C172+C169+C166+C163+C160+C157+C154</f>
        <v>560000</v>
      </c>
      <c r="D175" s="54">
        <f t="shared" si="16"/>
        <v>600000</v>
      </c>
      <c r="E175" s="54">
        <f t="shared" si="16"/>
        <v>600000</v>
      </c>
    </row>
    <row r="176" spans="1:5" ht="15.75" customHeight="1" thickBot="1" x14ac:dyDescent="0.3">
      <c r="A176" s="130" t="s">
        <v>35</v>
      </c>
      <c r="B176" s="131">
        <f>IF(B175-B146=0,0,"Error")</f>
        <v>0</v>
      </c>
      <c r="C176" s="131">
        <f>IF(C175-C146=0,0,"Error")</f>
        <v>0</v>
      </c>
      <c r="D176" s="131">
        <f>IF(D175-D146=0,0,"Error")</f>
        <v>0</v>
      </c>
      <c r="E176" s="131">
        <f>IF(E175-E146=0,0,"Error")</f>
        <v>0</v>
      </c>
    </row>
    <row r="177" spans="1:5" ht="48.75" customHeight="1" thickBot="1" x14ac:dyDescent="0.3">
      <c r="A177" s="93" t="s">
        <v>62</v>
      </c>
      <c r="B177" s="1213" t="s">
        <v>319</v>
      </c>
      <c r="C177" s="1213"/>
      <c r="D177" s="1213"/>
      <c r="E177" s="1213"/>
    </row>
    <row r="178" spans="1:5" ht="27.75" customHeight="1" thickBot="1" x14ac:dyDescent="0.3">
      <c r="A178" s="4" t="s">
        <v>9</v>
      </c>
      <c r="B178" s="838"/>
      <c r="C178" s="839"/>
      <c r="D178" s="839"/>
      <c r="E178" s="1211"/>
    </row>
    <row r="179" spans="1:5" ht="15.75" thickBot="1" x14ac:dyDescent="0.3">
      <c r="A179" s="4" t="s">
        <v>14</v>
      </c>
      <c r="B179" s="1198" t="s">
        <v>320</v>
      </c>
      <c r="C179" s="1199"/>
      <c r="D179" s="1199"/>
      <c r="E179" s="1212"/>
    </row>
    <row r="180" spans="1:5" x14ac:dyDescent="0.25">
      <c r="A180" s="771"/>
      <c r="B180" s="16">
        <v>2019</v>
      </c>
      <c r="C180" s="16">
        <v>2020</v>
      </c>
      <c r="D180" s="16">
        <v>2021</v>
      </c>
      <c r="E180" s="136">
        <v>2022</v>
      </c>
    </row>
    <row r="181" spans="1:5" ht="15.75" thickBot="1" x14ac:dyDescent="0.3">
      <c r="A181" s="772"/>
      <c r="B181" s="17" t="s">
        <v>5</v>
      </c>
      <c r="C181" s="17" t="s">
        <v>6</v>
      </c>
      <c r="D181" s="17" t="s">
        <v>6</v>
      </c>
      <c r="E181" s="99" t="s">
        <v>6</v>
      </c>
    </row>
    <row r="182" spans="1:5" ht="15.75" thickBot="1" x14ac:dyDescent="0.3">
      <c r="A182" s="4" t="s">
        <v>8</v>
      </c>
      <c r="B182" s="6">
        <v>1500</v>
      </c>
      <c r="C182" s="6">
        <v>1500</v>
      </c>
      <c r="D182" s="6">
        <v>1500</v>
      </c>
      <c r="E182" s="101">
        <v>1600</v>
      </c>
    </row>
    <row r="183" spans="1:5" ht="15.75" thickBot="1" x14ac:dyDescent="0.3">
      <c r="A183" s="4" t="s">
        <v>15</v>
      </c>
      <c r="B183" s="6">
        <f>B212</f>
        <v>85000</v>
      </c>
      <c r="C183" s="6">
        <f t="shared" ref="C183:E183" si="17">C212</f>
        <v>87711</v>
      </c>
      <c r="D183" s="6">
        <f t="shared" si="17"/>
        <v>88211</v>
      </c>
      <c r="E183" s="101">
        <f t="shared" si="17"/>
        <v>89771</v>
      </c>
    </row>
    <row r="184" spans="1:5" ht="15.75" thickBot="1" x14ac:dyDescent="0.3">
      <c r="A184" s="4" t="s">
        <v>23</v>
      </c>
      <c r="B184" s="6">
        <f>B183/B182</f>
        <v>56.666666666666664</v>
      </c>
      <c r="C184" s="6">
        <f>C183/C182</f>
        <v>58.473999999999997</v>
      </c>
      <c r="D184" s="6">
        <f>D183/D182</f>
        <v>58.807333333333332</v>
      </c>
      <c r="E184" s="101">
        <f>E183/E182</f>
        <v>56.106875000000002</v>
      </c>
    </row>
    <row r="185" spans="1:5" ht="15.75" thickBot="1" x14ac:dyDescent="0.3">
      <c r="A185" s="4" t="s">
        <v>16</v>
      </c>
      <c r="B185" s="113"/>
      <c r="C185" s="7">
        <f>C182/B182-1</f>
        <v>0</v>
      </c>
      <c r="D185" s="7">
        <f>D182/C182-1</f>
        <v>0</v>
      </c>
      <c r="E185" s="102">
        <f>E182/D182-1</f>
        <v>6.6666666666666652E-2</v>
      </c>
    </row>
    <row r="186" spans="1:5" ht="15.75" thickBot="1" x14ac:dyDescent="0.3">
      <c r="A186" s="4" t="s">
        <v>17</v>
      </c>
      <c r="B186" s="113"/>
      <c r="C186" s="7">
        <f>C183/B183-1</f>
        <v>3.1894117647058851E-2</v>
      </c>
      <c r="D186" s="7">
        <f t="shared" ref="D186:E187" si="18">D183/C183-1</f>
        <v>5.7005392710149927E-3</v>
      </c>
      <c r="E186" s="102">
        <f t="shared" si="18"/>
        <v>1.7684869233995704E-2</v>
      </c>
    </row>
    <row r="187" spans="1:5" ht="15.75" thickBot="1" x14ac:dyDescent="0.3">
      <c r="A187" s="4" t="s">
        <v>18</v>
      </c>
      <c r="B187" s="113"/>
      <c r="C187" s="7">
        <f>C184/B184-1</f>
        <v>3.1894117647058851E-2</v>
      </c>
      <c r="D187" s="7">
        <f t="shared" si="18"/>
        <v>5.7005392710149927E-3</v>
      </c>
      <c r="E187" s="102">
        <f t="shared" si="18"/>
        <v>-4.5920435093128931E-2</v>
      </c>
    </row>
    <row r="188" spans="1:5" ht="15.75" thickBot="1" x14ac:dyDescent="0.3">
      <c r="A188" s="1181" t="s">
        <v>37</v>
      </c>
      <c r="B188" s="1182"/>
      <c r="C188" s="1182"/>
      <c r="D188" s="1182"/>
      <c r="E188" s="1209"/>
    </row>
    <row r="189" spans="1:5" x14ac:dyDescent="0.25">
      <c r="A189" s="771"/>
      <c r="B189" s="16">
        <v>2019</v>
      </c>
      <c r="C189" s="16">
        <v>2020</v>
      </c>
      <c r="D189" s="16">
        <v>2021</v>
      </c>
      <c r="E189" s="136">
        <v>2022</v>
      </c>
    </row>
    <row r="190" spans="1:5" ht="27.75" customHeight="1" thickBot="1" x14ac:dyDescent="0.3">
      <c r="A190" s="772"/>
      <c r="B190" s="17" t="s">
        <v>5</v>
      </c>
      <c r="C190" s="17" t="s">
        <v>6</v>
      </c>
      <c r="D190" s="17" t="s">
        <v>6</v>
      </c>
      <c r="E190" s="99" t="s">
        <v>6</v>
      </c>
    </row>
    <row r="191" spans="1:5" ht="26.25" customHeight="1" thickBot="1" x14ac:dyDescent="0.3">
      <c r="A191" s="127" t="s">
        <v>0</v>
      </c>
      <c r="B191" s="44">
        <v>30000</v>
      </c>
      <c r="C191" s="137">
        <v>31211</v>
      </c>
      <c r="D191" s="137">
        <v>31211</v>
      </c>
      <c r="E191" s="137">
        <v>31211</v>
      </c>
    </row>
    <row r="192" spans="1:5" ht="15.75" thickBot="1" x14ac:dyDescent="0.3">
      <c r="A192" s="128" t="s">
        <v>50</v>
      </c>
      <c r="B192" s="54">
        <v>30000</v>
      </c>
      <c r="C192" s="137">
        <v>31211</v>
      </c>
      <c r="D192" s="137">
        <v>31211</v>
      </c>
      <c r="E192" s="137">
        <v>31211</v>
      </c>
    </row>
    <row r="193" spans="1:5" ht="15.75" thickBot="1" x14ac:dyDescent="0.3">
      <c r="A193" s="128" t="s">
        <v>51</v>
      </c>
      <c r="B193" s="54"/>
      <c r="C193" s="54"/>
      <c r="D193" s="137"/>
      <c r="E193" s="137"/>
    </row>
    <row r="194" spans="1:5" ht="34.5" customHeight="1" thickBot="1" x14ac:dyDescent="0.3">
      <c r="A194" s="127" t="s">
        <v>31</v>
      </c>
      <c r="B194" s="44">
        <v>5000</v>
      </c>
      <c r="C194" s="44">
        <v>5000</v>
      </c>
      <c r="D194" s="44">
        <v>5000</v>
      </c>
      <c r="E194" s="44">
        <v>5000</v>
      </c>
    </row>
    <row r="195" spans="1:5" ht="15.75" thickBot="1" x14ac:dyDescent="0.3">
      <c r="A195" s="128" t="s">
        <v>50</v>
      </c>
      <c r="B195" s="54">
        <v>5000</v>
      </c>
      <c r="C195" s="44">
        <v>5000</v>
      </c>
      <c r="D195" s="44">
        <v>5000</v>
      </c>
      <c r="E195" s="44">
        <v>5000</v>
      </c>
    </row>
    <row r="196" spans="1:5" ht="15.75" thickBot="1" x14ac:dyDescent="0.3">
      <c r="A196" s="128" t="s">
        <v>51</v>
      </c>
      <c r="B196" s="54"/>
      <c r="C196" s="44"/>
      <c r="D196" s="44"/>
      <c r="E196" s="44"/>
    </row>
    <row r="197" spans="1:5" ht="15.75" thickBot="1" x14ac:dyDescent="0.3">
      <c r="A197" s="127" t="s">
        <v>1</v>
      </c>
      <c r="B197" s="54">
        <v>50000</v>
      </c>
      <c r="C197" s="44">
        <v>51500</v>
      </c>
      <c r="D197" s="44">
        <v>52000</v>
      </c>
      <c r="E197" s="44">
        <v>53560</v>
      </c>
    </row>
    <row r="198" spans="1:5" ht="15.75" thickBot="1" x14ac:dyDescent="0.3">
      <c r="A198" s="128" t="s">
        <v>50</v>
      </c>
      <c r="B198" s="54">
        <v>50000</v>
      </c>
      <c r="C198" s="44">
        <v>51500</v>
      </c>
      <c r="D198" s="44">
        <v>52000</v>
      </c>
      <c r="E198" s="44">
        <v>53560</v>
      </c>
    </row>
    <row r="199" spans="1:5" ht="15.75" thickBot="1" x14ac:dyDescent="0.3">
      <c r="A199" s="128" t="s">
        <v>51</v>
      </c>
      <c r="B199" s="54"/>
      <c r="C199" s="44"/>
      <c r="D199" s="44"/>
      <c r="E199" s="44"/>
    </row>
    <row r="200" spans="1:5" ht="15.75" thickBot="1" x14ac:dyDescent="0.3">
      <c r="A200" s="127" t="s">
        <v>2</v>
      </c>
      <c r="B200" s="54"/>
      <c r="C200" s="44"/>
      <c r="D200" s="44"/>
      <c r="E200" s="44"/>
    </row>
    <row r="201" spans="1:5" ht="15.75" thickBot="1" x14ac:dyDescent="0.3">
      <c r="A201" s="128" t="s">
        <v>50</v>
      </c>
      <c r="B201" s="54"/>
      <c r="C201" s="44"/>
      <c r="D201" s="44"/>
      <c r="E201" s="44"/>
    </row>
    <row r="202" spans="1:5" ht="15.75" thickBot="1" x14ac:dyDescent="0.3">
      <c r="A202" s="128" t="s">
        <v>51</v>
      </c>
      <c r="B202" s="54"/>
      <c r="C202" s="44"/>
      <c r="D202" s="44"/>
      <c r="E202" s="44"/>
    </row>
    <row r="203" spans="1:5" ht="19.5" customHeight="1" thickBot="1" x14ac:dyDescent="0.3">
      <c r="A203" s="127" t="s">
        <v>24</v>
      </c>
      <c r="B203" s="54"/>
      <c r="C203" s="44"/>
      <c r="D203" s="44"/>
      <c r="E203" s="44"/>
    </row>
    <row r="204" spans="1:5" ht="15.75" thickBot="1" x14ac:dyDescent="0.3">
      <c r="A204" s="128" t="s">
        <v>50</v>
      </c>
      <c r="B204" s="54"/>
      <c r="C204" s="44"/>
      <c r="D204" s="44"/>
      <c r="E204" s="44"/>
    </row>
    <row r="205" spans="1:5" ht="15.75" thickBot="1" x14ac:dyDescent="0.3">
      <c r="A205" s="128" t="s">
        <v>51</v>
      </c>
      <c r="B205" s="54"/>
      <c r="C205" s="44"/>
      <c r="D205" s="44"/>
      <c r="E205" s="44"/>
    </row>
    <row r="206" spans="1:5" ht="15.75" customHeight="1" thickBot="1" x14ac:dyDescent="0.3">
      <c r="A206" s="127" t="s">
        <v>25</v>
      </c>
      <c r="B206" s="54">
        <v>0</v>
      </c>
      <c r="C206" s="44">
        <v>0</v>
      </c>
      <c r="D206" s="44">
        <v>0</v>
      </c>
      <c r="E206" s="44">
        <v>0</v>
      </c>
    </row>
    <row r="207" spans="1:5" ht="15.75" thickBot="1" x14ac:dyDescent="0.3">
      <c r="A207" s="128" t="s">
        <v>50</v>
      </c>
      <c r="B207" s="54"/>
      <c r="C207" s="44"/>
      <c r="D207" s="44"/>
      <c r="E207" s="44"/>
    </row>
    <row r="208" spans="1:5" ht="15.75" thickBot="1" x14ac:dyDescent="0.3">
      <c r="A208" s="128" t="s">
        <v>51</v>
      </c>
      <c r="B208" s="54"/>
      <c r="C208" s="44"/>
      <c r="D208" s="44"/>
      <c r="E208" s="44"/>
    </row>
    <row r="209" spans="1:5" ht="28.5" customHeight="1" thickBot="1" x14ac:dyDescent="0.3">
      <c r="A209" s="127" t="s">
        <v>3</v>
      </c>
      <c r="B209" s="54"/>
      <c r="C209" s="44"/>
      <c r="D209" s="44"/>
      <c r="E209" s="44"/>
    </row>
    <row r="210" spans="1:5" ht="24" customHeight="1" thickBot="1" x14ac:dyDescent="0.3">
      <c r="A210" s="128" t="s">
        <v>50</v>
      </c>
      <c r="B210" s="54"/>
      <c r="C210" s="44"/>
      <c r="D210" s="44"/>
      <c r="E210" s="44"/>
    </row>
    <row r="211" spans="1:5" ht="20.25" customHeight="1" thickBot="1" x14ac:dyDescent="0.3">
      <c r="A211" s="128" t="s">
        <v>51</v>
      </c>
      <c r="B211" s="54"/>
      <c r="C211" s="44"/>
      <c r="D211" s="44"/>
      <c r="E211" s="44"/>
    </row>
    <row r="212" spans="1:5" ht="15.75" thickBot="1" x14ac:dyDescent="0.3">
      <c r="A212" s="135" t="s">
        <v>36</v>
      </c>
      <c r="B212" s="54">
        <f>B209+B206+B203+B200+B197+B194+B191</f>
        <v>85000</v>
      </c>
      <c r="C212" s="54">
        <f t="shared" ref="C212:E212" si="19">C209+C206+C203+C200+C197+C194+C191</f>
        <v>87711</v>
      </c>
      <c r="D212" s="54">
        <f t="shared" si="19"/>
        <v>88211</v>
      </c>
      <c r="E212" s="54">
        <f t="shared" si="19"/>
        <v>89771</v>
      </c>
    </row>
    <row r="213" spans="1:5" ht="22.5" customHeight="1" thickBot="1" x14ac:dyDescent="0.3">
      <c r="A213" s="130" t="s">
        <v>35</v>
      </c>
      <c r="B213" s="131">
        <f>IF(B212-B183=0,0,"Error")</f>
        <v>0</v>
      </c>
      <c r="C213" s="131">
        <f>IF(C212-C183=0,0,"Error")</f>
        <v>0</v>
      </c>
      <c r="D213" s="131">
        <f>IF(D212-D183=0,0,"Error")</f>
        <v>0</v>
      </c>
      <c r="E213" s="131">
        <f>IF(E212-E183=0,0,"Error")</f>
        <v>0</v>
      </c>
    </row>
    <row r="214" spans="1:5" ht="15.75" thickBot="1" x14ac:dyDescent="0.3">
      <c r="A214" s="1188" t="s">
        <v>45</v>
      </c>
      <c r="B214" s="1189"/>
      <c r="C214" s="1189"/>
      <c r="D214" s="1189"/>
      <c r="E214" s="1190"/>
    </row>
    <row r="215" spans="1:5" ht="15.75" thickBot="1" x14ac:dyDescent="0.3">
      <c r="A215" s="1188" t="s">
        <v>39</v>
      </c>
      <c r="B215" s="1189"/>
      <c r="C215" s="1189"/>
      <c r="D215" s="1189"/>
      <c r="E215" s="1190"/>
    </row>
    <row r="216" spans="1:5" ht="15.75" thickBot="1" x14ac:dyDescent="0.3">
      <c r="A216" s="142" t="s">
        <v>46</v>
      </c>
      <c r="B216" s="1201" t="s">
        <v>321</v>
      </c>
      <c r="C216" s="1202"/>
      <c r="D216" s="1203"/>
      <c r="E216" s="1204"/>
    </row>
    <row r="217" spans="1:5" ht="34.5" thickBot="1" x14ac:dyDescent="0.3">
      <c r="A217" s="30" t="s">
        <v>52</v>
      </c>
      <c r="B217" s="30" t="s">
        <v>322</v>
      </c>
      <c r="C217" s="143" t="s">
        <v>53</v>
      </c>
      <c r="D217" s="1186" t="s">
        <v>142</v>
      </c>
      <c r="E217" s="1187"/>
    </row>
    <row r="218" spans="1:5" ht="15.75" thickBot="1" x14ac:dyDescent="0.3">
      <c r="A218" s="144"/>
      <c r="B218" s="1185"/>
      <c r="C218" s="1205"/>
      <c r="D218" s="1186"/>
      <c r="E218" s="1187"/>
    </row>
    <row r="219" spans="1:5" ht="15.75" thickBot="1" x14ac:dyDescent="0.3">
      <c r="A219" s="4" t="s">
        <v>9</v>
      </c>
      <c r="B219" s="1206" t="s">
        <v>322</v>
      </c>
      <c r="C219" s="1207"/>
      <c r="D219" s="1207"/>
      <c r="E219" s="1208"/>
    </row>
    <row r="220" spans="1:5" ht="15.75" thickBot="1" x14ac:dyDescent="0.3">
      <c r="A220" s="4" t="s">
        <v>14</v>
      </c>
      <c r="B220" s="770" t="s">
        <v>143</v>
      </c>
      <c r="C220" s="768"/>
      <c r="D220" s="768"/>
      <c r="E220" s="769"/>
    </row>
    <row r="221" spans="1:5" x14ac:dyDescent="0.25">
      <c r="A221" s="771"/>
      <c r="B221" s="16">
        <v>2019</v>
      </c>
      <c r="C221" s="16">
        <v>2020</v>
      </c>
      <c r="D221" s="16">
        <v>2021</v>
      </c>
      <c r="E221" s="16">
        <v>2022</v>
      </c>
    </row>
    <row r="222" spans="1:5" ht="15.75" thickBot="1" x14ac:dyDescent="0.3">
      <c r="A222" s="772"/>
      <c r="B222" s="17" t="s">
        <v>5</v>
      </c>
      <c r="C222" s="17" t="s">
        <v>6</v>
      </c>
      <c r="D222" s="17" t="s">
        <v>6</v>
      </c>
      <c r="E222" s="17" t="s">
        <v>6</v>
      </c>
    </row>
    <row r="223" spans="1:5" ht="15.75" thickBot="1" x14ac:dyDescent="0.3">
      <c r="A223" s="4" t="s">
        <v>8</v>
      </c>
      <c r="B223" s="6">
        <v>0</v>
      </c>
      <c r="C223" s="6">
        <v>0</v>
      </c>
      <c r="D223" s="6">
        <v>0</v>
      </c>
      <c r="E223" s="6">
        <v>0</v>
      </c>
    </row>
    <row r="224" spans="1:5" ht="15.75" thickBot="1" x14ac:dyDescent="0.3">
      <c r="A224" s="4" t="s">
        <v>15</v>
      </c>
      <c r="B224" s="6"/>
      <c r="C224" s="6">
        <f>C232</f>
        <v>2000</v>
      </c>
      <c r="D224" s="6">
        <f>D232</f>
        <v>2000</v>
      </c>
      <c r="E224" s="6">
        <f>E232</f>
        <v>2000</v>
      </c>
    </row>
    <row r="225" spans="1:5" ht="15.75" thickBot="1" x14ac:dyDescent="0.3">
      <c r="A225" s="4" t="s">
        <v>23</v>
      </c>
      <c r="B225" s="6"/>
      <c r="C225" s="6"/>
      <c r="D225" s="6"/>
      <c r="E225" s="6"/>
    </row>
    <row r="226" spans="1:5" ht="15.75" thickBot="1" x14ac:dyDescent="0.3">
      <c r="A226" s="4" t="s">
        <v>16</v>
      </c>
      <c r="B226" s="113"/>
      <c r="C226" s="7"/>
      <c r="D226" s="7"/>
      <c r="E226" s="7"/>
    </row>
    <row r="227" spans="1:5" ht="15.75" thickBot="1" x14ac:dyDescent="0.3">
      <c r="A227" s="4" t="s">
        <v>17</v>
      </c>
      <c r="B227" s="113"/>
      <c r="C227" s="7"/>
      <c r="D227" s="7"/>
      <c r="E227" s="7"/>
    </row>
    <row r="228" spans="1:5" ht="15.75" thickBot="1" x14ac:dyDescent="0.3">
      <c r="A228" s="4" t="s">
        <v>18</v>
      </c>
      <c r="B228" s="113"/>
      <c r="C228" s="7"/>
      <c r="D228" s="7"/>
      <c r="E228" s="7"/>
    </row>
    <row r="229" spans="1:5" ht="15.75" thickBot="1" x14ac:dyDescent="0.3">
      <c r="A229" s="1181" t="s">
        <v>128</v>
      </c>
      <c r="B229" s="1182"/>
      <c r="C229" s="1182"/>
      <c r="D229" s="1182"/>
      <c r="E229" s="1183"/>
    </row>
    <row r="230" spans="1:5" x14ac:dyDescent="0.25">
      <c r="A230" s="771"/>
      <c r="B230" s="16">
        <v>2019</v>
      </c>
      <c r="C230" s="16">
        <v>2020</v>
      </c>
      <c r="D230" s="16">
        <v>2021</v>
      </c>
      <c r="E230" s="16">
        <v>2022</v>
      </c>
    </row>
    <row r="231" spans="1:5" ht="15.75" thickBot="1" x14ac:dyDescent="0.3">
      <c r="A231" s="772"/>
      <c r="B231" s="17" t="s">
        <v>5</v>
      </c>
      <c r="C231" s="17" t="s">
        <v>6</v>
      </c>
      <c r="D231" s="17" t="s">
        <v>6</v>
      </c>
      <c r="E231" s="17" t="s">
        <v>6</v>
      </c>
    </row>
    <row r="232" spans="1:5" ht="15.75" thickBot="1" x14ac:dyDescent="0.3">
      <c r="A232" s="127" t="s">
        <v>41</v>
      </c>
      <c r="B232" s="44">
        <f>B233+B234+B235+B236</f>
        <v>0</v>
      </c>
      <c r="C232" s="44">
        <f t="shared" ref="C232:E232" si="20">C233+C234+C235+C236</f>
        <v>2000</v>
      </c>
      <c r="D232" s="44">
        <f t="shared" si="20"/>
        <v>2000</v>
      </c>
      <c r="E232" s="44">
        <f t="shared" si="20"/>
        <v>2000</v>
      </c>
    </row>
    <row r="233" spans="1:5" ht="15.75" thickBot="1" x14ac:dyDescent="0.3">
      <c r="A233" s="128" t="s">
        <v>50</v>
      </c>
      <c r="B233" s="44"/>
      <c r="C233" s="44">
        <v>2000</v>
      </c>
      <c r="D233" s="44">
        <v>2000</v>
      </c>
      <c r="E233" s="44">
        <v>2000</v>
      </c>
    </row>
    <row r="234" spans="1:5" ht="15.75" thickBot="1" x14ac:dyDescent="0.3">
      <c r="A234" s="128" t="s">
        <v>75</v>
      </c>
      <c r="B234" s="44"/>
      <c r="C234" s="44"/>
      <c r="D234" s="44"/>
      <c r="E234" s="44"/>
    </row>
    <row r="235" spans="1:5" ht="15.75" thickBot="1" x14ac:dyDescent="0.3">
      <c r="A235" s="128" t="s">
        <v>76</v>
      </c>
      <c r="B235" s="44"/>
      <c r="C235" s="44"/>
      <c r="D235" s="44"/>
      <c r="E235" s="44"/>
    </row>
    <row r="236" spans="1:5" ht="15.75" thickBot="1" x14ac:dyDescent="0.3">
      <c r="A236" s="128" t="s">
        <v>77</v>
      </c>
      <c r="B236" s="44"/>
      <c r="C236" s="44"/>
      <c r="D236" s="44"/>
      <c r="E236" s="44"/>
    </row>
    <row r="237" spans="1:5" ht="15.75" thickBot="1" x14ac:dyDescent="0.3">
      <c r="A237" s="127" t="s">
        <v>42</v>
      </c>
      <c r="B237" s="54">
        <f>B238+B239+B240+B241</f>
        <v>0</v>
      </c>
      <c r="C237" s="54">
        <f t="shared" ref="C237:E237" si="21">C238+C239+C240+C241</f>
        <v>0</v>
      </c>
      <c r="D237" s="54">
        <f t="shared" si="21"/>
        <v>0</v>
      </c>
      <c r="E237" s="54">
        <f t="shared" si="21"/>
        <v>0</v>
      </c>
    </row>
    <row r="238" spans="1:5" ht="15.75" thickBot="1" x14ac:dyDescent="0.3">
      <c r="A238" s="128" t="s">
        <v>50</v>
      </c>
      <c r="B238" s="54">
        <v>0</v>
      </c>
      <c r="C238" s="44">
        <v>0</v>
      </c>
      <c r="D238" s="44">
        <v>0</v>
      </c>
      <c r="E238" s="44"/>
    </row>
    <row r="239" spans="1:5" ht="15.75" thickBot="1" x14ac:dyDescent="0.3">
      <c r="A239" s="128" t="s">
        <v>75</v>
      </c>
      <c r="B239" s="54"/>
      <c r="C239" s="44"/>
      <c r="D239" s="44"/>
      <c r="E239" s="44"/>
    </row>
    <row r="240" spans="1:5" ht="15.75" thickBot="1" x14ac:dyDescent="0.3">
      <c r="A240" s="128" t="s">
        <v>76</v>
      </c>
      <c r="B240" s="54"/>
      <c r="C240" s="44"/>
      <c r="D240" s="44"/>
      <c r="E240" s="44"/>
    </row>
    <row r="241" spans="1:5" ht="15.75" thickBot="1" x14ac:dyDescent="0.3">
      <c r="A241" s="128" t="s">
        <v>77</v>
      </c>
      <c r="B241" s="54"/>
      <c r="C241" s="44"/>
      <c r="D241" s="44"/>
      <c r="E241" s="44"/>
    </row>
    <row r="242" spans="1:5" ht="15.75" thickBot="1" x14ac:dyDescent="0.3">
      <c r="A242" s="145" t="s">
        <v>33</v>
      </c>
      <c r="B242" s="54">
        <f>B232+B237</f>
        <v>0</v>
      </c>
      <c r="C242" s="54">
        <f t="shared" ref="C242:E242" si="22">C232+C237</f>
        <v>2000</v>
      </c>
      <c r="D242" s="54">
        <f t="shared" si="22"/>
        <v>2000</v>
      </c>
      <c r="E242" s="54">
        <f t="shared" si="22"/>
        <v>2000</v>
      </c>
    </row>
    <row r="243" spans="1:5" ht="58.5" customHeight="1" thickBot="1" x14ac:dyDescent="0.3">
      <c r="A243" s="30" t="s">
        <v>55</v>
      </c>
      <c r="B243" s="30" t="s">
        <v>323</v>
      </c>
      <c r="C243" s="143" t="s">
        <v>53</v>
      </c>
      <c r="D243" s="1186"/>
      <c r="E243" s="1187"/>
    </row>
    <row r="244" spans="1:5" ht="15.75" thickBot="1" x14ac:dyDescent="0.3">
      <c r="A244" s="4" t="s">
        <v>9</v>
      </c>
      <c r="B244" s="838" t="s">
        <v>324</v>
      </c>
      <c r="C244" s="839"/>
      <c r="D244" s="839"/>
      <c r="E244" s="840"/>
    </row>
    <row r="245" spans="1:5" ht="15.75" thickBot="1" x14ac:dyDescent="0.3">
      <c r="A245" s="4" t="s">
        <v>14</v>
      </c>
      <c r="B245" s="1198" t="s">
        <v>144</v>
      </c>
      <c r="C245" s="1199"/>
      <c r="D245" s="1199"/>
      <c r="E245" s="1200"/>
    </row>
    <row r="246" spans="1:5" x14ac:dyDescent="0.25">
      <c r="A246" s="771"/>
      <c r="B246" s="16">
        <v>2019</v>
      </c>
      <c r="C246" s="16">
        <v>2020</v>
      </c>
      <c r="D246" s="16">
        <v>2021</v>
      </c>
      <c r="E246" s="16">
        <v>2022</v>
      </c>
    </row>
    <row r="247" spans="1:5" ht="15.75" thickBot="1" x14ac:dyDescent="0.3">
      <c r="A247" s="772"/>
      <c r="B247" s="17" t="s">
        <v>5</v>
      </c>
      <c r="C247" s="17" t="s">
        <v>6</v>
      </c>
      <c r="D247" s="17" t="s">
        <v>6</v>
      </c>
      <c r="E247" s="17" t="s">
        <v>6</v>
      </c>
    </row>
    <row r="248" spans="1:5" ht="15.75" thickBot="1" x14ac:dyDescent="0.3">
      <c r="A248" s="4" t="s">
        <v>8</v>
      </c>
      <c r="B248" s="4"/>
      <c r="C248" s="113">
        <v>410</v>
      </c>
      <c r="D248" s="4">
        <v>150</v>
      </c>
      <c r="E248" s="4">
        <v>150</v>
      </c>
    </row>
    <row r="249" spans="1:5" ht="15.75" thickBot="1" x14ac:dyDescent="0.3">
      <c r="A249" s="4" t="s">
        <v>15</v>
      </c>
      <c r="B249" s="6"/>
      <c r="C249" s="6">
        <f>C267</f>
        <v>25000</v>
      </c>
      <c r="D249" s="6">
        <v>12000</v>
      </c>
      <c r="E249" s="6">
        <v>11000</v>
      </c>
    </row>
    <row r="250" spans="1:5" ht="15.75" thickBot="1" x14ac:dyDescent="0.3">
      <c r="A250" s="4" t="s">
        <v>23</v>
      </c>
      <c r="B250" s="6" t="e">
        <f>B249/B248</f>
        <v>#DIV/0!</v>
      </c>
      <c r="C250" s="6">
        <f t="shared" ref="C250:E250" si="23">C249/C248</f>
        <v>60.975609756097562</v>
      </c>
      <c r="D250" s="6">
        <f t="shared" si="23"/>
        <v>80</v>
      </c>
      <c r="E250" s="6">
        <f t="shared" si="23"/>
        <v>73.333333333333329</v>
      </c>
    </row>
    <row r="251" spans="1:5" ht="15.75" thickBot="1" x14ac:dyDescent="0.3">
      <c r="A251" s="4" t="s">
        <v>16</v>
      </c>
      <c r="B251" s="113" t="s">
        <v>22</v>
      </c>
      <c r="C251" s="7"/>
      <c r="D251" s="7"/>
      <c r="E251" s="7"/>
    </row>
    <row r="252" spans="1:5" ht="15.75" thickBot="1" x14ac:dyDescent="0.3">
      <c r="A252" s="4" t="s">
        <v>17</v>
      </c>
      <c r="B252" s="113" t="s">
        <v>22</v>
      </c>
      <c r="C252" s="7"/>
      <c r="D252" s="7"/>
      <c r="E252" s="7"/>
    </row>
    <row r="253" spans="1:5" ht="15.75" thickBot="1" x14ac:dyDescent="0.3">
      <c r="A253" s="4" t="s">
        <v>18</v>
      </c>
      <c r="B253" s="113" t="s">
        <v>22</v>
      </c>
      <c r="C253" s="7"/>
      <c r="D253" s="7"/>
      <c r="E253" s="7"/>
    </row>
    <row r="254" spans="1:5" ht="15.75" thickBot="1" x14ac:dyDescent="0.3">
      <c r="A254" s="1181" t="s">
        <v>129</v>
      </c>
      <c r="B254" s="1182"/>
      <c r="C254" s="1182"/>
      <c r="D254" s="1182"/>
      <c r="E254" s="1183"/>
    </row>
    <row r="255" spans="1:5" x14ac:dyDescent="0.25">
      <c r="A255" s="771"/>
      <c r="B255" s="16">
        <v>2019</v>
      </c>
      <c r="C255" s="16">
        <v>2020</v>
      </c>
      <c r="D255" s="16">
        <v>2021</v>
      </c>
      <c r="E255" s="16">
        <v>2022</v>
      </c>
    </row>
    <row r="256" spans="1:5" ht="15.75" thickBot="1" x14ac:dyDescent="0.3">
      <c r="A256" s="772"/>
      <c r="B256" s="17" t="s">
        <v>5</v>
      </c>
      <c r="C256" s="17" t="s">
        <v>6</v>
      </c>
      <c r="D256" s="17" t="s">
        <v>6</v>
      </c>
      <c r="E256" s="17" t="s">
        <v>6</v>
      </c>
    </row>
    <row r="257" spans="1:5" ht="15.75" thickBot="1" x14ac:dyDescent="0.3">
      <c r="A257" s="127" t="s">
        <v>41</v>
      </c>
      <c r="B257" s="44">
        <f>B258+B259+B260+B261</f>
        <v>0</v>
      </c>
      <c r="C257" s="44">
        <f t="shared" ref="C257:E257" si="24">C258+C259+C260+C261</f>
        <v>0</v>
      </c>
      <c r="D257" s="44">
        <f t="shared" si="24"/>
        <v>0</v>
      </c>
      <c r="E257" s="44">
        <f t="shared" si="24"/>
        <v>0</v>
      </c>
    </row>
    <row r="258" spans="1:5" ht="15.75" thickBot="1" x14ac:dyDescent="0.3">
      <c r="A258" s="128" t="s">
        <v>50</v>
      </c>
      <c r="B258" s="44"/>
      <c r="C258" s="44"/>
      <c r="D258" s="44"/>
      <c r="E258" s="44"/>
    </row>
    <row r="259" spans="1:5" ht="15.75" thickBot="1" x14ac:dyDescent="0.3">
      <c r="A259" s="128" t="s">
        <v>75</v>
      </c>
      <c r="B259" s="44"/>
      <c r="C259" s="44"/>
      <c r="D259" s="44"/>
      <c r="E259" s="44"/>
    </row>
    <row r="260" spans="1:5" ht="15.75" thickBot="1" x14ac:dyDescent="0.3">
      <c r="A260" s="128" t="s">
        <v>76</v>
      </c>
      <c r="B260" s="44"/>
      <c r="C260" s="44"/>
      <c r="D260" s="44"/>
      <c r="E260" s="44"/>
    </row>
    <row r="261" spans="1:5" ht="15.75" thickBot="1" x14ac:dyDescent="0.3">
      <c r="A261" s="128" t="s">
        <v>77</v>
      </c>
      <c r="B261" s="44"/>
      <c r="C261" s="44"/>
      <c r="D261" s="44"/>
      <c r="E261" s="44"/>
    </row>
    <row r="262" spans="1:5" ht="15.75" thickBot="1" x14ac:dyDescent="0.3">
      <c r="A262" s="127" t="s">
        <v>42</v>
      </c>
      <c r="B262" s="54">
        <f>B263+B264+B265+B266</f>
        <v>0</v>
      </c>
      <c r="C262" s="54">
        <f t="shared" ref="C262:E262" si="25">C263+C264+C265+C266</f>
        <v>25000</v>
      </c>
      <c r="D262" s="54">
        <f t="shared" si="25"/>
        <v>12000</v>
      </c>
      <c r="E262" s="54">
        <f t="shared" si="25"/>
        <v>11000</v>
      </c>
    </row>
    <row r="263" spans="1:5" ht="15.75" thickBot="1" x14ac:dyDescent="0.3">
      <c r="A263" s="128" t="s">
        <v>50</v>
      </c>
      <c r="B263" s="54"/>
      <c r="C263" s="44">
        <v>25000</v>
      </c>
      <c r="D263" s="44">
        <v>12000</v>
      </c>
      <c r="E263" s="44">
        <v>11000</v>
      </c>
    </row>
    <row r="264" spans="1:5" ht="15.75" thickBot="1" x14ac:dyDescent="0.3">
      <c r="A264" s="128" t="s">
        <v>75</v>
      </c>
      <c r="B264" s="54"/>
      <c r="C264" s="44"/>
      <c r="D264" s="44"/>
      <c r="E264" s="44"/>
    </row>
    <row r="265" spans="1:5" ht="15.75" thickBot="1" x14ac:dyDescent="0.3">
      <c r="A265" s="128" t="s">
        <v>76</v>
      </c>
      <c r="B265" s="54"/>
      <c r="C265" s="44"/>
      <c r="D265" s="44"/>
      <c r="E265" s="44"/>
    </row>
    <row r="266" spans="1:5" ht="15.75" thickBot="1" x14ac:dyDescent="0.3">
      <c r="A266" s="128" t="s">
        <v>77</v>
      </c>
      <c r="B266" s="54"/>
      <c r="C266" s="44"/>
      <c r="D266" s="44"/>
      <c r="E266" s="44"/>
    </row>
    <row r="267" spans="1:5" ht="15.75" thickBot="1" x14ac:dyDescent="0.3">
      <c r="A267" s="145" t="s">
        <v>130</v>
      </c>
      <c r="B267" s="54">
        <f>B257+B262</f>
        <v>0</v>
      </c>
      <c r="C267" s="54">
        <v>25000</v>
      </c>
      <c r="D267" s="54">
        <v>12000</v>
      </c>
      <c r="E267" s="54">
        <v>11000</v>
      </c>
    </row>
    <row r="268" spans="1:5" ht="34.5" thickBot="1" x14ac:dyDescent="0.3">
      <c r="A268" s="142" t="s">
        <v>137</v>
      </c>
      <c r="B268" s="146"/>
      <c r="C268" s="147" t="s">
        <v>53</v>
      </c>
      <c r="D268" s="148"/>
      <c r="E268" s="149"/>
    </row>
    <row r="269" spans="1:5" ht="15.75" thickBot="1" x14ac:dyDescent="0.3">
      <c r="A269" s="4" t="s">
        <v>9</v>
      </c>
      <c r="B269" s="767"/>
      <c r="C269" s="779"/>
      <c r="D269" s="779"/>
      <c r="E269" s="780"/>
    </row>
    <row r="270" spans="1:5" ht="15.75" thickBot="1" x14ac:dyDescent="0.3">
      <c r="A270" s="4" t="s">
        <v>14</v>
      </c>
      <c r="B270" s="770"/>
      <c r="C270" s="768"/>
      <c r="D270" s="768"/>
      <c r="E270" s="769"/>
    </row>
    <row r="271" spans="1:5" x14ac:dyDescent="0.25">
      <c r="A271" s="771"/>
      <c r="B271" s="16">
        <v>2018</v>
      </c>
      <c r="C271" s="16">
        <v>2019</v>
      </c>
      <c r="D271" s="16">
        <v>2020</v>
      </c>
      <c r="E271" s="16">
        <v>2021</v>
      </c>
    </row>
    <row r="272" spans="1:5" ht="15.75" thickBot="1" x14ac:dyDescent="0.3">
      <c r="A272" s="772"/>
      <c r="B272" s="17" t="s">
        <v>5</v>
      </c>
      <c r="C272" s="17" t="s">
        <v>6</v>
      </c>
      <c r="D272" s="17" t="s">
        <v>6</v>
      </c>
      <c r="E272" s="17" t="s">
        <v>6</v>
      </c>
    </row>
    <row r="273" spans="1:5" ht="15.75" thickBot="1" x14ac:dyDescent="0.3">
      <c r="A273" s="4" t="s">
        <v>8</v>
      </c>
      <c r="B273" s="4"/>
      <c r="C273" s="4"/>
      <c r="D273" s="4"/>
      <c r="E273" s="4"/>
    </row>
    <row r="274" spans="1:5" ht="15.75" thickBot="1" x14ac:dyDescent="0.3">
      <c r="A274" s="4" t="s">
        <v>15</v>
      </c>
      <c r="B274" s="6">
        <f>B292</f>
        <v>0</v>
      </c>
      <c r="C274" s="6">
        <f t="shared" ref="C274:E274" si="26">C292</f>
        <v>0</v>
      </c>
      <c r="D274" s="6">
        <f t="shared" si="26"/>
        <v>0</v>
      </c>
      <c r="E274" s="6">
        <f t="shared" si="26"/>
        <v>0</v>
      </c>
    </row>
    <row r="275" spans="1:5" ht="15.75" thickBot="1" x14ac:dyDescent="0.3">
      <c r="A275" s="4" t="s">
        <v>23</v>
      </c>
      <c r="B275" s="6" t="e">
        <f>B274/B273</f>
        <v>#DIV/0!</v>
      </c>
      <c r="C275" s="6" t="e">
        <f t="shared" ref="C275:E275" si="27">C274/C273</f>
        <v>#DIV/0!</v>
      </c>
      <c r="D275" s="6" t="e">
        <f t="shared" si="27"/>
        <v>#DIV/0!</v>
      </c>
      <c r="E275" s="6" t="e">
        <f t="shared" si="27"/>
        <v>#DIV/0!</v>
      </c>
    </row>
    <row r="276" spans="1:5" ht="15.75" thickBot="1" x14ac:dyDescent="0.3">
      <c r="A276" s="4" t="s">
        <v>16</v>
      </c>
      <c r="B276" s="113" t="s">
        <v>22</v>
      </c>
      <c r="C276" s="7" t="e">
        <f>C273/B273-1</f>
        <v>#DIV/0!</v>
      </c>
      <c r="D276" s="7" t="e">
        <f t="shared" ref="D276:E278" si="28">D273/C273-1</f>
        <v>#DIV/0!</v>
      </c>
      <c r="E276" s="7" t="e">
        <f t="shared" si="28"/>
        <v>#DIV/0!</v>
      </c>
    </row>
    <row r="277" spans="1:5" ht="15.75" thickBot="1" x14ac:dyDescent="0.3">
      <c r="A277" s="4" t="s">
        <v>17</v>
      </c>
      <c r="B277" s="113" t="s">
        <v>22</v>
      </c>
      <c r="C277" s="7" t="e">
        <f>C274/B274-1</f>
        <v>#DIV/0!</v>
      </c>
      <c r="D277" s="7" t="e">
        <f t="shared" si="28"/>
        <v>#DIV/0!</v>
      </c>
      <c r="E277" s="7" t="e">
        <f t="shared" si="28"/>
        <v>#DIV/0!</v>
      </c>
    </row>
    <row r="278" spans="1:5" ht="15.75" thickBot="1" x14ac:dyDescent="0.3">
      <c r="A278" s="4" t="s">
        <v>18</v>
      </c>
      <c r="B278" s="113" t="s">
        <v>22</v>
      </c>
      <c r="C278" s="7" t="e">
        <f>C275/B275-1</f>
        <v>#DIV/0!</v>
      </c>
      <c r="D278" s="7" t="e">
        <f t="shared" si="28"/>
        <v>#DIV/0!</v>
      </c>
      <c r="E278" s="7" t="e">
        <f t="shared" si="28"/>
        <v>#DIV/0!</v>
      </c>
    </row>
    <row r="279" spans="1:5" ht="15.75" thickBot="1" x14ac:dyDescent="0.3">
      <c r="A279" s="1181" t="s">
        <v>145</v>
      </c>
      <c r="B279" s="1182"/>
      <c r="C279" s="1182"/>
      <c r="D279" s="1182"/>
      <c r="E279" s="1183"/>
    </row>
    <row r="280" spans="1:5" x14ac:dyDescent="0.25">
      <c r="A280" s="771"/>
      <c r="B280" s="16">
        <v>2018</v>
      </c>
      <c r="C280" s="16">
        <v>2019</v>
      </c>
      <c r="D280" s="16">
        <v>2020</v>
      </c>
      <c r="E280" s="16">
        <v>2021</v>
      </c>
    </row>
    <row r="281" spans="1:5" ht="15.75" thickBot="1" x14ac:dyDescent="0.3">
      <c r="A281" s="772"/>
      <c r="B281" s="17" t="s">
        <v>5</v>
      </c>
      <c r="C281" s="17" t="s">
        <v>6</v>
      </c>
      <c r="D281" s="17" t="s">
        <v>6</v>
      </c>
      <c r="E281" s="17" t="s">
        <v>6</v>
      </c>
    </row>
    <row r="282" spans="1:5" ht="15.75" thickBot="1" x14ac:dyDescent="0.3">
      <c r="A282" s="127" t="s">
        <v>41</v>
      </c>
      <c r="B282" s="44">
        <f>B283+B284+B285+B286</f>
        <v>0</v>
      </c>
      <c r="C282" s="44">
        <f t="shared" ref="C282:E282" si="29">C283+C284+C285+C286</f>
        <v>0</v>
      </c>
      <c r="D282" s="44">
        <f t="shared" si="29"/>
        <v>0</v>
      </c>
      <c r="E282" s="44">
        <f t="shared" si="29"/>
        <v>0</v>
      </c>
    </row>
    <row r="283" spans="1:5" ht="15.75" thickBot="1" x14ac:dyDescent="0.3">
      <c r="A283" s="128" t="s">
        <v>50</v>
      </c>
      <c r="B283" s="44"/>
      <c r="C283" s="44"/>
      <c r="D283" s="44"/>
      <c r="E283" s="44"/>
    </row>
    <row r="284" spans="1:5" ht="15.75" thickBot="1" x14ac:dyDescent="0.3">
      <c r="A284" s="128" t="s">
        <v>75</v>
      </c>
      <c r="B284" s="44"/>
      <c r="C284" s="44"/>
      <c r="D284" s="44"/>
      <c r="E284" s="44"/>
    </row>
    <row r="285" spans="1:5" ht="15.75" thickBot="1" x14ac:dyDescent="0.3">
      <c r="A285" s="128" t="s">
        <v>76</v>
      </c>
      <c r="B285" s="44"/>
      <c r="C285" s="44"/>
      <c r="D285" s="44"/>
      <c r="E285" s="44"/>
    </row>
    <row r="286" spans="1:5" ht="15.75" thickBot="1" x14ac:dyDescent="0.3">
      <c r="A286" s="128" t="s">
        <v>77</v>
      </c>
      <c r="B286" s="44"/>
      <c r="C286" s="44"/>
      <c r="D286" s="44"/>
      <c r="E286" s="44"/>
    </row>
    <row r="287" spans="1:5" ht="15.75" thickBot="1" x14ac:dyDescent="0.3">
      <c r="A287" s="127" t="s">
        <v>42</v>
      </c>
      <c r="B287" s="54">
        <f>B288+B289+B290+B291</f>
        <v>0</v>
      </c>
      <c r="C287" s="54">
        <f t="shared" ref="C287:E287" si="30">C288+C289+C290+C291</f>
        <v>0</v>
      </c>
      <c r="D287" s="54">
        <f t="shared" si="30"/>
        <v>0</v>
      </c>
      <c r="E287" s="54">
        <f t="shared" si="30"/>
        <v>0</v>
      </c>
    </row>
    <row r="288" spans="1:5" ht="15.75" thickBot="1" x14ac:dyDescent="0.3">
      <c r="A288" s="128" t="s">
        <v>50</v>
      </c>
      <c r="B288" s="54"/>
      <c r="C288" s="44"/>
      <c r="D288" s="44"/>
      <c r="E288" s="44"/>
    </row>
    <row r="289" spans="1:5" ht="15.75" thickBot="1" x14ac:dyDescent="0.3">
      <c r="A289" s="128" t="s">
        <v>75</v>
      </c>
      <c r="B289" s="54"/>
      <c r="C289" s="44"/>
      <c r="D289" s="44"/>
      <c r="E289" s="44"/>
    </row>
    <row r="290" spans="1:5" ht="15.75" thickBot="1" x14ac:dyDescent="0.3">
      <c r="A290" s="128" t="s">
        <v>76</v>
      </c>
      <c r="B290" s="54"/>
      <c r="C290" s="44"/>
      <c r="D290" s="44"/>
      <c r="E290" s="44"/>
    </row>
    <row r="291" spans="1:5" ht="15.75" thickBot="1" x14ac:dyDescent="0.3">
      <c r="A291" s="128" t="s">
        <v>77</v>
      </c>
      <c r="B291" s="54"/>
      <c r="C291" s="44"/>
      <c r="D291" s="44"/>
      <c r="E291" s="44"/>
    </row>
    <row r="292" spans="1:5" ht="15.75" thickBot="1" x14ac:dyDescent="0.3">
      <c r="A292" s="129" t="s">
        <v>133</v>
      </c>
      <c r="B292" s="54">
        <f>B282+B287</f>
        <v>0</v>
      </c>
      <c r="C292" s="54">
        <f t="shared" ref="C292:E292" si="31">C282+C287</f>
        <v>0</v>
      </c>
      <c r="D292" s="54">
        <f t="shared" si="31"/>
        <v>0</v>
      </c>
      <c r="E292" s="54">
        <f t="shared" si="31"/>
        <v>0</v>
      </c>
    </row>
    <row r="293" spans="1:5" ht="15.75" thickBot="1" x14ac:dyDescent="0.3">
      <c r="A293" s="150" t="s">
        <v>29</v>
      </c>
      <c r="B293" s="1185"/>
      <c r="C293" s="1186"/>
      <c r="D293" s="1186"/>
      <c r="E293" s="1187"/>
    </row>
    <row r="294" spans="1:5" ht="39" customHeight="1" thickBot="1" x14ac:dyDescent="0.3">
      <c r="A294" s="30" t="s">
        <v>135</v>
      </c>
      <c r="B294" s="151" t="s">
        <v>363</v>
      </c>
      <c r="C294" s="802" t="s">
        <v>53</v>
      </c>
      <c r="D294" s="803"/>
      <c r="E294" s="804"/>
    </row>
    <row r="295" spans="1:5" ht="15.75" thickBot="1" x14ac:dyDescent="0.3">
      <c r="A295" s="4" t="s">
        <v>9</v>
      </c>
      <c r="B295" s="838" t="s">
        <v>325</v>
      </c>
      <c r="C295" s="839"/>
      <c r="D295" s="839"/>
      <c r="E295" s="840"/>
    </row>
    <row r="296" spans="1:5" ht="15.75" thickBot="1" x14ac:dyDescent="0.3">
      <c r="A296" s="4" t="s">
        <v>14</v>
      </c>
      <c r="B296" s="1188"/>
      <c r="C296" s="768"/>
      <c r="D296" s="768"/>
      <c r="E296" s="769"/>
    </row>
    <row r="297" spans="1:5" x14ac:dyDescent="0.25">
      <c r="A297" s="771"/>
      <c r="B297" s="16">
        <v>2019</v>
      </c>
      <c r="C297" s="16">
        <v>2020</v>
      </c>
      <c r="D297" s="16">
        <v>2021</v>
      </c>
      <c r="E297" s="16">
        <v>2022</v>
      </c>
    </row>
    <row r="298" spans="1:5" ht="15.75" thickBot="1" x14ac:dyDescent="0.3">
      <c r="A298" s="772"/>
      <c r="B298" s="17" t="s">
        <v>5</v>
      </c>
      <c r="C298" s="17" t="s">
        <v>6</v>
      </c>
      <c r="D298" s="17" t="s">
        <v>6</v>
      </c>
      <c r="E298" s="17" t="s">
        <v>6</v>
      </c>
    </row>
    <row r="299" spans="1:5" ht="15.75" thickBot="1" x14ac:dyDescent="0.3">
      <c r="A299" s="4" t="s">
        <v>8</v>
      </c>
      <c r="B299" s="4">
        <v>0</v>
      </c>
      <c r="C299" s="113">
        <v>15</v>
      </c>
      <c r="D299" s="113">
        <v>0</v>
      </c>
      <c r="E299" s="4">
        <v>0</v>
      </c>
    </row>
    <row r="300" spans="1:5" ht="15.75" thickBot="1" x14ac:dyDescent="0.3">
      <c r="A300" s="4" t="s">
        <v>15</v>
      </c>
      <c r="B300" s="6">
        <f>B318</f>
        <v>0</v>
      </c>
      <c r="C300" s="6">
        <v>10000</v>
      </c>
      <c r="D300" s="6">
        <f t="shared" ref="D300:E300" si="32">D318</f>
        <v>30000</v>
      </c>
      <c r="E300" s="6">
        <f t="shared" si="32"/>
        <v>50000</v>
      </c>
    </row>
    <row r="301" spans="1:5" ht="15.75" thickBot="1" x14ac:dyDescent="0.3">
      <c r="A301" s="4" t="s">
        <v>23</v>
      </c>
      <c r="B301" s="6"/>
      <c r="C301" s="6">
        <f>C300/C299</f>
        <v>666.66666666666663</v>
      </c>
      <c r="D301" s="6"/>
      <c r="E301" s="6"/>
    </row>
    <row r="302" spans="1:5" ht="15.75" thickBot="1" x14ac:dyDescent="0.3">
      <c r="A302" s="4" t="s">
        <v>16</v>
      </c>
      <c r="B302" s="113"/>
      <c r="C302" s="7"/>
      <c r="D302" s="7"/>
      <c r="E302" s="7"/>
    </row>
    <row r="303" spans="1:5" ht="15.75" thickBot="1" x14ac:dyDescent="0.3">
      <c r="A303" s="4" t="s">
        <v>17</v>
      </c>
      <c r="B303" s="113"/>
      <c r="C303" s="7"/>
      <c r="D303" s="7"/>
      <c r="E303" s="7"/>
    </row>
    <row r="304" spans="1:5" ht="15.75" thickBot="1" x14ac:dyDescent="0.3">
      <c r="A304" s="4" t="s">
        <v>18</v>
      </c>
      <c r="B304" s="113"/>
      <c r="C304" s="7"/>
      <c r="D304" s="7"/>
      <c r="E304" s="7"/>
    </row>
    <row r="305" spans="1:5" ht="15.75" thickBot="1" x14ac:dyDescent="0.3">
      <c r="A305" s="1181" t="s">
        <v>132</v>
      </c>
      <c r="B305" s="1182"/>
      <c r="C305" s="1182"/>
      <c r="D305" s="1182"/>
      <c r="E305" s="1183"/>
    </row>
    <row r="306" spans="1:5" x14ac:dyDescent="0.25">
      <c r="A306" s="771"/>
      <c r="B306" s="16">
        <v>2019</v>
      </c>
      <c r="C306" s="16">
        <v>2020</v>
      </c>
      <c r="D306" s="16">
        <v>2021</v>
      </c>
      <c r="E306" s="16">
        <v>2022</v>
      </c>
    </row>
    <row r="307" spans="1:5" ht="15.75" thickBot="1" x14ac:dyDescent="0.3">
      <c r="A307" s="772"/>
      <c r="B307" s="17" t="s">
        <v>5</v>
      </c>
      <c r="C307" s="17" t="s">
        <v>6</v>
      </c>
      <c r="D307" s="17" t="s">
        <v>6</v>
      </c>
      <c r="E307" s="17" t="s">
        <v>6</v>
      </c>
    </row>
    <row r="308" spans="1:5" ht="15.75" thickBot="1" x14ac:dyDescent="0.3">
      <c r="A308" s="127" t="s">
        <v>41</v>
      </c>
      <c r="B308" s="44">
        <f>B309+B310+B311+B312</f>
        <v>0</v>
      </c>
      <c r="C308" s="44">
        <f t="shared" ref="C308:E308" si="33">C309+C310+C311+C312</f>
        <v>0</v>
      </c>
      <c r="D308" s="44">
        <f t="shared" si="33"/>
        <v>0</v>
      </c>
      <c r="E308" s="44">
        <f t="shared" si="33"/>
        <v>0</v>
      </c>
    </row>
    <row r="309" spans="1:5" ht="15.75" thickBot="1" x14ac:dyDescent="0.3">
      <c r="A309" s="128" t="s">
        <v>50</v>
      </c>
      <c r="B309" s="44"/>
      <c r="C309" s="44"/>
      <c r="D309" s="44"/>
      <c r="E309" s="44"/>
    </row>
    <row r="310" spans="1:5" ht="15.75" thickBot="1" x14ac:dyDescent="0.3">
      <c r="A310" s="128" t="s">
        <v>75</v>
      </c>
      <c r="B310" s="44"/>
      <c r="C310" s="44"/>
      <c r="D310" s="44"/>
      <c r="E310" s="44"/>
    </row>
    <row r="311" spans="1:5" ht="15.75" thickBot="1" x14ac:dyDescent="0.3">
      <c r="A311" s="128" t="s">
        <v>76</v>
      </c>
      <c r="B311" s="44"/>
      <c r="C311" s="44"/>
      <c r="D311" s="44"/>
      <c r="E311" s="44"/>
    </row>
    <row r="312" spans="1:5" ht="15.75" thickBot="1" x14ac:dyDescent="0.3">
      <c r="A312" s="128" t="s">
        <v>77</v>
      </c>
      <c r="B312" s="44"/>
      <c r="C312" s="44"/>
      <c r="D312" s="44"/>
      <c r="E312" s="44"/>
    </row>
    <row r="313" spans="1:5" ht="15.75" thickBot="1" x14ac:dyDescent="0.3">
      <c r="A313" s="127" t="s">
        <v>42</v>
      </c>
      <c r="B313" s="54">
        <f>B314+B315+B316+B317</f>
        <v>0</v>
      </c>
      <c r="C313" s="54">
        <f t="shared" ref="C313:E313" si="34">C314+C315+C316+C317</f>
        <v>10000</v>
      </c>
      <c r="D313" s="54">
        <f t="shared" si="34"/>
        <v>30000</v>
      </c>
      <c r="E313" s="54">
        <f t="shared" si="34"/>
        <v>50000</v>
      </c>
    </row>
    <row r="314" spans="1:5" ht="15.75" thickBot="1" x14ac:dyDescent="0.3">
      <c r="A314" s="128" t="s">
        <v>50</v>
      </c>
      <c r="B314" s="54">
        <v>0</v>
      </c>
      <c r="C314" s="54">
        <v>10000</v>
      </c>
      <c r="D314" s="54">
        <v>30000</v>
      </c>
      <c r="E314" s="54">
        <v>50000</v>
      </c>
    </row>
    <row r="315" spans="1:5" ht="15.75" thickBot="1" x14ac:dyDescent="0.3">
      <c r="A315" s="128" t="s">
        <v>75</v>
      </c>
      <c r="B315" s="54"/>
      <c r="C315" s="54"/>
      <c r="D315" s="54"/>
      <c r="E315" s="54"/>
    </row>
    <row r="316" spans="1:5" ht="15.75" thickBot="1" x14ac:dyDescent="0.3">
      <c r="A316" s="128" t="s">
        <v>76</v>
      </c>
      <c r="B316" s="54"/>
      <c r="C316" s="54"/>
      <c r="D316" s="54"/>
      <c r="E316" s="54"/>
    </row>
    <row r="317" spans="1:5" ht="15.75" thickBot="1" x14ac:dyDescent="0.3">
      <c r="A317" s="128" t="s">
        <v>77</v>
      </c>
      <c r="B317" s="54"/>
      <c r="C317" s="54"/>
      <c r="D317" s="54"/>
      <c r="E317" s="54"/>
    </row>
    <row r="318" spans="1:5" ht="15.75" thickBot="1" x14ac:dyDescent="0.3">
      <c r="A318" s="129" t="s">
        <v>1076</v>
      </c>
      <c r="B318" s="54">
        <v>0</v>
      </c>
      <c r="C318" s="54">
        <f t="shared" ref="C318:E318" si="35">C308+C313</f>
        <v>10000</v>
      </c>
      <c r="D318" s="54">
        <f t="shared" si="35"/>
        <v>30000</v>
      </c>
      <c r="E318" s="54">
        <f t="shared" si="35"/>
        <v>50000</v>
      </c>
    </row>
    <row r="319" spans="1:5" ht="15.75" thickBot="1" x14ac:dyDescent="0.3">
      <c r="A319" s="1188" t="s">
        <v>38</v>
      </c>
      <c r="B319" s="1189"/>
      <c r="C319" s="1189"/>
      <c r="D319" s="1189"/>
      <c r="E319" s="1190"/>
    </row>
    <row r="320" spans="1:5" ht="15.75" thickBot="1" x14ac:dyDescent="0.3">
      <c r="A320" s="1188" t="s">
        <v>43</v>
      </c>
      <c r="B320" s="1189"/>
      <c r="C320" s="1189"/>
      <c r="D320" s="1189"/>
      <c r="E320" s="1190"/>
    </row>
    <row r="321" spans="1:5" ht="15.75" thickBot="1" x14ac:dyDescent="0.3">
      <c r="A321" s="142" t="s">
        <v>46</v>
      </c>
      <c r="B321" s="1191"/>
      <c r="C321" s="1192"/>
      <c r="D321" s="1192"/>
      <c r="E321" s="1193"/>
    </row>
    <row r="322" spans="1:5" ht="34.5" thickBot="1" x14ac:dyDescent="0.3">
      <c r="A322" s="30" t="s">
        <v>60</v>
      </c>
      <c r="B322" s="30" t="s">
        <v>326</v>
      </c>
      <c r="C322" s="152" t="s">
        <v>53</v>
      </c>
      <c r="D322" s="1186"/>
      <c r="E322" s="1187"/>
    </row>
    <row r="323" spans="1:5" ht="15.75" thickBot="1" x14ac:dyDescent="0.3">
      <c r="A323" s="144"/>
      <c r="B323" s="1194" t="s">
        <v>327</v>
      </c>
      <c r="C323" s="1195"/>
      <c r="D323" s="1196"/>
      <c r="E323" s="1197"/>
    </row>
    <row r="324" spans="1:5" ht="15.75" thickBot="1" x14ac:dyDescent="0.3">
      <c r="A324" s="4" t="s">
        <v>9</v>
      </c>
      <c r="B324" s="838" t="s">
        <v>328</v>
      </c>
      <c r="C324" s="839"/>
      <c r="D324" s="839"/>
      <c r="E324" s="840"/>
    </row>
    <row r="325" spans="1:5" ht="15.75" thickBot="1" x14ac:dyDescent="0.3">
      <c r="A325" s="4" t="s">
        <v>14</v>
      </c>
      <c r="B325" s="770"/>
      <c r="C325" s="768"/>
      <c r="D325" s="768"/>
      <c r="E325" s="769"/>
    </row>
    <row r="326" spans="1:5" x14ac:dyDescent="0.25">
      <c r="A326" s="771"/>
      <c r="B326" s="16">
        <v>2019</v>
      </c>
      <c r="C326" s="16">
        <v>2020</v>
      </c>
      <c r="D326" s="16">
        <v>2021</v>
      </c>
      <c r="E326" s="16">
        <v>2022</v>
      </c>
    </row>
    <row r="327" spans="1:5" ht="15.75" thickBot="1" x14ac:dyDescent="0.3">
      <c r="A327" s="772"/>
      <c r="B327" s="17" t="s">
        <v>5</v>
      </c>
      <c r="C327" s="17" t="s">
        <v>6</v>
      </c>
      <c r="D327" s="17" t="s">
        <v>6</v>
      </c>
      <c r="E327" s="17" t="s">
        <v>6</v>
      </c>
    </row>
    <row r="328" spans="1:5" ht="15.75" thickBot="1" x14ac:dyDescent="0.3">
      <c r="A328" s="4" t="s">
        <v>8</v>
      </c>
      <c r="B328" s="6"/>
      <c r="C328" s="6"/>
      <c r="D328" s="6"/>
      <c r="E328" s="6"/>
    </row>
    <row r="329" spans="1:5" ht="15.75" thickBot="1" x14ac:dyDescent="0.3">
      <c r="A329" s="4" t="s">
        <v>15</v>
      </c>
      <c r="B329" s="6">
        <f>B342</f>
        <v>53400</v>
      </c>
      <c r="C329" s="6">
        <f>C342</f>
        <v>30000</v>
      </c>
      <c r="D329" s="6">
        <f>D342</f>
        <v>79000</v>
      </c>
      <c r="E329" s="6">
        <f>E347</f>
        <v>50000</v>
      </c>
    </row>
    <row r="330" spans="1:5" ht="15.75" thickBot="1" x14ac:dyDescent="0.3">
      <c r="A330" s="4" t="s">
        <v>23</v>
      </c>
      <c r="B330" s="6"/>
      <c r="C330" s="6"/>
      <c r="D330" s="6"/>
      <c r="E330" s="6"/>
    </row>
    <row r="331" spans="1:5" ht="15.75" thickBot="1" x14ac:dyDescent="0.3">
      <c r="A331" s="4" t="s">
        <v>16</v>
      </c>
      <c r="B331" s="113"/>
      <c r="C331" s="7"/>
      <c r="D331" s="7"/>
      <c r="E331" s="7"/>
    </row>
    <row r="332" spans="1:5" ht="15.75" thickBot="1" x14ac:dyDescent="0.3">
      <c r="A332" s="4" t="s">
        <v>17</v>
      </c>
      <c r="B332" s="113" t="s">
        <v>22</v>
      </c>
      <c r="C332" s="7">
        <f>C329/B329-1</f>
        <v>-0.4382022471910112</v>
      </c>
      <c r="D332" s="7">
        <f t="shared" ref="D332:E332" si="36">D329/C329-1</f>
        <v>1.6333333333333333</v>
      </c>
      <c r="E332" s="7">
        <f t="shared" si="36"/>
        <v>-0.36708860759493667</v>
      </c>
    </row>
    <row r="333" spans="1:5" ht="15.75" thickBot="1" x14ac:dyDescent="0.3">
      <c r="A333" s="4" t="s">
        <v>18</v>
      </c>
      <c r="B333" s="113" t="s">
        <v>22</v>
      </c>
      <c r="C333" s="7"/>
      <c r="D333" s="7"/>
      <c r="E333" s="7"/>
    </row>
    <row r="334" spans="1:5" ht="15.75" thickBot="1" x14ac:dyDescent="0.3">
      <c r="A334" s="1181" t="s">
        <v>128</v>
      </c>
      <c r="B334" s="1182"/>
      <c r="C334" s="1182"/>
      <c r="D334" s="1182"/>
      <c r="E334" s="1183"/>
    </row>
    <row r="335" spans="1:5" x14ac:dyDescent="0.25">
      <c r="A335" s="771"/>
      <c r="B335" s="16">
        <v>2019</v>
      </c>
      <c r="C335" s="16">
        <v>2020</v>
      </c>
      <c r="D335" s="16">
        <v>2021</v>
      </c>
      <c r="E335" s="16">
        <v>2022</v>
      </c>
    </row>
    <row r="336" spans="1:5" ht="15.75" thickBot="1" x14ac:dyDescent="0.3">
      <c r="A336" s="772"/>
      <c r="B336" s="17" t="s">
        <v>5</v>
      </c>
      <c r="C336" s="17" t="s">
        <v>6</v>
      </c>
      <c r="D336" s="17" t="s">
        <v>6</v>
      </c>
      <c r="E336" s="17" t="s">
        <v>6</v>
      </c>
    </row>
    <row r="337" spans="1:5" ht="15.75" thickBot="1" x14ac:dyDescent="0.3">
      <c r="A337" s="127" t="s">
        <v>41</v>
      </c>
      <c r="B337" s="44">
        <f>B338+B339+B340+B341</f>
        <v>0</v>
      </c>
      <c r="C337" s="44">
        <f t="shared" ref="C337:E337" si="37">C338+C339+C340+C341</f>
        <v>0</v>
      </c>
      <c r="D337" s="44">
        <f t="shared" si="37"/>
        <v>0</v>
      </c>
      <c r="E337" s="44">
        <f t="shared" si="37"/>
        <v>0</v>
      </c>
    </row>
    <row r="338" spans="1:5" ht="15.75" thickBot="1" x14ac:dyDescent="0.3">
      <c r="A338" s="128" t="s">
        <v>50</v>
      </c>
      <c r="B338" s="44"/>
      <c r="C338" s="44"/>
      <c r="D338" s="44"/>
      <c r="E338" s="44"/>
    </row>
    <row r="339" spans="1:5" ht="15.75" thickBot="1" x14ac:dyDescent="0.3">
      <c r="A339" s="128" t="s">
        <v>75</v>
      </c>
      <c r="B339" s="44"/>
      <c r="C339" s="44"/>
      <c r="D339" s="44"/>
      <c r="E339" s="44"/>
    </row>
    <row r="340" spans="1:5" ht="15.75" thickBot="1" x14ac:dyDescent="0.3">
      <c r="A340" s="128" t="s">
        <v>76</v>
      </c>
      <c r="B340" s="44"/>
      <c r="C340" s="44"/>
      <c r="D340" s="44"/>
      <c r="E340" s="44"/>
    </row>
    <row r="341" spans="1:5" ht="15.75" thickBot="1" x14ac:dyDescent="0.3">
      <c r="A341" s="128" t="s">
        <v>77</v>
      </c>
      <c r="B341" s="44"/>
      <c r="C341" s="44"/>
      <c r="D341" s="44"/>
      <c r="E341" s="44"/>
    </row>
    <row r="342" spans="1:5" ht="15.75" thickBot="1" x14ac:dyDescent="0.3">
      <c r="A342" s="127" t="s">
        <v>42</v>
      </c>
      <c r="B342" s="54">
        <f>B343+B344+B345+B346</f>
        <v>53400</v>
      </c>
      <c r="C342" s="54">
        <f t="shared" ref="C342:E342" si="38">C343+C344+C345+C346</f>
        <v>30000</v>
      </c>
      <c r="D342" s="54">
        <f t="shared" si="38"/>
        <v>79000</v>
      </c>
      <c r="E342" s="54">
        <f t="shared" si="38"/>
        <v>50000</v>
      </c>
    </row>
    <row r="343" spans="1:5" ht="15.75" thickBot="1" x14ac:dyDescent="0.3">
      <c r="A343" s="128" t="s">
        <v>50</v>
      </c>
      <c r="B343" s="54">
        <v>53400</v>
      </c>
      <c r="C343" s="44">
        <v>30000</v>
      </c>
      <c r="D343" s="44">
        <v>79000</v>
      </c>
      <c r="E343" s="44">
        <v>50000</v>
      </c>
    </row>
    <row r="344" spans="1:5" ht="15.75" thickBot="1" x14ac:dyDescent="0.3">
      <c r="A344" s="128" t="s">
        <v>75</v>
      </c>
      <c r="B344" s="54"/>
      <c r="C344" s="44"/>
      <c r="D344" s="44"/>
      <c r="E344" s="44"/>
    </row>
    <row r="345" spans="1:5" ht="15.75" thickBot="1" x14ac:dyDescent="0.3">
      <c r="A345" s="128" t="s">
        <v>76</v>
      </c>
      <c r="B345" s="54"/>
      <c r="C345" s="44"/>
      <c r="D345" s="44"/>
      <c r="E345" s="44"/>
    </row>
    <row r="346" spans="1:5" ht="15.75" thickBot="1" x14ac:dyDescent="0.3">
      <c r="A346" s="128" t="s">
        <v>77</v>
      </c>
      <c r="B346" s="54"/>
      <c r="C346" s="44"/>
      <c r="D346" s="44"/>
      <c r="E346" s="44"/>
    </row>
    <row r="347" spans="1:5" ht="15.75" thickBot="1" x14ac:dyDescent="0.3">
      <c r="A347" s="145" t="s">
        <v>33</v>
      </c>
      <c r="B347" s="54">
        <f>B337+B342</f>
        <v>53400</v>
      </c>
      <c r="C347" s="54">
        <f t="shared" ref="C347:E347" si="39">C337+C342</f>
        <v>30000</v>
      </c>
      <c r="D347" s="54">
        <f t="shared" si="39"/>
        <v>79000</v>
      </c>
      <c r="E347" s="54">
        <f t="shared" si="39"/>
        <v>50000</v>
      </c>
    </row>
    <row r="348" spans="1:5" ht="23.25" thickBot="1" x14ac:dyDescent="0.3">
      <c r="A348" s="30" t="s">
        <v>62</v>
      </c>
      <c r="B348" s="30" t="s">
        <v>329</v>
      </c>
      <c r="C348" s="152" t="s">
        <v>53</v>
      </c>
      <c r="D348" s="1186"/>
      <c r="E348" s="1187"/>
    </row>
    <row r="349" spans="1:5" ht="39" customHeight="1" thickBot="1" x14ac:dyDescent="0.3">
      <c r="A349" s="4" t="s">
        <v>9</v>
      </c>
      <c r="B349" s="838" t="s">
        <v>330</v>
      </c>
      <c r="C349" s="839"/>
      <c r="D349" s="839"/>
      <c r="E349" s="840"/>
    </row>
    <row r="350" spans="1:5" ht="15.75" thickBot="1" x14ac:dyDescent="0.3">
      <c r="A350" s="4" t="s">
        <v>14</v>
      </c>
      <c r="B350" s="770"/>
      <c r="C350" s="768"/>
      <c r="D350" s="768"/>
      <c r="E350" s="769"/>
    </row>
    <row r="351" spans="1:5" x14ac:dyDescent="0.25">
      <c r="A351" s="771"/>
      <c r="B351" s="16">
        <v>2019</v>
      </c>
      <c r="C351" s="16">
        <v>2020</v>
      </c>
      <c r="D351" s="16">
        <v>2021</v>
      </c>
      <c r="E351" s="16">
        <v>2022</v>
      </c>
    </row>
    <row r="352" spans="1:5" ht="15.75" thickBot="1" x14ac:dyDescent="0.3">
      <c r="A352" s="772"/>
      <c r="B352" s="17" t="s">
        <v>5</v>
      </c>
      <c r="C352" s="17" t="s">
        <v>6</v>
      </c>
      <c r="D352" s="17" t="s">
        <v>6</v>
      </c>
      <c r="E352" s="17" t="s">
        <v>6</v>
      </c>
    </row>
    <row r="353" spans="1:5" ht="15.75" thickBot="1" x14ac:dyDescent="0.3">
      <c r="A353" s="4" t="s">
        <v>8</v>
      </c>
      <c r="B353" s="4"/>
      <c r="C353" s="4">
        <v>1</v>
      </c>
      <c r="D353" s="4"/>
      <c r="E353" s="4"/>
    </row>
    <row r="354" spans="1:5" ht="15.75" thickBot="1" x14ac:dyDescent="0.3">
      <c r="A354" s="4" t="s">
        <v>15</v>
      </c>
      <c r="B354" s="6"/>
      <c r="C354" s="6">
        <v>84000</v>
      </c>
      <c r="D354" s="6">
        <v>30000</v>
      </c>
      <c r="E354" s="6">
        <v>40000</v>
      </c>
    </row>
    <row r="355" spans="1:5" ht="15.75" thickBot="1" x14ac:dyDescent="0.3">
      <c r="A355" s="4" t="s">
        <v>23</v>
      </c>
      <c r="B355" s="6" t="e">
        <f>B354/B353</f>
        <v>#DIV/0!</v>
      </c>
      <c r="C355" s="6">
        <f t="shared" ref="C355:E355" si="40">C354/C353</f>
        <v>84000</v>
      </c>
      <c r="D355" s="6" t="e">
        <f t="shared" si="40"/>
        <v>#DIV/0!</v>
      </c>
      <c r="E355" s="6" t="e">
        <f t="shared" si="40"/>
        <v>#DIV/0!</v>
      </c>
    </row>
    <row r="356" spans="1:5" ht="15.75" thickBot="1" x14ac:dyDescent="0.3">
      <c r="A356" s="4" t="s">
        <v>16</v>
      </c>
      <c r="B356" s="113" t="s">
        <v>22</v>
      </c>
      <c r="C356" s="7" t="e">
        <f>C353/B353-1</f>
        <v>#DIV/0!</v>
      </c>
      <c r="D356" s="7">
        <f t="shared" ref="D356:E358" si="41">D353/C353-1</f>
        <v>-1</v>
      </c>
      <c r="E356" s="7" t="e">
        <f t="shared" si="41"/>
        <v>#DIV/0!</v>
      </c>
    </row>
    <row r="357" spans="1:5" ht="15.75" thickBot="1" x14ac:dyDescent="0.3">
      <c r="A357" s="4" t="s">
        <v>17</v>
      </c>
      <c r="B357" s="113" t="s">
        <v>22</v>
      </c>
      <c r="C357" s="7" t="e">
        <f>C354/B354-1</f>
        <v>#DIV/0!</v>
      </c>
      <c r="D357" s="7">
        <f t="shared" si="41"/>
        <v>-0.64285714285714279</v>
      </c>
      <c r="E357" s="7">
        <f t="shared" si="41"/>
        <v>0.33333333333333326</v>
      </c>
    </row>
    <row r="358" spans="1:5" ht="15.75" thickBot="1" x14ac:dyDescent="0.3">
      <c r="A358" s="4" t="s">
        <v>18</v>
      </c>
      <c r="B358" s="113" t="s">
        <v>22</v>
      </c>
      <c r="C358" s="7" t="e">
        <f>C355/B355-1</f>
        <v>#DIV/0!</v>
      </c>
      <c r="D358" s="7" t="e">
        <f t="shared" si="41"/>
        <v>#DIV/0!</v>
      </c>
      <c r="E358" s="7" t="e">
        <f t="shared" si="41"/>
        <v>#DIV/0!</v>
      </c>
    </row>
    <row r="359" spans="1:5" ht="15.75" thickBot="1" x14ac:dyDescent="0.3">
      <c r="A359" s="1181" t="s">
        <v>129</v>
      </c>
      <c r="B359" s="1182"/>
      <c r="C359" s="1182"/>
      <c r="D359" s="1182"/>
      <c r="E359" s="1183"/>
    </row>
    <row r="360" spans="1:5" x14ac:dyDescent="0.25">
      <c r="A360" s="771"/>
      <c r="B360" s="16">
        <v>2019</v>
      </c>
      <c r="C360" s="16">
        <v>2020</v>
      </c>
      <c r="D360" s="16">
        <v>2021</v>
      </c>
      <c r="E360" s="16">
        <v>2022</v>
      </c>
    </row>
    <row r="361" spans="1:5" ht="15.75" thickBot="1" x14ac:dyDescent="0.3">
      <c r="A361" s="772"/>
      <c r="B361" s="17" t="s">
        <v>5</v>
      </c>
      <c r="C361" s="17" t="s">
        <v>6</v>
      </c>
      <c r="D361" s="17" t="s">
        <v>6</v>
      </c>
      <c r="E361" s="17" t="s">
        <v>6</v>
      </c>
    </row>
    <row r="362" spans="1:5" ht="15.75" thickBot="1" x14ac:dyDescent="0.3">
      <c r="A362" s="127" t="s">
        <v>41</v>
      </c>
      <c r="B362" s="44">
        <f>B363+B364+B365+B366</f>
        <v>0</v>
      </c>
      <c r="C362" s="44">
        <f t="shared" ref="C362:E362" si="42">C363+C364+C365+C366</f>
        <v>0</v>
      </c>
      <c r="D362" s="44">
        <f t="shared" si="42"/>
        <v>0</v>
      </c>
      <c r="E362" s="44">
        <f t="shared" si="42"/>
        <v>0</v>
      </c>
    </row>
    <row r="363" spans="1:5" ht="15.75" thickBot="1" x14ac:dyDescent="0.3">
      <c r="A363" s="128" t="s">
        <v>50</v>
      </c>
      <c r="B363" s="44"/>
      <c r="C363" s="44"/>
      <c r="D363" s="44"/>
      <c r="E363" s="44"/>
    </row>
    <row r="364" spans="1:5" ht="15.75" thickBot="1" x14ac:dyDescent="0.3">
      <c r="A364" s="128" t="s">
        <v>75</v>
      </c>
      <c r="B364" s="44"/>
      <c r="C364" s="44"/>
      <c r="D364" s="44"/>
      <c r="E364" s="44"/>
    </row>
    <row r="365" spans="1:5" ht="15.75" thickBot="1" x14ac:dyDescent="0.3">
      <c r="A365" s="128" t="s">
        <v>76</v>
      </c>
      <c r="B365" s="44"/>
      <c r="C365" s="44"/>
      <c r="D365" s="44"/>
      <c r="E365" s="44"/>
    </row>
    <row r="366" spans="1:5" ht="15.75" thickBot="1" x14ac:dyDescent="0.3">
      <c r="A366" s="128" t="s">
        <v>77</v>
      </c>
      <c r="B366" s="44"/>
      <c r="C366" s="44"/>
      <c r="D366" s="44"/>
      <c r="E366" s="44"/>
    </row>
    <row r="367" spans="1:5" ht="15.75" thickBot="1" x14ac:dyDescent="0.3">
      <c r="A367" s="127" t="s">
        <v>42</v>
      </c>
      <c r="B367" s="54">
        <f>B368+B369+B370+B371</f>
        <v>0</v>
      </c>
      <c r="C367" s="54">
        <f t="shared" ref="C367:E367" si="43">C368+C369+C370+C371</f>
        <v>84000</v>
      </c>
      <c r="D367" s="54">
        <f t="shared" si="43"/>
        <v>30000</v>
      </c>
      <c r="E367" s="54">
        <f t="shared" si="43"/>
        <v>40000</v>
      </c>
    </row>
    <row r="368" spans="1:5" ht="15.75" thickBot="1" x14ac:dyDescent="0.3">
      <c r="A368" s="128" t="s">
        <v>50</v>
      </c>
      <c r="B368" s="54"/>
      <c r="C368" s="44">
        <v>84000</v>
      </c>
      <c r="D368" s="44">
        <v>30000</v>
      </c>
      <c r="E368" s="44">
        <v>40000</v>
      </c>
    </row>
    <row r="369" spans="1:5" ht="15.75" thickBot="1" x14ac:dyDescent="0.3">
      <c r="A369" s="128" t="s">
        <v>75</v>
      </c>
      <c r="B369" s="54"/>
      <c r="C369" s="44"/>
      <c r="D369" s="44"/>
      <c r="E369" s="44"/>
    </row>
    <row r="370" spans="1:5" ht="15.75" thickBot="1" x14ac:dyDescent="0.3">
      <c r="A370" s="128" t="s">
        <v>76</v>
      </c>
      <c r="B370" s="54"/>
      <c r="C370" s="44"/>
      <c r="D370" s="44"/>
      <c r="E370" s="44"/>
    </row>
    <row r="371" spans="1:5" ht="15.75" thickBot="1" x14ac:dyDescent="0.3">
      <c r="A371" s="128" t="s">
        <v>77</v>
      </c>
      <c r="B371" s="54"/>
      <c r="C371" s="44"/>
      <c r="D371" s="44"/>
      <c r="E371" s="44"/>
    </row>
    <row r="372" spans="1:5" ht="15.75" thickBot="1" x14ac:dyDescent="0.3">
      <c r="A372" s="145" t="s">
        <v>130</v>
      </c>
      <c r="B372" s="54">
        <f>B362+B367</f>
        <v>0</v>
      </c>
      <c r="C372" s="54">
        <f t="shared" ref="C372:E372" si="44">C362+C367</f>
        <v>84000</v>
      </c>
      <c r="D372" s="54">
        <f t="shared" si="44"/>
        <v>30000</v>
      </c>
      <c r="E372" s="54">
        <f t="shared" si="44"/>
        <v>40000</v>
      </c>
    </row>
    <row r="373" spans="1:5" ht="34.5" thickBot="1" x14ac:dyDescent="0.3">
      <c r="A373" s="142" t="s">
        <v>364</v>
      </c>
      <c r="B373" s="146"/>
      <c r="C373" s="147" t="s">
        <v>53</v>
      </c>
      <c r="D373" s="148"/>
      <c r="E373" s="149"/>
    </row>
    <row r="374" spans="1:5" ht="15.75" thickBot="1" x14ac:dyDescent="0.3">
      <c r="A374" s="4" t="s">
        <v>9</v>
      </c>
      <c r="B374" s="767"/>
      <c r="C374" s="779"/>
      <c r="D374" s="779"/>
      <c r="E374" s="780"/>
    </row>
    <row r="375" spans="1:5" ht="15.75" thickBot="1" x14ac:dyDescent="0.3">
      <c r="A375" s="4" t="s">
        <v>14</v>
      </c>
      <c r="B375" s="770"/>
      <c r="C375" s="768"/>
      <c r="D375" s="768"/>
      <c r="E375" s="769"/>
    </row>
    <row r="376" spans="1:5" x14ac:dyDescent="0.25">
      <c r="A376" s="771"/>
      <c r="B376" s="16">
        <v>2019</v>
      </c>
      <c r="C376" s="16">
        <v>2020</v>
      </c>
      <c r="D376" s="16">
        <v>2021</v>
      </c>
      <c r="E376" s="16">
        <v>2022</v>
      </c>
    </row>
    <row r="377" spans="1:5" ht="15.75" thickBot="1" x14ac:dyDescent="0.3">
      <c r="A377" s="772"/>
      <c r="B377" s="17" t="s">
        <v>5</v>
      </c>
      <c r="C377" s="17" t="s">
        <v>6</v>
      </c>
      <c r="D377" s="17" t="s">
        <v>6</v>
      </c>
      <c r="E377" s="17" t="s">
        <v>6</v>
      </c>
    </row>
    <row r="378" spans="1:5" ht="15.75" thickBot="1" x14ac:dyDescent="0.3">
      <c r="A378" s="4" t="s">
        <v>8</v>
      </c>
      <c r="B378" s="4"/>
      <c r="C378" s="4"/>
      <c r="D378" s="4"/>
      <c r="E378" s="4"/>
    </row>
    <row r="379" spans="1:5" ht="15.75" thickBot="1" x14ac:dyDescent="0.3">
      <c r="A379" s="4" t="s">
        <v>15</v>
      </c>
      <c r="B379" s="6">
        <f>B397</f>
        <v>0</v>
      </c>
      <c r="C379" s="6">
        <f t="shared" ref="C379:E379" si="45">C397</f>
        <v>0</v>
      </c>
      <c r="D379" s="6">
        <f t="shared" si="45"/>
        <v>0</v>
      </c>
      <c r="E379" s="6">
        <f t="shared" si="45"/>
        <v>0</v>
      </c>
    </row>
    <row r="380" spans="1:5" ht="15.75" thickBot="1" x14ac:dyDescent="0.3">
      <c r="A380" s="4" t="s">
        <v>23</v>
      </c>
      <c r="B380" s="6" t="e">
        <f>B379/B378</f>
        <v>#DIV/0!</v>
      </c>
      <c r="C380" s="6" t="e">
        <f t="shared" ref="C380:E380" si="46">C379/C378</f>
        <v>#DIV/0!</v>
      </c>
      <c r="D380" s="6" t="e">
        <f t="shared" si="46"/>
        <v>#DIV/0!</v>
      </c>
      <c r="E380" s="6" t="e">
        <f t="shared" si="46"/>
        <v>#DIV/0!</v>
      </c>
    </row>
    <row r="381" spans="1:5" ht="15.75" thickBot="1" x14ac:dyDescent="0.3">
      <c r="A381" s="4" t="s">
        <v>16</v>
      </c>
      <c r="B381" s="113" t="s">
        <v>22</v>
      </c>
      <c r="C381" s="7" t="e">
        <f>C378/B378-1</f>
        <v>#DIV/0!</v>
      </c>
      <c r="D381" s="7" t="e">
        <f t="shared" ref="D381:E383" si="47">D378/C378-1</f>
        <v>#DIV/0!</v>
      </c>
      <c r="E381" s="7" t="e">
        <f t="shared" si="47"/>
        <v>#DIV/0!</v>
      </c>
    </row>
    <row r="382" spans="1:5" ht="15.75" thickBot="1" x14ac:dyDescent="0.3">
      <c r="A382" s="4" t="s">
        <v>17</v>
      </c>
      <c r="B382" s="113" t="s">
        <v>22</v>
      </c>
      <c r="C382" s="7" t="e">
        <f>C379/B379-1</f>
        <v>#DIV/0!</v>
      </c>
      <c r="D382" s="7" t="e">
        <f t="shared" si="47"/>
        <v>#DIV/0!</v>
      </c>
      <c r="E382" s="7" t="e">
        <f t="shared" si="47"/>
        <v>#DIV/0!</v>
      </c>
    </row>
    <row r="383" spans="1:5" ht="15.75" thickBot="1" x14ac:dyDescent="0.3">
      <c r="A383" s="4" t="s">
        <v>18</v>
      </c>
      <c r="B383" s="113" t="s">
        <v>22</v>
      </c>
      <c r="C383" s="7" t="e">
        <f>C380/B380-1</f>
        <v>#DIV/0!</v>
      </c>
      <c r="D383" s="7" t="e">
        <f t="shared" si="47"/>
        <v>#DIV/0!</v>
      </c>
      <c r="E383" s="7" t="e">
        <f t="shared" si="47"/>
        <v>#DIV/0!</v>
      </c>
    </row>
    <row r="384" spans="1:5" ht="15.75" thickBot="1" x14ac:dyDescent="0.3">
      <c r="A384" s="1181" t="s">
        <v>131</v>
      </c>
      <c r="B384" s="1182"/>
      <c r="C384" s="1182"/>
      <c r="D384" s="1182"/>
      <c r="E384" s="1183"/>
    </row>
    <row r="385" spans="1:5" x14ac:dyDescent="0.25">
      <c r="A385" s="771"/>
      <c r="B385" s="16">
        <v>2018</v>
      </c>
      <c r="C385" s="16">
        <v>2019</v>
      </c>
      <c r="D385" s="16">
        <v>2020</v>
      </c>
      <c r="E385" s="16">
        <v>2021</v>
      </c>
    </row>
    <row r="386" spans="1:5" ht="15.75" thickBot="1" x14ac:dyDescent="0.3">
      <c r="A386" s="772"/>
      <c r="B386" s="17" t="s">
        <v>5</v>
      </c>
      <c r="C386" s="17" t="s">
        <v>6</v>
      </c>
      <c r="D386" s="17" t="s">
        <v>6</v>
      </c>
      <c r="E386" s="17" t="s">
        <v>6</v>
      </c>
    </row>
    <row r="387" spans="1:5" ht="15.75" thickBot="1" x14ac:dyDescent="0.3">
      <c r="A387" s="127" t="s">
        <v>41</v>
      </c>
      <c r="B387" s="44">
        <f>B388+B389+B390+B391</f>
        <v>0</v>
      </c>
      <c r="C387" s="44">
        <f t="shared" ref="C387:E387" si="48">C388+C389+C390+C391</f>
        <v>0</v>
      </c>
      <c r="D387" s="44">
        <f t="shared" si="48"/>
        <v>0</v>
      </c>
      <c r="E387" s="44">
        <f t="shared" si="48"/>
        <v>0</v>
      </c>
    </row>
    <row r="388" spans="1:5" ht="15.75" thickBot="1" x14ac:dyDescent="0.3">
      <c r="A388" s="128" t="s">
        <v>50</v>
      </c>
      <c r="B388" s="44"/>
      <c r="C388" s="44"/>
      <c r="D388" s="44"/>
      <c r="E388" s="44"/>
    </row>
    <row r="389" spans="1:5" ht="15.75" thickBot="1" x14ac:dyDescent="0.3">
      <c r="A389" s="128" t="s">
        <v>75</v>
      </c>
      <c r="B389" s="44"/>
      <c r="C389" s="44"/>
      <c r="D389" s="44"/>
      <c r="E389" s="44"/>
    </row>
    <row r="390" spans="1:5" ht="15.75" thickBot="1" x14ac:dyDescent="0.3">
      <c r="A390" s="128" t="s">
        <v>76</v>
      </c>
      <c r="B390" s="44"/>
      <c r="C390" s="44"/>
      <c r="D390" s="44"/>
      <c r="E390" s="44"/>
    </row>
    <row r="391" spans="1:5" ht="15.75" thickBot="1" x14ac:dyDescent="0.3">
      <c r="A391" s="128" t="s">
        <v>77</v>
      </c>
      <c r="B391" s="44"/>
      <c r="C391" s="44"/>
      <c r="D391" s="44"/>
      <c r="E391" s="44"/>
    </row>
    <row r="392" spans="1:5" ht="15.75" thickBot="1" x14ac:dyDescent="0.3">
      <c r="A392" s="127" t="s">
        <v>42</v>
      </c>
      <c r="B392" s="54">
        <f>B393+B394+B395+B396</f>
        <v>0</v>
      </c>
      <c r="C392" s="54">
        <f t="shared" ref="C392:E392" si="49">C393+C394+C395+C396</f>
        <v>0</v>
      </c>
      <c r="D392" s="54">
        <f t="shared" si="49"/>
        <v>0</v>
      </c>
      <c r="E392" s="54">
        <f t="shared" si="49"/>
        <v>0</v>
      </c>
    </row>
    <row r="393" spans="1:5" ht="15.75" thickBot="1" x14ac:dyDescent="0.3">
      <c r="A393" s="128" t="s">
        <v>50</v>
      </c>
      <c r="B393" s="54"/>
      <c r="C393" s="44"/>
      <c r="D393" s="44"/>
      <c r="E393" s="44"/>
    </row>
    <row r="394" spans="1:5" ht="15.75" thickBot="1" x14ac:dyDescent="0.3">
      <c r="A394" s="128" t="s">
        <v>75</v>
      </c>
      <c r="B394" s="54"/>
      <c r="C394" s="44"/>
      <c r="D394" s="44"/>
      <c r="E394" s="44"/>
    </row>
    <row r="395" spans="1:5" ht="15.75" thickBot="1" x14ac:dyDescent="0.3">
      <c r="A395" s="128" t="s">
        <v>76</v>
      </c>
      <c r="B395" s="54"/>
      <c r="C395" s="44"/>
      <c r="D395" s="44"/>
      <c r="E395" s="44"/>
    </row>
    <row r="396" spans="1:5" ht="15.75" thickBot="1" x14ac:dyDescent="0.3">
      <c r="A396" s="128" t="s">
        <v>77</v>
      </c>
      <c r="B396" s="54"/>
      <c r="C396" s="44"/>
      <c r="D396" s="44"/>
      <c r="E396" s="44"/>
    </row>
    <row r="397" spans="1:5" ht="15.75" thickBot="1" x14ac:dyDescent="0.3">
      <c r="A397" s="129" t="s">
        <v>127</v>
      </c>
      <c r="B397" s="54">
        <f>B387+B392</f>
        <v>0</v>
      </c>
      <c r="C397" s="54">
        <f t="shared" ref="C397:E397" si="50">C387+C392</f>
        <v>0</v>
      </c>
      <c r="D397" s="54">
        <f t="shared" si="50"/>
        <v>0</v>
      </c>
      <c r="E397" s="54">
        <f t="shared" si="50"/>
        <v>0</v>
      </c>
    </row>
    <row r="398" spans="1:5" ht="15.75" thickBot="1" x14ac:dyDescent="0.3">
      <c r="A398" s="150" t="s">
        <v>29</v>
      </c>
      <c r="B398" s="1185"/>
      <c r="C398" s="1186"/>
      <c r="D398" s="1186"/>
      <c r="E398" s="1187"/>
    </row>
    <row r="399" spans="1:5" ht="34.5" thickBot="1" x14ac:dyDescent="0.3">
      <c r="A399" s="142" t="s">
        <v>137</v>
      </c>
      <c r="B399" s="146"/>
      <c r="C399" s="147" t="s">
        <v>53</v>
      </c>
      <c r="D399" s="148"/>
      <c r="E399" s="149"/>
    </row>
    <row r="400" spans="1:5" ht="15.75" thickBot="1" x14ac:dyDescent="0.3">
      <c r="A400" s="4" t="s">
        <v>9</v>
      </c>
      <c r="B400" s="767"/>
      <c r="C400" s="779"/>
      <c r="D400" s="779"/>
      <c r="E400" s="780"/>
    </row>
    <row r="401" spans="1:5" ht="15.75" thickBot="1" x14ac:dyDescent="0.3">
      <c r="A401" s="4" t="s">
        <v>14</v>
      </c>
      <c r="B401" s="770"/>
      <c r="C401" s="768"/>
      <c r="D401" s="768"/>
      <c r="E401" s="769"/>
    </row>
    <row r="402" spans="1:5" x14ac:dyDescent="0.25">
      <c r="A402" s="771"/>
      <c r="B402" s="16">
        <v>2019</v>
      </c>
      <c r="C402" s="16">
        <v>2020</v>
      </c>
      <c r="D402" s="16">
        <v>2021</v>
      </c>
      <c r="E402" s="16">
        <v>2022</v>
      </c>
    </row>
    <row r="403" spans="1:5" ht="15.75" thickBot="1" x14ac:dyDescent="0.3">
      <c r="A403" s="772"/>
      <c r="B403" s="17" t="s">
        <v>5</v>
      </c>
      <c r="C403" s="17" t="s">
        <v>6</v>
      </c>
      <c r="D403" s="17" t="s">
        <v>6</v>
      </c>
      <c r="E403" s="17" t="s">
        <v>6</v>
      </c>
    </row>
    <row r="404" spans="1:5" ht="15.75" thickBot="1" x14ac:dyDescent="0.3">
      <c r="A404" s="4" t="s">
        <v>8</v>
      </c>
      <c r="B404" s="4"/>
      <c r="C404" s="4"/>
      <c r="D404" s="4"/>
      <c r="E404" s="4"/>
    </row>
    <row r="405" spans="1:5" ht="15.75" thickBot="1" x14ac:dyDescent="0.3">
      <c r="A405" s="4" t="s">
        <v>15</v>
      </c>
      <c r="B405" s="6">
        <f>B423</f>
        <v>0</v>
      </c>
      <c r="C405" s="6">
        <f t="shared" ref="C405:E405" si="51">C423</f>
        <v>0</v>
      </c>
      <c r="D405" s="6">
        <f t="shared" si="51"/>
        <v>0</v>
      </c>
      <c r="E405" s="6">
        <f t="shared" si="51"/>
        <v>0</v>
      </c>
    </row>
    <row r="406" spans="1:5" ht="15.75" thickBot="1" x14ac:dyDescent="0.3">
      <c r="A406" s="4" t="s">
        <v>23</v>
      </c>
      <c r="B406" s="6" t="e">
        <f>B405/B404</f>
        <v>#DIV/0!</v>
      </c>
      <c r="C406" s="6" t="e">
        <f t="shared" ref="C406:E406" si="52">C405/C404</f>
        <v>#DIV/0!</v>
      </c>
      <c r="D406" s="6" t="e">
        <f t="shared" si="52"/>
        <v>#DIV/0!</v>
      </c>
      <c r="E406" s="6" t="e">
        <f t="shared" si="52"/>
        <v>#DIV/0!</v>
      </c>
    </row>
    <row r="407" spans="1:5" ht="15.75" thickBot="1" x14ac:dyDescent="0.3">
      <c r="A407" s="4" t="s">
        <v>16</v>
      </c>
      <c r="B407" s="113" t="s">
        <v>22</v>
      </c>
      <c r="C407" s="7" t="e">
        <f>C404/B404-1</f>
        <v>#DIV/0!</v>
      </c>
      <c r="D407" s="7" t="e">
        <f t="shared" ref="D407:E409" si="53">D404/C404-1</f>
        <v>#DIV/0!</v>
      </c>
      <c r="E407" s="7" t="e">
        <f t="shared" si="53"/>
        <v>#DIV/0!</v>
      </c>
    </row>
    <row r="408" spans="1:5" ht="15.75" thickBot="1" x14ac:dyDescent="0.3">
      <c r="A408" s="4" t="s">
        <v>17</v>
      </c>
      <c r="B408" s="113" t="s">
        <v>22</v>
      </c>
      <c r="C408" s="7" t="e">
        <f>C405/B405-1</f>
        <v>#DIV/0!</v>
      </c>
      <c r="D408" s="7" t="e">
        <f t="shared" si="53"/>
        <v>#DIV/0!</v>
      </c>
      <c r="E408" s="7" t="e">
        <f t="shared" si="53"/>
        <v>#DIV/0!</v>
      </c>
    </row>
    <row r="409" spans="1:5" ht="15.75" thickBot="1" x14ac:dyDescent="0.3">
      <c r="A409" s="4" t="s">
        <v>18</v>
      </c>
      <c r="B409" s="113" t="s">
        <v>22</v>
      </c>
      <c r="C409" s="7" t="e">
        <f>C406/B406-1</f>
        <v>#DIV/0!</v>
      </c>
      <c r="D409" s="7" t="e">
        <f t="shared" si="53"/>
        <v>#DIV/0!</v>
      </c>
      <c r="E409" s="7" t="e">
        <f t="shared" si="53"/>
        <v>#DIV/0!</v>
      </c>
    </row>
    <row r="410" spans="1:5" ht="15.75" thickBot="1" x14ac:dyDescent="0.3">
      <c r="A410" s="1181" t="s">
        <v>132</v>
      </c>
      <c r="B410" s="1182"/>
      <c r="C410" s="1182"/>
      <c r="D410" s="1182"/>
      <c r="E410" s="1183"/>
    </row>
    <row r="411" spans="1:5" x14ac:dyDescent="0.25">
      <c r="A411" s="771"/>
      <c r="B411" s="16">
        <v>2019</v>
      </c>
      <c r="C411" s="16">
        <v>2020</v>
      </c>
      <c r="D411" s="16">
        <v>2021</v>
      </c>
      <c r="E411" s="16">
        <v>2022</v>
      </c>
    </row>
    <row r="412" spans="1:5" ht="15.75" thickBot="1" x14ac:dyDescent="0.3">
      <c r="A412" s="772"/>
      <c r="B412" s="17" t="s">
        <v>5</v>
      </c>
      <c r="C412" s="17" t="s">
        <v>6</v>
      </c>
      <c r="D412" s="17" t="s">
        <v>6</v>
      </c>
      <c r="E412" s="17" t="s">
        <v>6</v>
      </c>
    </row>
    <row r="413" spans="1:5" ht="15.75" thickBot="1" x14ac:dyDescent="0.3">
      <c r="A413" s="127" t="s">
        <v>41</v>
      </c>
      <c r="B413" s="44">
        <f>B414+B415+B416+B417</f>
        <v>0</v>
      </c>
      <c r="C413" s="44">
        <f t="shared" ref="C413:E413" si="54">C414+C415+C416+C417</f>
        <v>0</v>
      </c>
      <c r="D413" s="44">
        <f t="shared" si="54"/>
        <v>0</v>
      </c>
      <c r="E413" s="44">
        <f t="shared" si="54"/>
        <v>0</v>
      </c>
    </row>
    <row r="414" spans="1:5" ht="15.75" thickBot="1" x14ac:dyDescent="0.3">
      <c r="A414" s="128" t="s">
        <v>50</v>
      </c>
      <c r="B414" s="44"/>
      <c r="C414" s="44"/>
      <c r="D414" s="44"/>
      <c r="E414" s="44"/>
    </row>
    <row r="415" spans="1:5" ht="15.75" thickBot="1" x14ac:dyDescent="0.3">
      <c r="A415" s="128" t="s">
        <v>75</v>
      </c>
      <c r="B415" s="44"/>
      <c r="C415" s="44"/>
      <c r="D415" s="44"/>
      <c r="E415" s="44"/>
    </row>
    <row r="416" spans="1:5" ht="15.75" thickBot="1" x14ac:dyDescent="0.3">
      <c r="A416" s="128" t="s">
        <v>76</v>
      </c>
      <c r="B416" s="44"/>
      <c r="C416" s="44"/>
      <c r="D416" s="44"/>
      <c r="E416" s="44"/>
    </row>
    <row r="417" spans="1:10" ht="15.75" thickBot="1" x14ac:dyDescent="0.3">
      <c r="A417" s="128" t="s">
        <v>77</v>
      </c>
      <c r="B417" s="44"/>
      <c r="C417" s="44"/>
      <c r="D417" s="44"/>
      <c r="E417" s="44"/>
    </row>
    <row r="418" spans="1:10" ht="15.75" thickBot="1" x14ac:dyDescent="0.3">
      <c r="A418" s="127" t="s">
        <v>42</v>
      </c>
      <c r="B418" s="54">
        <f>B419+B420+B421+B422</f>
        <v>0</v>
      </c>
      <c r="C418" s="54">
        <f t="shared" ref="C418:E418" si="55">C419+C420+C421+C422</f>
        <v>0</v>
      </c>
      <c r="D418" s="54">
        <f t="shared" si="55"/>
        <v>0</v>
      </c>
      <c r="E418" s="54">
        <f t="shared" si="55"/>
        <v>0</v>
      </c>
    </row>
    <row r="419" spans="1:10" ht="15.75" thickBot="1" x14ac:dyDescent="0.3">
      <c r="A419" s="128" t="s">
        <v>50</v>
      </c>
      <c r="B419" s="54"/>
      <c r="C419" s="54"/>
      <c r="D419" s="54"/>
      <c r="E419" s="54"/>
    </row>
    <row r="420" spans="1:10" ht="15.75" thickBot="1" x14ac:dyDescent="0.3">
      <c r="A420" s="128" t="s">
        <v>75</v>
      </c>
      <c r="B420" s="54"/>
      <c r="C420" s="54"/>
      <c r="D420" s="54"/>
      <c r="E420" s="54"/>
    </row>
    <row r="421" spans="1:10" ht="15.75" thickBot="1" x14ac:dyDescent="0.3">
      <c r="A421" s="128" t="s">
        <v>76</v>
      </c>
      <c r="B421" s="54"/>
      <c r="C421" s="54"/>
      <c r="D421" s="54"/>
      <c r="E421" s="54"/>
    </row>
    <row r="422" spans="1:10" ht="15.75" thickBot="1" x14ac:dyDescent="0.3">
      <c r="A422" s="128" t="s">
        <v>77</v>
      </c>
      <c r="B422" s="54"/>
      <c r="C422" s="54"/>
      <c r="D422" s="54"/>
      <c r="E422" s="54"/>
    </row>
    <row r="423" spans="1:10" ht="15.75" thickBot="1" x14ac:dyDescent="0.3">
      <c r="A423" s="129" t="s">
        <v>36</v>
      </c>
      <c r="B423" s="54">
        <f>B413+B418</f>
        <v>0</v>
      </c>
      <c r="C423" s="54">
        <f t="shared" ref="C423:E423" si="56">C413+C418</f>
        <v>0</v>
      </c>
      <c r="D423" s="54">
        <f t="shared" si="56"/>
        <v>0</v>
      </c>
      <c r="E423" s="54">
        <f t="shared" si="56"/>
        <v>0</v>
      </c>
    </row>
    <row r="424" spans="1:10" ht="15.75" thickBot="1" x14ac:dyDescent="0.3">
      <c r="A424" s="130"/>
      <c r="B424" s="131"/>
      <c r="C424" s="131"/>
      <c r="D424" s="131"/>
      <c r="E424" s="131"/>
    </row>
    <row r="425" spans="1:10" ht="45.75" customHeight="1" thickBot="1" x14ac:dyDescent="0.3">
      <c r="A425" s="81" t="s">
        <v>47</v>
      </c>
      <c r="B425" s="498">
        <f>+B300+B224+B72+B35+B249+B109+B405+B379+B354+B329+B274+B146+B183</f>
        <v>1720100</v>
      </c>
      <c r="C425" s="498">
        <f>+C300+C224+C72+C35+C249+C109+C405+C379+C354+C329+C274+C146+C183</f>
        <v>1956000</v>
      </c>
      <c r="D425" s="498">
        <f>+D300+D224+D72+D35+D249+D109+D405+D379+D354+D329+D274+D146+D183</f>
        <v>2061405</v>
      </c>
      <c r="E425" s="498">
        <f>+E300+E224+E72+E35+E249+E109+E405+E379+E354+E329+E274+E146+E183</f>
        <v>2061405</v>
      </c>
    </row>
    <row r="426" spans="1:10" ht="30.75" customHeight="1" thickBot="1" x14ac:dyDescent="0.3">
      <c r="A426" s="81" t="s">
        <v>48</v>
      </c>
      <c r="B426" s="498">
        <f>+B318+B292+B138+B101+B64+B423+B397+B372+B347+B267+B242+B175+B212</f>
        <v>1720100</v>
      </c>
      <c r="C426" s="498">
        <f>+C318+C292+C138+C101+C64+C423+C397+C372+C347+C267+C242+C175+C212</f>
        <v>1956000</v>
      </c>
      <c r="D426" s="498">
        <f>+D318+D292+D138+D101+D64+D423+D397+D372+D347+D267+D242+D175+D212</f>
        <v>2061405</v>
      </c>
      <c r="E426" s="498">
        <f>+E318+E292+E138+E101+E64+E423+E397+E372+E347+E267+E242+E175+E212</f>
        <v>2061405</v>
      </c>
    </row>
    <row r="427" spans="1:10" ht="15.75" thickBot="1" x14ac:dyDescent="0.3">
      <c r="A427" s="127" t="s">
        <v>0</v>
      </c>
      <c r="B427" s="131">
        <f>B428+B429</f>
        <v>420000</v>
      </c>
      <c r="C427" s="131">
        <f t="shared" ref="C427:D427" si="57">C428+C429</f>
        <v>431800</v>
      </c>
      <c r="D427" s="131">
        <f t="shared" si="57"/>
        <v>435205</v>
      </c>
      <c r="E427" s="131">
        <f>E428+E429</f>
        <v>435205</v>
      </c>
    </row>
    <row r="428" spans="1:10" ht="15.75" thickBot="1" x14ac:dyDescent="0.3">
      <c r="A428" s="128" t="s">
        <v>50</v>
      </c>
      <c r="B428" s="54">
        <f>B44+B81+B118+B191</f>
        <v>417000</v>
      </c>
      <c r="C428" s="54">
        <f>C44+C81+C118+C191</f>
        <v>426800</v>
      </c>
      <c r="D428" s="54">
        <f>D44+D81+D118+D191</f>
        <v>430205</v>
      </c>
      <c r="E428" s="54">
        <f>E44+E81+E118+E191</f>
        <v>430205</v>
      </c>
    </row>
    <row r="429" spans="1:10" ht="15.75" thickBot="1" x14ac:dyDescent="0.3">
      <c r="A429" s="128" t="s">
        <v>54</v>
      </c>
      <c r="B429" s="54">
        <f>B45+B82+B119</f>
        <v>3000</v>
      </c>
      <c r="C429" s="54">
        <f>C45+C82+C119</f>
        <v>5000</v>
      </c>
      <c r="D429" s="54">
        <f>D45+D82+D119</f>
        <v>5000</v>
      </c>
      <c r="E429" s="54">
        <f>E45+E82+E119</f>
        <v>5000</v>
      </c>
    </row>
    <row r="430" spans="1:10" ht="25.5" customHeight="1" thickBot="1" x14ac:dyDescent="0.3">
      <c r="A430" s="127" t="s">
        <v>31</v>
      </c>
      <c r="B430" s="131">
        <f>B431+B432</f>
        <v>71700</v>
      </c>
      <c r="C430" s="131">
        <f t="shared" ref="C430:E430" si="58">C431+C432</f>
        <v>71700</v>
      </c>
      <c r="D430" s="131">
        <f t="shared" si="58"/>
        <v>71700</v>
      </c>
      <c r="E430" s="131">
        <f t="shared" si="58"/>
        <v>71700</v>
      </c>
    </row>
    <row r="431" spans="1:10" ht="15.75" thickBot="1" x14ac:dyDescent="0.3">
      <c r="A431" s="128" t="s">
        <v>50</v>
      </c>
      <c r="B431" s="44">
        <f>B47+B84+B121+B194</f>
        <v>71700</v>
      </c>
      <c r="C431" s="44">
        <f>C47+C84+C121+C194</f>
        <v>71700</v>
      </c>
      <c r="D431" s="44">
        <f>D47+D84+D121+D194</f>
        <v>71700</v>
      </c>
      <c r="E431" s="44">
        <f>E47+E84+E121+E194</f>
        <v>71700</v>
      </c>
    </row>
    <row r="432" spans="1:10" ht="15.75" thickBot="1" x14ac:dyDescent="0.3">
      <c r="A432" s="128" t="s">
        <v>54</v>
      </c>
      <c r="B432" s="54"/>
      <c r="C432" s="54"/>
      <c r="D432" s="54"/>
      <c r="E432" s="54">
        <f>E48+E85</f>
        <v>0</v>
      </c>
      <c r="J432" s="9"/>
    </row>
    <row r="433" spans="1:9" ht="27" customHeight="1" thickBot="1" x14ac:dyDescent="0.3">
      <c r="A433" s="127" t="s">
        <v>1</v>
      </c>
      <c r="B433" s="131">
        <f>B434+B435</f>
        <v>185000</v>
      </c>
      <c r="C433" s="131">
        <f t="shared" ref="C433:E433" si="59">C434+C435</f>
        <v>191500</v>
      </c>
      <c r="D433" s="131">
        <f t="shared" si="59"/>
        <v>201500</v>
      </c>
      <c r="E433" s="131">
        <f t="shared" si="59"/>
        <v>201500</v>
      </c>
    </row>
    <row r="434" spans="1:9" ht="15.75" thickBot="1" x14ac:dyDescent="0.3">
      <c r="A434" s="128" t="s">
        <v>50</v>
      </c>
      <c r="B434" s="54">
        <f>B50+B87+B124+B198</f>
        <v>180000</v>
      </c>
      <c r="C434" s="54">
        <f>C50+C87+C124+C198</f>
        <v>188500</v>
      </c>
      <c r="D434" s="54">
        <f>D50+D87+D124+D198</f>
        <v>198500</v>
      </c>
      <c r="E434" s="54">
        <f>E50+E87+E124+E198</f>
        <v>198500</v>
      </c>
    </row>
    <row r="435" spans="1:9" ht="15.75" thickBot="1" x14ac:dyDescent="0.3">
      <c r="A435" s="128" t="s">
        <v>54</v>
      </c>
      <c r="B435" s="54">
        <f>B51+B88+B125</f>
        <v>5000</v>
      </c>
      <c r="C435" s="54">
        <f>C51+C88+C125</f>
        <v>3000</v>
      </c>
      <c r="D435" s="54">
        <f>D51+D88+D125</f>
        <v>3000</v>
      </c>
      <c r="E435" s="54">
        <f>E51+E88+E125</f>
        <v>3000</v>
      </c>
      <c r="I435" s="9"/>
    </row>
    <row r="436" spans="1:9" ht="15.75" thickBot="1" x14ac:dyDescent="0.3">
      <c r="A436" s="127" t="s">
        <v>2</v>
      </c>
      <c r="B436" s="131">
        <f>B437+B438</f>
        <v>490000</v>
      </c>
      <c r="C436" s="131">
        <f t="shared" ref="C436:E436" si="60">C437+C438</f>
        <v>550000</v>
      </c>
      <c r="D436" s="131">
        <f t="shared" si="60"/>
        <v>600000</v>
      </c>
      <c r="E436" s="131">
        <f t="shared" si="60"/>
        <v>600000</v>
      </c>
    </row>
    <row r="437" spans="1:9" ht="15.75" thickBot="1" x14ac:dyDescent="0.3">
      <c r="A437" s="128" t="s">
        <v>50</v>
      </c>
      <c r="B437" s="44">
        <f t="shared" ref="B437:E438" si="61">B53+B90+B127</f>
        <v>490000</v>
      </c>
      <c r="C437" s="44">
        <f t="shared" si="61"/>
        <v>550000</v>
      </c>
      <c r="D437" s="44">
        <f t="shared" si="61"/>
        <v>600000</v>
      </c>
      <c r="E437" s="44">
        <f t="shared" si="61"/>
        <v>600000</v>
      </c>
    </row>
    <row r="438" spans="1:9" ht="15.75" thickBot="1" x14ac:dyDescent="0.3">
      <c r="A438" s="128" t="s">
        <v>54</v>
      </c>
      <c r="B438" s="54">
        <f t="shared" si="61"/>
        <v>0</v>
      </c>
      <c r="C438" s="54">
        <f t="shared" si="61"/>
        <v>0</v>
      </c>
      <c r="D438" s="54">
        <f t="shared" si="61"/>
        <v>0</v>
      </c>
      <c r="E438" s="54">
        <f t="shared" si="61"/>
        <v>0</v>
      </c>
    </row>
    <row r="439" spans="1:9" ht="26.25" customHeight="1" thickBot="1" x14ac:dyDescent="0.3">
      <c r="A439" s="127" t="s">
        <v>24</v>
      </c>
      <c r="B439" s="131">
        <f>B440+B441</f>
        <v>0</v>
      </c>
      <c r="C439" s="131">
        <f t="shared" ref="C439:E439" si="62">C440+C441</f>
        <v>0</v>
      </c>
      <c r="D439" s="131">
        <f t="shared" si="62"/>
        <v>0</v>
      </c>
      <c r="E439" s="131">
        <f t="shared" si="62"/>
        <v>0</v>
      </c>
    </row>
    <row r="440" spans="1:9" ht="15.75" thickBot="1" x14ac:dyDescent="0.3">
      <c r="A440" s="128" t="s">
        <v>50</v>
      </c>
      <c r="B440" s="44">
        <f t="shared" ref="B440:E441" si="63">B56+B93+B130</f>
        <v>0</v>
      </c>
      <c r="C440" s="44">
        <f t="shared" si="63"/>
        <v>0</v>
      </c>
      <c r="D440" s="44">
        <f t="shared" si="63"/>
        <v>0</v>
      </c>
      <c r="E440" s="44">
        <f t="shared" si="63"/>
        <v>0</v>
      </c>
    </row>
    <row r="441" spans="1:9" ht="15.75" thickBot="1" x14ac:dyDescent="0.3">
      <c r="A441" s="128" t="s">
        <v>54</v>
      </c>
      <c r="B441" s="54">
        <f t="shared" si="63"/>
        <v>0</v>
      </c>
      <c r="C441" s="54">
        <f t="shared" si="63"/>
        <v>0</v>
      </c>
      <c r="D441" s="54">
        <f t="shared" si="63"/>
        <v>0</v>
      </c>
      <c r="E441" s="54">
        <f t="shared" si="63"/>
        <v>0</v>
      </c>
    </row>
    <row r="442" spans="1:9" ht="15.75" thickBot="1" x14ac:dyDescent="0.3">
      <c r="A442" s="127" t="s">
        <v>25</v>
      </c>
      <c r="B442" s="131">
        <f>B443+B444</f>
        <v>0</v>
      </c>
      <c r="C442" s="131">
        <f>C443+C444</f>
        <v>0</v>
      </c>
      <c r="D442" s="131">
        <f t="shared" ref="D442:E442" si="64">D443+D444</f>
        <v>0</v>
      </c>
      <c r="E442" s="131">
        <f t="shared" si="64"/>
        <v>0</v>
      </c>
    </row>
    <row r="443" spans="1:9" ht="15.75" thickBot="1" x14ac:dyDescent="0.3">
      <c r="A443" s="128" t="s">
        <v>50</v>
      </c>
      <c r="B443" s="44">
        <f t="shared" ref="B443:E444" si="65">B59+B96+B133</f>
        <v>0</v>
      </c>
      <c r="C443" s="44">
        <f t="shared" si="65"/>
        <v>0</v>
      </c>
      <c r="D443" s="44">
        <f t="shared" si="65"/>
        <v>0</v>
      </c>
      <c r="E443" s="44">
        <f t="shared" si="65"/>
        <v>0</v>
      </c>
    </row>
    <row r="444" spans="1:9" ht="15.75" thickBot="1" x14ac:dyDescent="0.3">
      <c r="A444" s="128" t="s">
        <v>54</v>
      </c>
      <c r="B444" s="54">
        <f t="shared" si="65"/>
        <v>0</v>
      </c>
      <c r="C444" s="54">
        <f t="shared" si="65"/>
        <v>0</v>
      </c>
      <c r="D444" s="54">
        <f t="shared" si="65"/>
        <v>0</v>
      </c>
      <c r="E444" s="54">
        <f t="shared" si="65"/>
        <v>0</v>
      </c>
    </row>
    <row r="445" spans="1:9" ht="15.75" thickBot="1" x14ac:dyDescent="0.3">
      <c r="A445" s="127" t="s">
        <v>3</v>
      </c>
      <c r="B445" s="131">
        <f>B446</f>
        <v>500000</v>
      </c>
      <c r="C445" s="131">
        <f>C446</f>
        <v>560000</v>
      </c>
      <c r="D445" s="131">
        <f>D446</f>
        <v>600000</v>
      </c>
      <c r="E445" s="131">
        <f>E446</f>
        <v>600000</v>
      </c>
    </row>
    <row r="446" spans="1:9" ht="15.75" thickBot="1" x14ac:dyDescent="0.3">
      <c r="A446" s="128" t="s">
        <v>50</v>
      </c>
      <c r="B446" s="44">
        <f>B62+B99+B136+B172</f>
        <v>500000</v>
      </c>
      <c r="C446" s="44">
        <f>C62+C99+C136+C172</f>
        <v>560000</v>
      </c>
      <c r="D446" s="44">
        <f>D62+D99+D136+D172</f>
        <v>600000</v>
      </c>
      <c r="E446" s="44">
        <f>E62+E99+E136+E172</f>
        <v>600000</v>
      </c>
    </row>
    <row r="447" spans="1:9" ht="15.75" thickBot="1" x14ac:dyDescent="0.3">
      <c r="A447" s="128" t="s">
        <v>54</v>
      </c>
      <c r="B447" s="54">
        <f>B63+B100+B137</f>
        <v>0</v>
      </c>
      <c r="C447" s="54">
        <f>C63+C100+C137</f>
        <v>0</v>
      </c>
      <c r="D447" s="54">
        <f>D63+D100+D137</f>
        <v>0</v>
      </c>
      <c r="E447" s="54">
        <f>E63+E100+E137</f>
        <v>0</v>
      </c>
    </row>
    <row r="448" spans="1:9" ht="15.75" thickBot="1" x14ac:dyDescent="0.3">
      <c r="A448" s="127" t="s">
        <v>19</v>
      </c>
      <c r="B448" s="131">
        <f>B449+B450+B451+B452</f>
        <v>0</v>
      </c>
      <c r="C448" s="131">
        <f t="shared" ref="C448:E448" si="66">C449+C450+C451+C452</f>
        <v>2000</v>
      </c>
      <c r="D448" s="131">
        <f t="shared" si="66"/>
        <v>2000</v>
      </c>
      <c r="E448" s="131">
        <f t="shared" si="66"/>
        <v>2000</v>
      </c>
    </row>
    <row r="449" spans="1:5" ht="15.75" thickBot="1" x14ac:dyDescent="0.3">
      <c r="A449" s="128" t="s">
        <v>50</v>
      </c>
      <c r="B449" s="44">
        <f t="shared" ref="B449:E452" si="67">B233+B258+B283+B309+B338+B363+B388+B414</f>
        <v>0</v>
      </c>
      <c r="C449" s="44">
        <f t="shared" si="67"/>
        <v>2000</v>
      </c>
      <c r="D449" s="44">
        <f t="shared" si="67"/>
        <v>2000</v>
      </c>
      <c r="E449" s="44">
        <f t="shared" si="67"/>
        <v>2000</v>
      </c>
    </row>
    <row r="450" spans="1:5" ht="15.75" thickBot="1" x14ac:dyDescent="0.3">
      <c r="A450" s="128" t="s">
        <v>78</v>
      </c>
      <c r="B450" s="44">
        <f t="shared" si="67"/>
        <v>0</v>
      </c>
      <c r="C450" s="44">
        <f t="shared" si="67"/>
        <v>0</v>
      </c>
      <c r="D450" s="44">
        <f t="shared" si="67"/>
        <v>0</v>
      </c>
      <c r="E450" s="44">
        <f t="shared" si="67"/>
        <v>0</v>
      </c>
    </row>
    <row r="451" spans="1:5" ht="15.75" thickBot="1" x14ac:dyDescent="0.3">
      <c r="A451" s="128" t="s">
        <v>76</v>
      </c>
      <c r="B451" s="44">
        <f t="shared" si="67"/>
        <v>0</v>
      </c>
      <c r="C451" s="44">
        <f t="shared" si="67"/>
        <v>0</v>
      </c>
      <c r="D451" s="44">
        <f t="shared" si="67"/>
        <v>0</v>
      </c>
      <c r="E451" s="44">
        <f t="shared" si="67"/>
        <v>0</v>
      </c>
    </row>
    <row r="452" spans="1:5" ht="15.75" thickBot="1" x14ac:dyDescent="0.3">
      <c r="A452" s="128" t="s">
        <v>77</v>
      </c>
      <c r="B452" s="44">
        <f t="shared" si="67"/>
        <v>0</v>
      </c>
      <c r="C452" s="44">
        <f t="shared" si="67"/>
        <v>0</v>
      </c>
      <c r="D452" s="44">
        <f t="shared" si="67"/>
        <v>0</v>
      </c>
      <c r="E452" s="44">
        <f t="shared" si="67"/>
        <v>0</v>
      </c>
    </row>
    <row r="453" spans="1:5" ht="15.75" thickBot="1" x14ac:dyDescent="0.3">
      <c r="A453" s="127" t="s">
        <v>20</v>
      </c>
      <c r="B453" s="131">
        <f>B454+B455+B456+B457</f>
        <v>53400</v>
      </c>
      <c r="C453" s="131">
        <f t="shared" ref="C453:E453" si="68">C454+C455+C456+C457</f>
        <v>149000</v>
      </c>
      <c r="D453" s="131">
        <f t="shared" si="68"/>
        <v>151000</v>
      </c>
      <c r="E453" s="131">
        <f t="shared" si="68"/>
        <v>151000</v>
      </c>
    </row>
    <row r="454" spans="1:5" ht="15.75" thickBot="1" x14ac:dyDescent="0.3">
      <c r="A454" s="128" t="s">
        <v>50</v>
      </c>
      <c r="B454" s="44">
        <f t="shared" ref="B454:E457" si="69">B238+B263+B288+B314+B343+B368+B393+B419</f>
        <v>53400</v>
      </c>
      <c r="C454" s="44">
        <f t="shared" si="69"/>
        <v>149000</v>
      </c>
      <c r="D454" s="44">
        <f t="shared" si="69"/>
        <v>151000</v>
      </c>
      <c r="E454" s="44">
        <f t="shared" si="69"/>
        <v>151000</v>
      </c>
    </row>
    <row r="455" spans="1:5" ht="15.75" thickBot="1" x14ac:dyDescent="0.3">
      <c r="A455" s="128" t="s">
        <v>78</v>
      </c>
      <c r="B455" s="44">
        <f t="shared" si="69"/>
        <v>0</v>
      </c>
      <c r="C455" s="44">
        <f t="shared" si="69"/>
        <v>0</v>
      </c>
      <c r="D455" s="44">
        <f t="shared" si="69"/>
        <v>0</v>
      </c>
      <c r="E455" s="44">
        <f t="shared" si="69"/>
        <v>0</v>
      </c>
    </row>
    <row r="456" spans="1:5" ht="15.75" thickBot="1" x14ac:dyDescent="0.3">
      <c r="A456" s="128" t="s">
        <v>76</v>
      </c>
      <c r="B456" s="44">
        <f t="shared" si="69"/>
        <v>0</v>
      </c>
      <c r="C456" s="44">
        <f t="shared" si="69"/>
        <v>0</v>
      </c>
      <c r="D456" s="44">
        <f t="shared" si="69"/>
        <v>0</v>
      </c>
      <c r="E456" s="44">
        <f t="shared" si="69"/>
        <v>0</v>
      </c>
    </row>
    <row r="457" spans="1:5" ht="15.75" thickBot="1" x14ac:dyDescent="0.3">
      <c r="A457" s="128" t="s">
        <v>77</v>
      </c>
      <c r="B457" s="44">
        <f t="shared" si="69"/>
        <v>0</v>
      </c>
      <c r="C457" s="44">
        <f t="shared" si="69"/>
        <v>0</v>
      </c>
      <c r="D457" s="44">
        <f t="shared" si="69"/>
        <v>0</v>
      </c>
      <c r="E457" s="44">
        <f t="shared" si="69"/>
        <v>0</v>
      </c>
    </row>
    <row r="458" spans="1:5" ht="15.75" thickBot="1" x14ac:dyDescent="0.3">
      <c r="A458" s="130" t="s">
        <v>35</v>
      </c>
      <c r="B458" s="131">
        <f>IF(B426-B425=0,0,"Error")</f>
        <v>0</v>
      </c>
      <c r="C458" s="131">
        <f>IF(C426-C425=0,0,"Error")</f>
        <v>0</v>
      </c>
      <c r="D458" s="131">
        <f>IF(D426-D425=0,0,"Error")</f>
        <v>0</v>
      </c>
      <c r="E458" s="131">
        <f>IF(E426-E425=0,0,"Error")</f>
        <v>0</v>
      </c>
    </row>
  </sheetData>
  <mergeCells count="99">
    <mergeCell ref="A2:E2"/>
    <mergeCell ref="A8:E8"/>
    <mergeCell ref="A3:E3"/>
    <mergeCell ref="B5:E5"/>
    <mergeCell ref="B6:E6"/>
    <mergeCell ref="B7:E7"/>
    <mergeCell ref="A40:E40"/>
    <mergeCell ref="A9:E11"/>
    <mergeCell ref="B12:E12"/>
    <mergeCell ref="A13:A14"/>
    <mergeCell ref="B19:E19"/>
    <mergeCell ref="A20:E20"/>
    <mergeCell ref="A27:E27"/>
    <mergeCell ref="A28:E28"/>
    <mergeCell ref="B29:E29"/>
    <mergeCell ref="B30:E30"/>
    <mergeCell ref="B31:E31"/>
    <mergeCell ref="A32:A33"/>
    <mergeCell ref="A114:E114"/>
    <mergeCell ref="A41:A42"/>
    <mergeCell ref="B66:E66"/>
    <mergeCell ref="B67:E67"/>
    <mergeCell ref="B68:E68"/>
    <mergeCell ref="A69:A70"/>
    <mergeCell ref="A77:E77"/>
    <mergeCell ref="A78:A79"/>
    <mergeCell ref="B103:E103"/>
    <mergeCell ref="B104:E104"/>
    <mergeCell ref="B105:E105"/>
    <mergeCell ref="A106:A107"/>
    <mergeCell ref="A188:E188"/>
    <mergeCell ref="A115:A116"/>
    <mergeCell ref="B140:E140"/>
    <mergeCell ref="B141:E141"/>
    <mergeCell ref="B142:E142"/>
    <mergeCell ref="A143:A144"/>
    <mergeCell ref="A151:E151"/>
    <mergeCell ref="A152:A153"/>
    <mergeCell ref="B177:E177"/>
    <mergeCell ref="B178:E178"/>
    <mergeCell ref="B179:E179"/>
    <mergeCell ref="A180:A181"/>
    <mergeCell ref="D243:E243"/>
    <mergeCell ref="A189:A190"/>
    <mergeCell ref="A214:E214"/>
    <mergeCell ref="A215:E215"/>
    <mergeCell ref="B216:E216"/>
    <mergeCell ref="D217:E217"/>
    <mergeCell ref="B218:E218"/>
    <mergeCell ref="B219:E219"/>
    <mergeCell ref="B220:E220"/>
    <mergeCell ref="A221:A222"/>
    <mergeCell ref="A229:E229"/>
    <mergeCell ref="A230:A231"/>
    <mergeCell ref="C294:E294"/>
    <mergeCell ref="B244:E244"/>
    <mergeCell ref="B245:E245"/>
    <mergeCell ref="A246:A247"/>
    <mergeCell ref="A254:E254"/>
    <mergeCell ref="A255:A256"/>
    <mergeCell ref="B269:E269"/>
    <mergeCell ref="B270:E270"/>
    <mergeCell ref="A271:A272"/>
    <mergeCell ref="A279:E279"/>
    <mergeCell ref="A280:A281"/>
    <mergeCell ref="B293:E293"/>
    <mergeCell ref="B325:E325"/>
    <mergeCell ref="B295:E295"/>
    <mergeCell ref="B296:E296"/>
    <mergeCell ref="A297:A298"/>
    <mergeCell ref="A305:E305"/>
    <mergeCell ref="A306:A307"/>
    <mergeCell ref="A319:E319"/>
    <mergeCell ref="A320:E320"/>
    <mergeCell ref="B321:E321"/>
    <mergeCell ref="D322:E322"/>
    <mergeCell ref="B323:E323"/>
    <mergeCell ref="B324:E324"/>
    <mergeCell ref="A334:E334"/>
    <mergeCell ref="A335:A336"/>
    <mergeCell ref="D348:E348"/>
    <mergeCell ref="B349:E349"/>
    <mergeCell ref="B350:E350"/>
    <mergeCell ref="A410:E410"/>
    <mergeCell ref="A411:A412"/>
    <mergeCell ref="A1:E1"/>
    <mergeCell ref="A384:E384"/>
    <mergeCell ref="A385:A386"/>
    <mergeCell ref="B398:E398"/>
    <mergeCell ref="B400:E400"/>
    <mergeCell ref="B401:E401"/>
    <mergeCell ref="A402:A403"/>
    <mergeCell ref="A351:A352"/>
    <mergeCell ref="A359:E359"/>
    <mergeCell ref="A360:A361"/>
    <mergeCell ref="B374:E374"/>
    <mergeCell ref="B375:E375"/>
    <mergeCell ref="A376:A377"/>
    <mergeCell ref="A326:A327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85"/>
  <sheetViews>
    <sheetView zoomScale="90" zoomScaleNormal="90" zoomScaleSheetLayoutView="100" workbookViewId="0">
      <selection activeCell="R278" sqref="R278"/>
    </sheetView>
  </sheetViews>
  <sheetFormatPr defaultRowHeight="18.75" x14ac:dyDescent="0.3"/>
  <cols>
    <col min="1" max="1" width="2.7109375" customWidth="1"/>
    <col min="2" max="2" width="44.7109375" style="546" customWidth="1"/>
    <col min="3" max="3" width="25.5703125" style="547" customWidth="1"/>
    <col min="4" max="4" width="21.42578125" style="547" customWidth="1"/>
    <col min="5" max="5" width="25.28515625" style="547" customWidth="1"/>
    <col min="6" max="6" width="33" style="547" customWidth="1"/>
    <col min="7" max="8" width="0" hidden="1" customWidth="1"/>
    <col min="9" max="10" width="11" hidden="1" customWidth="1"/>
    <col min="11" max="15" width="0" hidden="1" customWidth="1"/>
    <col min="257" max="257" width="2.7109375" customWidth="1"/>
    <col min="258" max="258" width="44.7109375" customWidth="1"/>
    <col min="259" max="259" width="25.5703125" customWidth="1"/>
    <col min="260" max="260" width="21.42578125" customWidth="1"/>
    <col min="261" max="261" width="25.28515625" customWidth="1"/>
    <col min="262" max="262" width="33" customWidth="1"/>
    <col min="263" max="271" width="0" hidden="1" customWidth="1"/>
    <col min="513" max="513" width="2.7109375" customWidth="1"/>
    <col min="514" max="514" width="44.7109375" customWidth="1"/>
    <col min="515" max="515" width="25.5703125" customWidth="1"/>
    <col min="516" max="516" width="21.42578125" customWidth="1"/>
    <col min="517" max="517" width="25.28515625" customWidth="1"/>
    <col min="518" max="518" width="33" customWidth="1"/>
    <col min="519" max="527" width="0" hidden="1" customWidth="1"/>
    <col min="769" max="769" width="2.7109375" customWidth="1"/>
    <col min="770" max="770" width="44.7109375" customWidth="1"/>
    <col min="771" max="771" width="25.5703125" customWidth="1"/>
    <col min="772" max="772" width="21.42578125" customWidth="1"/>
    <col min="773" max="773" width="25.28515625" customWidth="1"/>
    <col min="774" max="774" width="33" customWidth="1"/>
    <col min="775" max="783" width="0" hidden="1" customWidth="1"/>
    <col min="1025" max="1025" width="2.7109375" customWidth="1"/>
    <col min="1026" max="1026" width="44.7109375" customWidth="1"/>
    <col min="1027" max="1027" width="25.5703125" customWidth="1"/>
    <col min="1028" max="1028" width="21.42578125" customWidth="1"/>
    <col min="1029" max="1029" width="25.28515625" customWidth="1"/>
    <col min="1030" max="1030" width="33" customWidth="1"/>
    <col min="1031" max="1039" width="0" hidden="1" customWidth="1"/>
    <col min="1281" max="1281" width="2.7109375" customWidth="1"/>
    <col min="1282" max="1282" width="44.7109375" customWidth="1"/>
    <col min="1283" max="1283" width="25.5703125" customWidth="1"/>
    <col min="1284" max="1284" width="21.42578125" customWidth="1"/>
    <col min="1285" max="1285" width="25.28515625" customWidth="1"/>
    <col min="1286" max="1286" width="33" customWidth="1"/>
    <col min="1287" max="1295" width="0" hidden="1" customWidth="1"/>
    <col min="1537" max="1537" width="2.7109375" customWidth="1"/>
    <col min="1538" max="1538" width="44.7109375" customWidth="1"/>
    <col min="1539" max="1539" width="25.5703125" customWidth="1"/>
    <col min="1540" max="1540" width="21.42578125" customWidth="1"/>
    <col min="1541" max="1541" width="25.28515625" customWidth="1"/>
    <col min="1542" max="1542" width="33" customWidth="1"/>
    <col min="1543" max="1551" width="0" hidden="1" customWidth="1"/>
    <col min="1793" max="1793" width="2.7109375" customWidth="1"/>
    <col min="1794" max="1794" width="44.7109375" customWidth="1"/>
    <col min="1795" max="1795" width="25.5703125" customWidth="1"/>
    <col min="1796" max="1796" width="21.42578125" customWidth="1"/>
    <col min="1797" max="1797" width="25.28515625" customWidth="1"/>
    <col min="1798" max="1798" width="33" customWidth="1"/>
    <col min="1799" max="1807" width="0" hidden="1" customWidth="1"/>
    <col min="2049" max="2049" width="2.7109375" customWidth="1"/>
    <col min="2050" max="2050" width="44.7109375" customWidth="1"/>
    <col min="2051" max="2051" width="25.5703125" customWidth="1"/>
    <col min="2052" max="2052" width="21.42578125" customWidth="1"/>
    <col min="2053" max="2053" width="25.28515625" customWidth="1"/>
    <col min="2054" max="2054" width="33" customWidth="1"/>
    <col min="2055" max="2063" width="0" hidden="1" customWidth="1"/>
    <col min="2305" max="2305" width="2.7109375" customWidth="1"/>
    <col min="2306" max="2306" width="44.7109375" customWidth="1"/>
    <col min="2307" max="2307" width="25.5703125" customWidth="1"/>
    <col min="2308" max="2308" width="21.42578125" customWidth="1"/>
    <col min="2309" max="2309" width="25.28515625" customWidth="1"/>
    <col min="2310" max="2310" width="33" customWidth="1"/>
    <col min="2311" max="2319" width="0" hidden="1" customWidth="1"/>
    <col min="2561" max="2561" width="2.7109375" customWidth="1"/>
    <col min="2562" max="2562" width="44.7109375" customWidth="1"/>
    <col min="2563" max="2563" width="25.5703125" customWidth="1"/>
    <col min="2564" max="2564" width="21.42578125" customWidth="1"/>
    <col min="2565" max="2565" width="25.28515625" customWidth="1"/>
    <col min="2566" max="2566" width="33" customWidth="1"/>
    <col min="2567" max="2575" width="0" hidden="1" customWidth="1"/>
    <col min="2817" max="2817" width="2.7109375" customWidth="1"/>
    <col min="2818" max="2818" width="44.7109375" customWidth="1"/>
    <col min="2819" max="2819" width="25.5703125" customWidth="1"/>
    <col min="2820" max="2820" width="21.42578125" customWidth="1"/>
    <col min="2821" max="2821" width="25.28515625" customWidth="1"/>
    <col min="2822" max="2822" width="33" customWidth="1"/>
    <col min="2823" max="2831" width="0" hidden="1" customWidth="1"/>
    <col min="3073" max="3073" width="2.7109375" customWidth="1"/>
    <col min="3074" max="3074" width="44.7109375" customWidth="1"/>
    <col min="3075" max="3075" width="25.5703125" customWidth="1"/>
    <col min="3076" max="3076" width="21.42578125" customWidth="1"/>
    <col min="3077" max="3077" width="25.28515625" customWidth="1"/>
    <col min="3078" max="3078" width="33" customWidth="1"/>
    <col min="3079" max="3087" width="0" hidden="1" customWidth="1"/>
    <col min="3329" max="3329" width="2.7109375" customWidth="1"/>
    <col min="3330" max="3330" width="44.7109375" customWidth="1"/>
    <col min="3331" max="3331" width="25.5703125" customWidth="1"/>
    <col min="3332" max="3332" width="21.42578125" customWidth="1"/>
    <col min="3333" max="3333" width="25.28515625" customWidth="1"/>
    <col min="3334" max="3334" width="33" customWidth="1"/>
    <col min="3335" max="3343" width="0" hidden="1" customWidth="1"/>
    <col min="3585" max="3585" width="2.7109375" customWidth="1"/>
    <col min="3586" max="3586" width="44.7109375" customWidth="1"/>
    <col min="3587" max="3587" width="25.5703125" customWidth="1"/>
    <col min="3588" max="3588" width="21.42578125" customWidth="1"/>
    <col min="3589" max="3589" width="25.28515625" customWidth="1"/>
    <col min="3590" max="3590" width="33" customWidth="1"/>
    <col min="3591" max="3599" width="0" hidden="1" customWidth="1"/>
    <col min="3841" max="3841" width="2.7109375" customWidth="1"/>
    <col min="3842" max="3842" width="44.7109375" customWidth="1"/>
    <col min="3843" max="3843" width="25.5703125" customWidth="1"/>
    <col min="3844" max="3844" width="21.42578125" customWidth="1"/>
    <col min="3845" max="3845" width="25.28515625" customWidth="1"/>
    <col min="3846" max="3846" width="33" customWidth="1"/>
    <col min="3847" max="3855" width="0" hidden="1" customWidth="1"/>
    <col min="4097" max="4097" width="2.7109375" customWidth="1"/>
    <col min="4098" max="4098" width="44.7109375" customWidth="1"/>
    <col min="4099" max="4099" width="25.5703125" customWidth="1"/>
    <col min="4100" max="4100" width="21.42578125" customWidth="1"/>
    <col min="4101" max="4101" width="25.28515625" customWidth="1"/>
    <col min="4102" max="4102" width="33" customWidth="1"/>
    <col min="4103" max="4111" width="0" hidden="1" customWidth="1"/>
    <col min="4353" max="4353" width="2.7109375" customWidth="1"/>
    <col min="4354" max="4354" width="44.7109375" customWidth="1"/>
    <col min="4355" max="4355" width="25.5703125" customWidth="1"/>
    <col min="4356" max="4356" width="21.42578125" customWidth="1"/>
    <col min="4357" max="4357" width="25.28515625" customWidth="1"/>
    <col min="4358" max="4358" width="33" customWidth="1"/>
    <col min="4359" max="4367" width="0" hidden="1" customWidth="1"/>
    <col min="4609" max="4609" width="2.7109375" customWidth="1"/>
    <col min="4610" max="4610" width="44.7109375" customWidth="1"/>
    <col min="4611" max="4611" width="25.5703125" customWidth="1"/>
    <col min="4612" max="4612" width="21.42578125" customWidth="1"/>
    <col min="4613" max="4613" width="25.28515625" customWidth="1"/>
    <col min="4614" max="4614" width="33" customWidth="1"/>
    <col min="4615" max="4623" width="0" hidden="1" customWidth="1"/>
    <col min="4865" max="4865" width="2.7109375" customWidth="1"/>
    <col min="4866" max="4866" width="44.7109375" customWidth="1"/>
    <col min="4867" max="4867" width="25.5703125" customWidth="1"/>
    <col min="4868" max="4868" width="21.42578125" customWidth="1"/>
    <col min="4869" max="4869" width="25.28515625" customWidth="1"/>
    <col min="4870" max="4870" width="33" customWidth="1"/>
    <col min="4871" max="4879" width="0" hidden="1" customWidth="1"/>
    <col min="5121" max="5121" width="2.7109375" customWidth="1"/>
    <col min="5122" max="5122" width="44.7109375" customWidth="1"/>
    <col min="5123" max="5123" width="25.5703125" customWidth="1"/>
    <col min="5124" max="5124" width="21.42578125" customWidth="1"/>
    <col min="5125" max="5125" width="25.28515625" customWidth="1"/>
    <col min="5126" max="5126" width="33" customWidth="1"/>
    <col min="5127" max="5135" width="0" hidden="1" customWidth="1"/>
    <col min="5377" max="5377" width="2.7109375" customWidth="1"/>
    <col min="5378" max="5378" width="44.7109375" customWidth="1"/>
    <col min="5379" max="5379" width="25.5703125" customWidth="1"/>
    <col min="5380" max="5380" width="21.42578125" customWidth="1"/>
    <col min="5381" max="5381" width="25.28515625" customWidth="1"/>
    <col min="5382" max="5382" width="33" customWidth="1"/>
    <col min="5383" max="5391" width="0" hidden="1" customWidth="1"/>
    <col min="5633" max="5633" width="2.7109375" customWidth="1"/>
    <col min="5634" max="5634" width="44.7109375" customWidth="1"/>
    <col min="5635" max="5635" width="25.5703125" customWidth="1"/>
    <col min="5636" max="5636" width="21.42578125" customWidth="1"/>
    <col min="5637" max="5637" width="25.28515625" customWidth="1"/>
    <col min="5638" max="5638" width="33" customWidth="1"/>
    <col min="5639" max="5647" width="0" hidden="1" customWidth="1"/>
    <col min="5889" max="5889" width="2.7109375" customWidth="1"/>
    <col min="5890" max="5890" width="44.7109375" customWidth="1"/>
    <col min="5891" max="5891" width="25.5703125" customWidth="1"/>
    <col min="5892" max="5892" width="21.42578125" customWidth="1"/>
    <col min="5893" max="5893" width="25.28515625" customWidth="1"/>
    <col min="5894" max="5894" width="33" customWidth="1"/>
    <col min="5895" max="5903" width="0" hidden="1" customWidth="1"/>
    <col min="6145" max="6145" width="2.7109375" customWidth="1"/>
    <col min="6146" max="6146" width="44.7109375" customWidth="1"/>
    <col min="6147" max="6147" width="25.5703125" customWidth="1"/>
    <col min="6148" max="6148" width="21.42578125" customWidth="1"/>
    <col min="6149" max="6149" width="25.28515625" customWidth="1"/>
    <col min="6150" max="6150" width="33" customWidth="1"/>
    <col min="6151" max="6159" width="0" hidden="1" customWidth="1"/>
    <col min="6401" max="6401" width="2.7109375" customWidth="1"/>
    <col min="6402" max="6402" width="44.7109375" customWidth="1"/>
    <col min="6403" max="6403" width="25.5703125" customWidth="1"/>
    <col min="6404" max="6404" width="21.42578125" customWidth="1"/>
    <col min="6405" max="6405" width="25.28515625" customWidth="1"/>
    <col min="6406" max="6406" width="33" customWidth="1"/>
    <col min="6407" max="6415" width="0" hidden="1" customWidth="1"/>
    <col min="6657" max="6657" width="2.7109375" customWidth="1"/>
    <col min="6658" max="6658" width="44.7109375" customWidth="1"/>
    <col min="6659" max="6659" width="25.5703125" customWidth="1"/>
    <col min="6660" max="6660" width="21.42578125" customWidth="1"/>
    <col min="6661" max="6661" width="25.28515625" customWidth="1"/>
    <col min="6662" max="6662" width="33" customWidth="1"/>
    <col min="6663" max="6671" width="0" hidden="1" customWidth="1"/>
    <col min="6913" max="6913" width="2.7109375" customWidth="1"/>
    <col min="6914" max="6914" width="44.7109375" customWidth="1"/>
    <col min="6915" max="6915" width="25.5703125" customWidth="1"/>
    <col min="6916" max="6916" width="21.42578125" customWidth="1"/>
    <col min="6917" max="6917" width="25.28515625" customWidth="1"/>
    <col min="6918" max="6918" width="33" customWidth="1"/>
    <col min="6919" max="6927" width="0" hidden="1" customWidth="1"/>
    <col min="7169" max="7169" width="2.7109375" customWidth="1"/>
    <col min="7170" max="7170" width="44.7109375" customWidth="1"/>
    <col min="7171" max="7171" width="25.5703125" customWidth="1"/>
    <col min="7172" max="7172" width="21.42578125" customWidth="1"/>
    <col min="7173" max="7173" width="25.28515625" customWidth="1"/>
    <col min="7174" max="7174" width="33" customWidth="1"/>
    <col min="7175" max="7183" width="0" hidden="1" customWidth="1"/>
    <col min="7425" max="7425" width="2.7109375" customWidth="1"/>
    <col min="7426" max="7426" width="44.7109375" customWidth="1"/>
    <col min="7427" max="7427" width="25.5703125" customWidth="1"/>
    <col min="7428" max="7428" width="21.42578125" customWidth="1"/>
    <col min="7429" max="7429" width="25.28515625" customWidth="1"/>
    <col min="7430" max="7430" width="33" customWidth="1"/>
    <col min="7431" max="7439" width="0" hidden="1" customWidth="1"/>
    <col min="7681" max="7681" width="2.7109375" customWidth="1"/>
    <col min="7682" max="7682" width="44.7109375" customWidth="1"/>
    <col min="7683" max="7683" width="25.5703125" customWidth="1"/>
    <col min="7684" max="7684" width="21.42578125" customWidth="1"/>
    <col min="7685" max="7685" width="25.28515625" customWidth="1"/>
    <col min="7686" max="7686" width="33" customWidth="1"/>
    <col min="7687" max="7695" width="0" hidden="1" customWidth="1"/>
    <col min="7937" max="7937" width="2.7109375" customWidth="1"/>
    <col min="7938" max="7938" width="44.7109375" customWidth="1"/>
    <col min="7939" max="7939" width="25.5703125" customWidth="1"/>
    <col min="7940" max="7940" width="21.42578125" customWidth="1"/>
    <col min="7941" max="7941" width="25.28515625" customWidth="1"/>
    <col min="7942" max="7942" width="33" customWidth="1"/>
    <col min="7943" max="7951" width="0" hidden="1" customWidth="1"/>
    <col min="8193" max="8193" width="2.7109375" customWidth="1"/>
    <col min="8194" max="8194" width="44.7109375" customWidth="1"/>
    <col min="8195" max="8195" width="25.5703125" customWidth="1"/>
    <col min="8196" max="8196" width="21.42578125" customWidth="1"/>
    <col min="8197" max="8197" width="25.28515625" customWidth="1"/>
    <col min="8198" max="8198" width="33" customWidth="1"/>
    <col min="8199" max="8207" width="0" hidden="1" customWidth="1"/>
    <col min="8449" max="8449" width="2.7109375" customWidth="1"/>
    <col min="8450" max="8450" width="44.7109375" customWidth="1"/>
    <col min="8451" max="8451" width="25.5703125" customWidth="1"/>
    <col min="8452" max="8452" width="21.42578125" customWidth="1"/>
    <col min="8453" max="8453" width="25.28515625" customWidth="1"/>
    <col min="8454" max="8454" width="33" customWidth="1"/>
    <col min="8455" max="8463" width="0" hidden="1" customWidth="1"/>
    <col min="8705" max="8705" width="2.7109375" customWidth="1"/>
    <col min="8706" max="8706" width="44.7109375" customWidth="1"/>
    <col min="8707" max="8707" width="25.5703125" customWidth="1"/>
    <col min="8708" max="8708" width="21.42578125" customWidth="1"/>
    <col min="8709" max="8709" width="25.28515625" customWidth="1"/>
    <col min="8710" max="8710" width="33" customWidth="1"/>
    <col min="8711" max="8719" width="0" hidden="1" customWidth="1"/>
    <col min="8961" max="8961" width="2.7109375" customWidth="1"/>
    <col min="8962" max="8962" width="44.7109375" customWidth="1"/>
    <col min="8963" max="8963" width="25.5703125" customWidth="1"/>
    <col min="8964" max="8964" width="21.42578125" customWidth="1"/>
    <col min="8965" max="8965" width="25.28515625" customWidth="1"/>
    <col min="8966" max="8966" width="33" customWidth="1"/>
    <col min="8967" max="8975" width="0" hidden="1" customWidth="1"/>
    <col min="9217" max="9217" width="2.7109375" customWidth="1"/>
    <col min="9218" max="9218" width="44.7109375" customWidth="1"/>
    <col min="9219" max="9219" width="25.5703125" customWidth="1"/>
    <col min="9220" max="9220" width="21.42578125" customWidth="1"/>
    <col min="9221" max="9221" width="25.28515625" customWidth="1"/>
    <col min="9222" max="9222" width="33" customWidth="1"/>
    <col min="9223" max="9231" width="0" hidden="1" customWidth="1"/>
    <col min="9473" max="9473" width="2.7109375" customWidth="1"/>
    <col min="9474" max="9474" width="44.7109375" customWidth="1"/>
    <col min="9475" max="9475" width="25.5703125" customWidth="1"/>
    <col min="9476" max="9476" width="21.42578125" customWidth="1"/>
    <col min="9477" max="9477" width="25.28515625" customWidth="1"/>
    <col min="9478" max="9478" width="33" customWidth="1"/>
    <col min="9479" max="9487" width="0" hidden="1" customWidth="1"/>
    <col min="9729" max="9729" width="2.7109375" customWidth="1"/>
    <col min="9730" max="9730" width="44.7109375" customWidth="1"/>
    <col min="9731" max="9731" width="25.5703125" customWidth="1"/>
    <col min="9732" max="9732" width="21.42578125" customWidth="1"/>
    <col min="9733" max="9733" width="25.28515625" customWidth="1"/>
    <col min="9734" max="9734" width="33" customWidth="1"/>
    <col min="9735" max="9743" width="0" hidden="1" customWidth="1"/>
    <col min="9985" max="9985" width="2.7109375" customWidth="1"/>
    <col min="9986" max="9986" width="44.7109375" customWidth="1"/>
    <col min="9987" max="9987" width="25.5703125" customWidth="1"/>
    <col min="9988" max="9988" width="21.42578125" customWidth="1"/>
    <col min="9989" max="9989" width="25.28515625" customWidth="1"/>
    <col min="9990" max="9990" width="33" customWidth="1"/>
    <col min="9991" max="9999" width="0" hidden="1" customWidth="1"/>
    <col min="10241" max="10241" width="2.7109375" customWidth="1"/>
    <col min="10242" max="10242" width="44.7109375" customWidth="1"/>
    <col min="10243" max="10243" width="25.5703125" customWidth="1"/>
    <col min="10244" max="10244" width="21.42578125" customWidth="1"/>
    <col min="10245" max="10245" width="25.28515625" customWidth="1"/>
    <col min="10246" max="10246" width="33" customWidth="1"/>
    <col min="10247" max="10255" width="0" hidden="1" customWidth="1"/>
    <col min="10497" max="10497" width="2.7109375" customWidth="1"/>
    <col min="10498" max="10498" width="44.7109375" customWidth="1"/>
    <col min="10499" max="10499" width="25.5703125" customWidth="1"/>
    <col min="10500" max="10500" width="21.42578125" customWidth="1"/>
    <col min="10501" max="10501" width="25.28515625" customWidth="1"/>
    <col min="10502" max="10502" width="33" customWidth="1"/>
    <col min="10503" max="10511" width="0" hidden="1" customWidth="1"/>
    <col min="10753" max="10753" width="2.7109375" customWidth="1"/>
    <col min="10754" max="10754" width="44.7109375" customWidth="1"/>
    <col min="10755" max="10755" width="25.5703125" customWidth="1"/>
    <col min="10756" max="10756" width="21.42578125" customWidth="1"/>
    <col min="10757" max="10757" width="25.28515625" customWidth="1"/>
    <col min="10758" max="10758" width="33" customWidth="1"/>
    <col min="10759" max="10767" width="0" hidden="1" customWidth="1"/>
    <col min="11009" max="11009" width="2.7109375" customWidth="1"/>
    <col min="11010" max="11010" width="44.7109375" customWidth="1"/>
    <col min="11011" max="11011" width="25.5703125" customWidth="1"/>
    <col min="11012" max="11012" width="21.42578125" customWidth="1"/>
    <col min="11013" max="11013" width="25.28515625" customWidth="1"/>
    <col min="11014" max="11014" width="33" customWidth="1"/>
    <col min="11015" max="11023" width="0" hidden="1" customWidth="1"/>
    <col min="11265" max="11265" width="2.7109375" customWidth="1"/>
    <col min="11266" max="11266" width="44.7109375" customWidth="1"/>
    <col min="11267" max="11267" width="25.5703125" customWidth="1"/>
    <col min="11268" max="11268" width="21.42578125" customWidth="1"/>
    <col min="11269" max="11269" width="25.28515625" customWidth="1"/>
    <col min="11270" max="11270" width="33" customWidth="1"/>
    <col min="11271" max="11279" width="0" hidden="1" customWidth="1"/>
    <col min="11521" max="11521" width="2.7109375" customWidth="1"/>
    <col min="11522" max="11522" width="44.7109375" customWidth="1"/>
    <col min="11523" max="11523" width="25.5703125" customWidth="1"/>
    <col min="11524" max="11524" width="21.42578125" customWidth="1"/>
    <col min="11525" max="11525" width="25.28515625" customWidth="1"/>
    <col min="11526" max="11526" width="33" customWidth="1"/>
    <col min="11527" max="11535" width="0" hidden="1" customWidth="1"/>
    <col min="11777" max="11777" width="2.7109375" customWidth="1"/>
    <col min="11778" max="11778" width="44.7109375" customWidth="1"/>
    <col min="11779" max="11779" width="25.5703125" customWidth="1"/>
    <col min="11780" max="11780" width="21.42578125" customWidth="1"/>
    <col min="11781" max="11781" width="25.28515625" customWidth="1"/>
    <col min="11782" max="11782" width="33" customWidth="1"/>
    <col min="11783" max="11791" width="0" hidden="1" customWidth="1"/>
    <col min="12033" max="12033" width="2.7109375" customWidth="1"/>
    <col min="12034" max="12034" width="44.7109375" customWidth="1"/>
    <col min="12035" max="12035" width="25.5703125" customWidth="1"/>
    <col min="12036" max="12036" width="21.42578125" customWidth="1"/>
    <col min="12037" max="12037" width="25.28515625" customWidth="1"/>
    <col min="12038" max="12038" width="33" customWidth="1"/>
    <col min="12039" max="12047" width="0" hidden="1" customWidth="1"/>
    <col min="12289" max="12289" width="2.7109375" customWidth="1"/>
    <col min="12290" max="12290" width="44.7109375" customWidth="1"/>
    <col min="12291" max="12291" width="25.5703125" customWidth="1"/>
    <col min="12292" max="12292" width="21.42578125" customWidth="1"/>
    <col min="12293" max="12293" width="25.28515625" customWidth="1"/>
    <col min="12294" max="12294" width="33" customWidth="1"/>
    <col min="12295" max="12303" width="0" hidden="1" customWidth="1"/>
    <col min="12545" max="12545" width="2.7109375" customWidth="1"/>
    <col min="12546" max="12546" width="44.7109375" customWidth="1"/>
    <col min="12547" max="12547" width="25.5703125" customWidth="1"/>
    <col min="12548" max="12548" width="21.42578125" customWidth="1"/>
    <col min="12549" max="12549" width="25.28515625" customWidth="1"/>
    <col min="12550" max="12550" width="33" customWidth="1"/>
    <col min="12551" max="12559" width="0" hidden="1" customWidth="1"/>
    <col min="12801" max="12801" width="2.7109375" customWidth="1"/>
    <col min="12802" max="12802" width="44.7109375" customWidth="1"/>
    <col min="12803" max="12803" width="25.5703125" customWidth="1"/>
    <col min="12804" max="12804" width="21.42578125" customWidth="1"/>
    <col min="12805" max="12805" width="25.28515625" customWidth="1"/>
    <col min="12806" max="12806" width="33" customWidth="1"/>
    <col min="12807" max="12815" width="0" hidden="1" customWidth="1"/>
    <col min="13057" max="13057" width="2.7109375" customWidth="1"/>
    <col min="13058" max="13058" width="44.7109375" customWidth="1"/>
    <col min="13059" max="13059" width="25.5703125" customWidth="1"/>
    <col min="13060" max="13060" width="21.42578125" customWidth="1"/>
    <col min="13061" max="13061" width="25.28515625" customWidth="1"/>
    <col min="13062" max="13062" width="33" customWidth="1"/>
    <col min="13063" max="13071" width="0" hidden="1" customWidth="1"/>
    <col min="13313" max="13313" width="2.7109375" customWidth="1"/>
    <col min="13314" max="13314" width="44.7109375" customWidth="1"/>
    <col min="13315" max="13315" width="25.5703125" customWidth="1"/>
    <col min="13316" max="13316" width="21.42578125" customWidth="1"/>
    <col min="13317" max="13317" width="25.28515625" customWidth="1"/>
    <col min="13318" max="13318" width="33" customWidth="1"/>
    <col min="13319" max="13327" width="0" hidden="1" customWidth="1"/>
    <col min="13569" max="13569" width="2.7109375" customWidth="1"/>
    <col min="13570" max="13570" width="44.7109375" customWidth="1"/>
    <col min="13571" max="13571" width="25.5703125" customWidth="1"/>
    <col min="13572" max="13572" width="21.42578125" customWidth="1"/>
    <col min="13573" max="13573" width="25.28515625" customWidth="1"/>
    <col min="13574" max="13574" width="33" customWidth="1"/>
    <col min="13575" max="13583" width="0" hidden="1" customWidth="1"/>
    <col min="13825" max="13825" width="2.7109375" customWidth="1"/>
    <col min="13826" max="13826" width="44.7109375" customWidth="1"/>
    <col min="13827" max="13827" width="25.5703125" customWidth="1"/>
    <col min="13828" max="13828" width="21.42578125" customWidth="1"/>
    <col min="13829" max="13829" width="25.28515625" customWidth="1"/>
    <col min="13830" max="13830" width="33" customWidth="1"/>
    <col min="13831" max="13839" width="0" hidden="1" customWidth="1"/>
    <col min="14081" max="14081" width="2.7109375" customWidth="1"/>
    <col min="14082" max="14082" width="44.7109375" customWidth="1"/>
    <col min="14083" max="14083" width="25.5703125" customWidth="1"/>
    <col min="14084" max="14084" width="21.42578125" customWidth="1"/>
    <col min="14085" max="14085" width="25.28515625" customWidth="1"/>
    <col min="14086" max="14086" width="33" customWidth="1"/>
    <col min="14087" max="14095" width="0" hidden="1" customWidth="1"/>
    <col min="14337" max="14337" width="2.7109375" customWidth="1"/>
    <col min="14338" max="14338" width="44.7109375" customWidth="1"/>
    <col min="14339" max="14339" width="25.5703125" customWidth="1"/>
    <col min="14340" max="14340" width="21.42578125" customWidth="1"/>
    <col min="14341" max="14341" width="25.28515625" customWidth="1"/>
    <col min="14342" max="14342" width="33" customWidth="1"/>
    <col min="14343" max="14351" width="0" hidden="1" customWidth="1"/>
    <col min="14593" max="14593" width="2.7109375" customWidth="1"/>
    <col min="14594" max="14594" width="44.7109375" customWidth="1"/>
    <col min="14595" max="14595" width="25.5703125" customWidth="1"/>
    <col min="14596" max="14596" width="21.42578125" customWidth="1"/>
    <col min="14597" max="14597" width="25.28515625" customWidth="1"/>
    <col min="14598" max="14598" width="33" customWidth="1"/>
    <col min="14599" max="14607" width="0" hidden="1" customWidth="1"/>
    <col min="14849" max="14849" width="2.7109375" customWidth="1"/>
    <col min="14850" max="14850" width="44.7109375" customWidth="1"/>
    <col min="14851" max="14851" width="25.5703125" customWidth="1"/>
    <col min="14852" max="14852" width="21.42578125" customWidth="1"/>
    <col min="14853" max="14853" width="25.28515625" customWidth="1"/>
    <col min="14854" max="14854" width="33" customWidth="1"/>
    <col min="14855" max="14863" width="0" hidden="1" customWidth="1"/>
    <col min="15105" max="15105" width="2.7109375" customWidth="1"/>
    <col min="15106" max="15106" width="44.7109375" customWidth="1"/>
    <col min="15107" max="15107" width="25.5703125" customWidth="1"/>
    <col min="15108" max="15108" width="21.42578125" customWidth="1"/>
    <col min="15109" max="15109" width="25.28515625" customWidth="1"/>
    <col min="15110" max="15110" width="33" customWidth="1"/>
    <col min="15111" max="15119" width="0" hidden="1" customWidth="1"/>
    <col min="15361" max="15361" width="2.7109375" customWidth="1"/>
    <col min="15362" max="15362" width="44.7109375" customWidth="1"/>
    <col min="15363" max="15363" width="25.5703125" customWidth="1"/>
    <col min="15364" max="15364" width="21.42578125" customWidth="1"/>
    <col min="15365" max="15365" width="25.28515625" customWidth="1"/>
    <col min="15366" max="15366" width="33" customWidth="1"/>
    <col min="15367" max="15375" width="0" hidden="1" customWidth="1"/>
    <col min="15617" max="15617" width="2.7109375" customWidth="1"/>
    <col min="15618" max="15618" width="44.7109375" customWidth="1"/>
    <col min="15619" max="15619" width="25.5703125" customWidth="1"/>
    <col min="15620" max="15620" width="21.42578125" customWidth="1"/>
    <col min="15621" max="15621" width="25.28515625" customWidth="1"/>
    <col min="15622" max="15622" width="33" customWidth="1"/>
    <col min="15623" max="15631" width="0" hidden="1" customWidth="1"/>
    <col min="15873" max="15873" width="2.7109375" customWidth="1"/>
    <col min="15874" max="15874" width="44.7109375" customWidth="1"/>
    <col min="15875" max="15875" width="25.5703125" customWidth="1"/>
    <col min="15876" max="15876" width="21.42578125" customWidth="1"/>
    <col min="15877" max="15877" width="25.28515625" customWidth="1"/>
    <col min="15878" max="15878" width="33" customWidth="1"/>
    <col min="15879" max="15887" width="0" hidden="1" customWidth="1"/>
    <col min="16129" max="16129" width="2.7109375" customWidth="1"/>
    <col min="16130" max="16130" width="44.7109375" customWidth="1"/>
    <col min="16131" max="16131" width="25.5703125" customWidth="1"/>
    <col min="16132" max="16132" width="21.42578125" customWidth="1"/>
    <col min="16133" max="16133" width="25.28515625" customWidth="1"/>
    <col min="16134" max="16134" width="33" customWidth="1"/>
    <col min="16135" max="16143" width="0" hidden="1" customWidth="1"/>
  </cols>
  <sheetData>
    <row r="2" spans="1:8" ht="18" customHeight="1" x14ac:dyDescent="0.25">
      <c r="A2" s="904" t="s">
        <v>139</v>
      </c>
      <c r="B2" s="904"/>
      <c r="C2" s="904"/>
      <c r="D2" s="904"/>
      <c r="E2" s="904"/>
      <c r="F2" s="904"/>
      <c r="G2" s="904"/>
    </row>
    <row r="3" spans="1:8" ht="18" customHeight="1" x14ac:dyDescent="0.3">
      <c r="A3" s="531"/>
      <c r="B3" s="1015" t="s">
        <v>140</v>
      </c>
      <c r="C3" s="1015"/>
      <c r="D3" s="1015"/>
      <c r="E3" s="1015"/>
      <c r="F3" s="1015"/>
      <c r="G3" s="531"/>
    </row>
    <row r="4" spans="1:8" ht="19.5" thickBot="1" x14ac:dyDescent="0.35"/>
    <row r="5" spans="1:8" ht="19.5" thickBot="1" x14ac:dyDescent="0.3">
      <c r="B5" s="548" t="s">
        <v>21</v>
      </c>
      <c r="C5" s="1016" t="s">
        <v>1015</v>
      </c>
      <c r="D5" s="1016"/>
      <c r="E5" s="1016"/>
      <c r="F5" s="1016"/>
    </row>
    <row r="6" spans="1:8" ht="24.75" customHeight="1" thickBot="1" x14ac:dyDescent="0.3">
      <c r="B6" s="548" t="s">
        <v>4</v>
      </c>
      <c r="C6" s="1017" t="s">
        <v>357</v>
      </c>
      <c r="D6" s="1018"/>
      <c r="E6" s="1018"/>
      <c r="F6" s="1019"/>
    </row>
    <row r="7" spans="1:8" ht="19.5" thickBot="1" x14ac:dyDescent="0.3">
      <c r="B7" s="548" t="s">
        <v>26</v>
      </c>
      <c r="C7" s="1020" t="s">
        <v>141</v>
      </c>
      <c r="D7" s="1021"/>
      <c r="E7" s="1021"/>
      <c r="F7" s="1022"/>
    </row>
    <row r="8" spans="1:8" ht="19.5" thickBot="1" x14ac:dyDescent="0.35">
      <c r="B8" s="1023" t="s">
        <v>7</v>
      </c>
      <c r="C8" s="1024"/>
      <c r="D8" s="1024"/>
      <c r="E8" s="1024"/>
      <c r="F8" s="1025"/>
    </row>
    <row r="9" spans="1:8" ht="15" x14ac:dyDescent="0.25">
      <c r="B9" s="1040" t="s">
        <v>1016</v>
      </c>
      <c r="C9" s="1041"/>
      <c r="D9" s="1041"/>
      <c r="E9" s="1041"/>
      <c r="F9" s="1042"/>
    </row>
    <row r="10" spans="1:8" ht="36.75" customHeight="1" x14ac:dyDescent="0.25">
      <c r="B10" s="1043"/>
      <c r="C10" s="1044"/>
      <c r="D10" s="1044"/>
      <c r="E10" s="1044"/>
      <c r="F10" s="1045"/>
    </row>
    <row r="11" spans="1:8" ht="49.5" customHeight="1" thickBot="1" x14ac:dyDescent="0.3">
      <c r="B11" s="1046"/>
      <c r="C11" s="1047"/>
      <c r="D11" s="1047"/>
      <c r="E11" s="1047"/>
      <c r="F11" s="1048"/>
    </row>
    <row r="12" spans="1:8" ht="124.5" customHeight="1" thickBot="1" x14ac:dyDescent="0.3">
      <c r="B12" s="549" t="s">
        <v>10</v>
      </c>
      <c r="C12" s="1231" t="s">
        <v>1017</v>
      </c>
      <c r="D12" s="1232"/>
      <c r="E12" s="1232"/>
      <c r="F12" s="1233"/>
    </row>
    <row r="13" spans="1:8" ht="23.25" customHeight="1" x14ac:dyDescent="0.25">
      <c r="B13" s="1035" t="s">
        <v>11</v>
      </c>
      <c r="C13" s="550">
        <v>2019</v>
      </c>
      <c r="D13" s="550">
        <v>2020</v>
      </c>
      <c r="E13" s="550">
        <v>2021</v>
      </c>
      <c r="F13" s="550">
        <v>2022</v>
      </c>
      <c r="H13">
        <v>220</v>
      </c>
    </row>
    <row r="14" spans="1:8" ht="19.5" thickBot="1" x14ac:dyDescent="0.3">
      <c r="B14" s="1036"/>
      <c r="C14" s="551" t="s">
        <v>5</v>
      </c>
      <c r="D14" s="551" t="s">
        <v>6</v>
      </c>
      <c r="E14" s="551" t="s">
        <v>6</v>
      </c>
      <c r="F14" s="551" t="s">
        <v>6</v>
      </c>
    </row>
    <row r="15" spans="1:8" ht="32.25" customHeight="1" thickBot="1" x14ac:dyDescent="0.3">
      <c r="B15" s="552" t="s">
        <v>1018</v>
      </c>
      <c r="C15" s="553">
        <v>0.95</v>
      </c>
      <c r="D15" s="553">
        <v>0.95</v>
      </c>
      <c r="E15" s="553">
        <v>0.95</v>
      </c>
      <c r="F15" s="553">
        <v>0.95</v>
      </c>
    </row>
    <row r="16" spans="1:8" ht="29.25" customHeight="1" thickBot="1" x14ac:dyDescent="0.3">
      <c r="B16" s="554" t="s">
        <v>1019</v>
      </c>
      <c r="C16" s="553" t="s">
        <v>30</v>
      </c>
      <c r="D16" s="553" t="s">
        <v>27</v>
      </c>
      <c r="E16" s="553" t="s">
        <v>27</v>
      </c>
      <c r="F16" s="553" t="s">
        <v>27</v>
      </c>
    </row>
    <row r="17" spans="2:14" ht="38.25" thickBot="1" x14ac:dyDescent="0.3">
      <c r="B17" s="554" t="s">
        <v>89</v>
      </c>
      <c r="C17" s="553" t="s">
        <v>30</v>
      </c>
      <c r="D17" s="553" t="s">
        <v>27</v>
      </c>
      <c r="E17" s="553" t="s">
        <v>27</v>
      </c>
      <c r="F17" s="553" t="s">
        <v>27</v>
      </c>
    </row>
    <row r="18" spans="2:14" ht="66.75" customHeight="1" thickBot="1" x14ac:dyDescent="0.3">
      <c r="B18" s="555" t="s">
        <v>12</v>
      </c>
      <c r="C18" s="1020" t="s">
        <v>1020</v>
      </c>
      <c r="D18" s="1021"/>
      <c r="E18" s="1021"/>
      <c r="F18" s="1022"/>
      <c r="I18" t="s">
        <v>1021</v>
      </c>
      <c r="J18" t="s">
        <v>1022</v>
      </c>
      <c r="K18" t="s">
        <v>1023</v>
      </c>
      <c r="L18" t="s">
        <v>1024</v>
      </c>
      <c r="N18">
        <v>231</v>
      </c>
    </row>
    <row r="19" spans="2:14" ht="40.5" customHeight="1" thickBot="1" x14ac:dyDescent="0.3">
      <c r="B19" s="1049" t="s">
        <v>13</v>
      </c>
      <c r="C19" s="1050"/>
      <c r="D19" s="1050"/>
      <c r="E19" s="1050"/>
      <c r="F19" s="1051"/>
      <c r="G19">
        <v>20</v>
      </c>
      <c r="H19" s="556" t="e">
        <f>+I19+J19+K19</f>
        <v>#REF!</v>
      </c>
      <c r="I19" s="556" t="e">
        <f>+G19/#REF!*#REF!</f>
        <v>#REF!</v>
      </c>
      <c r="J19" s="556" t="e">
        <f>+G19/#REF!*#REF!</f>
        <v>#REF!</v>
      </c>
      <c r="K19" s="556" t="e">
        <f>+G19/#REF!*#REF!</f>
        <v>#REF!</v>
      </c>
      <c r="L19" s="556"/>
      <c r="M19" s="556"/>
    </row>
    <row r="20" spans="2:14" ht="38.25" customHeight="1" thickBot="1" x14ac:dyDescent="0.3">
      <c r="B20" s="557"/>
      <c r="C20" s="558"/>
      <c r="D20" s="558"/>
      <c r="E20" s="558"/>
      <c r="F20" s="558"/>
      <c r="G20">
        <v>10</v>
      </c>
      <c r="H20" s="556" t="e">
        <f>+I20+J20+K20</f>
        <v>#REF!</v>
      </c>
      <c r="I20" s="556" t="e">
        <f>+G20/#REF!*#REF!</f>
        <v>#REF!</v>
      </c>
      <c r="J20" s="556" t="e">
        <f>+G20/#REF!*#REF!</f>
        <v>#REF!</v>
      </c>
      <c r="K20" s="556" t="e">
        <f>+G20/#REF!*#REF!</f>
        <v>#REF!</v>
      </c>
      <c r="L20" s="556"/>
      <c r="M20" s="556"/>
    </row>
    <row r="21" spans="2:14" ht="37.5" customHeight="1" thickBot="1" x14ac:dyDescent="0.3">
      <c r="B21" s="559"/>
      <c r="C21" s="558"/>
      <c r="D21" s="560"/>
      <c r="E21" s="560"/>
      <c r="F21" s="560"/>
      <c r="H21" s="79"/>
    </row>
    <row r="22" spans="2:14" ht="19.5" thickBot="1" x14ac:dyDescent="0.3">
      <c r="B22" s="1026" t="s">
        <v>44</v>
      </c>
      <c r="C22" s="1027"/>
      <c r="D22" s="1027"/>
      <c r="E22" s="1027"/>
      <c r="F22" s="1028"/>
      <c r="I22">
        <v>0.71</v>
      </c>
      <c r="J22">
        <v>0.12</v>
      </c>
      <c r="K22">
        <v>0.17</v>
      </c>
    </row>
    <row r="23" spans="2:14" ht="18.75" customHeight="1" thickBot="1" x14ac:dyDescent="0.3">
      <c r="B23" s="561" t="s">
        <v>28</v>
      </c>
      <c r="C23" s="1029" t="s">
        <v>1025</v>
      </c>
      <c r="D23" s="1030"/>
      <c r="E23" s="1030"/>
      <c r="F23" s="1031"/>
    </row>
    <row r="24" spans="2:14" ht="55.5" customHeight="1" thickBot="1" x14ac:dyDescent="0.3">
      <c r="B24" s="554" t="s">
        <v>9</v>
      </c>
      <c r="C24" s="1020" t="s">
        <v>1020</v>
      </c>
      <c r="D24" s="1021"/>
      <c r="E24" s="1021"/>
      <c r="F24" s="1022"/>
    </row>
    <row r="25" spans="2:14" ht="44.25" customHeight="1" thickBot="1" x14ac:dyDescent="0.3">
      <c r="B25" s="554" t="s">
        <v>14</v>
      </c>
      <c r="C25" s="1032" t="s">
        <v>1026</v>
      </c>
      <c r="D25" s="1033"/>
      <c r="E25" s="1033"/>
      <c r="F25" s="1034"/>
    </row>
    <row r="26" spans="2:14" ht="31.5" customHeight="1" x14ac:dyDescent="0.25">
      <c r="B26" s="1035"/>
      <c r="C26" s="562">
        <v>2019</v>
      </c>
      <c r="D26" s="562">
        <v>2020</v>
      </c>
      <c r="E26" s="562">
        <v>2021</v>
      </c>
      <c r="F26" s="562">
        <v>2022</v>
      </c>
    </row>
    <row r="27" spans="2:14" ht="33.75" customHeight="1" thickBot="1" x14ac:dyDescent="0.3">
      <c r="B27" s="1036"/>
      <c r="C27" s="563" t="s">
        <v>5</v>
      </c>
      <c r="D27" s="563" t="s">
        <v>6</v>
      </c>
      <c r="E27" s="563" t="s">
        <v>6</v>
      </c>
      <c r="F27" s="563" t="s">
        <v>6</v>
      </c>
    </row>
    <row r="28" spans="2:14" ht="19.5" thickBot="1" x14ac:dyDescent="0.3">
      <c r="B28" s="554" t="s">
        <v>8</v>
      </c>
      <c r="C28" s="558">
        <v>11000</v>
      </c>
      <c r="D28" s="558">
        <v>11550</v>
      </c>
      <c r="E28" s="558">
        <v>11550</v>
      </c>
      <c r="F28" s="558">
        <v>11550</v>
      </c>
    </row>
    <row r="29" spans="2:14" ht="19.5" thickBot="1" x14ac:dyDescent="0.3">
      <c r="B29" s="554" t="s">
        <v>15</v>
      </c>
      <c r="C29" s="564">
        <v>183468</v>
      </c>
      <c r="D29" s="564">
        <v>189300</v>
      </c>
      <c r="E29" s="564">
        <v>190000</v>
      </c>
      <c r="F29" s="564">
        <v>190000</v>
      </c>
    </row>
    <row r="30" spans="2:14" ht="19.5" thickBot="1" x14ac:dyDescent="0.3">
      <c r="B30" s="554" t="s">
        <v>23</v>
      </c>
      <c r="C30" s="564">
        <f>C29/C28</f>
        <v>16.678909090909091</v>
      </c>
      <c r="D30" s="564">
        <f>D29/D28</f>
        <v>16.38961038961039</v>
      </c>
      <c r="E30" s="564">
        <f>E29/E28</f>
        <v>16.450216450216452</v>
      </c>
      <c r="F30" s="564">
        <f>F29/F28</f>
        <v>16.450216450216452</v>
      </c>
    </row>
    <row r="31" spans="2:14" ht="19.5" thickBot="1" x14ac:dyDescent="0.3">
      <c r="B31" s="554" t="s">
        <v>16</v>
      </c>
      <c r="C31" s="565" t="s">
        <v>22</v>
      </c>
      <c r="D31" s="566">
        <f>D28/C28-1</f>
        <v>5.0000000000000044E-2</v>
      </c>
      <c r="E31" s="566">
        <f t="shared" ref="E31:F33" si="0">E28/D28-1</f>
        <v>0</v>
      </c>
      <c r="F31" s="566">
        <f t="shared" si="0"/>
        <v>0</v>
      </c>
      <c r="H31" s="9"/>
      <c r="I31" s="9"/>
      <c r="J31" s="9"/>
      <c r="K31" s="9"/>
      <c r="L31" s="9"/>
      <c r="M31" s="9"/>
      <c r="N31" s="9"/>
    </row>
    <row r="32" spans="2:14" ht="19.5" thickBot="1" x14ac:dyDescent="0.3">
      <c r="B32" s="554" t="s">
        <v>17</v>
      </c>
      <c r="C32" s="565" t="s">
        <v>22</v>
      </c>
      <c r="D32" s="566">
        <f>D29/C29-1</f>
        <v>3.1787559683432498E-2</v>
      </c>
      <c r="E32" s="566">
        <f t="shared" si="0"/>
        <v>3.6978341257263292E-3</v>
      </c>
      <c r="F32" s="566">
        <f t="shared" si="0"/>
        <v>0</v>
      </c>
    </row>
    <row r="33" spans="2:21" ht="19.5" thickBot="1" x14ac:dyDescent="0.3">
      <c r="B33" s="554" t="s">
        <v>18</v>
      </c>
      <c r="C33" s="565" t="s">
        <v>22</v>
      </c>
      <c r="D33" s="566">
        <f>D30/C30-1</f>
        <v>-1.7345181253873743E-2</v>
      </c>
      <c r="E33" s="566">
        <f t="shared" si="0"/>
        <v>3.6978341257265512E-3</v>
      </c>
      <c r="F33" s="566">
        <f t="shared" si="0"/>
        <v>0</v>
      </c>
    </row>
    <row r="34" spans="2:21" ht="28.5" customHeight="1" thickBot="1" x14ac:dyDescent="0.3">
      <c r="B34" s="1037" t="s">
        <v>1027</v>
      </c>
      <c r="C34" s="1038"/>
      <c r="D34" s="1038"/>
      <c r="E34" s="1038"/>
      <c r="F34" s="1039"/>
    </row>
    <row r="35" spans="2:21" ht="12.75" customHeight="1" x14ac:dyDescent="0.25">
      <c r="B35" s="1035"/>
      <c r="C35" s="562">
        <v>2019</v>
      </c>
      <c r="D35" s="562">
        <v>2020</v>
      </c>
      <c r="E35" s="562">
        <v>2021</v>
      </c>
      <c r="F35" s="562">
        <v>2022</v>
      </c>
    </row>
    <row r="36" spans="2:21" ht="36.75" customHeight="1" thickBot="1" x14ac:dyDescent="0.3">
      <c r="B36" s="1036"/>
      <c r="C36" s="563" t="s">
        <v>5</v>
      </c>
      <c r="D36" s="563" t="s">
        <v>6</v>
      </c>
      <c r="E36" s="563" t="s">
        <v>6</v>
      </c>
      <c r="F36" s="563" t="s">
        <v>6</v>
      </c>
    </row>
    <row r="37" spans="2:21" ht="19.5" thickBot="1" x14ac:dyDescent="0.3">
      <c r="B37" s="567" t="s">
        <v>0</v>
      </c>
      <c r="C37" s="568">
        <v>126800</v>
      </c>
      <c r="D37" s="568">
        <v>125440</v>
      </c>
      <c r="E37" s="568">
        <v>125440</v>
      </c>
      <c r="F37" s="568">
        <v>125440</v>
      </c>
    </row>
    <row r="38" spans="2:21" ht="19.5" thickBot="1" x14ac:dyDescent="0.3">
      <c r="B38" s="569" t="s">
        <v>50</v>
      </c>
      <c r="C38" s="570">
        <v>126800</v>
      </c>
      <c r="D38" s="570">
        <v>125440</v>
      </c>
      <c r="E38" s="570">
        <v>125440</v>
      </c>
      <c r="F38" s="570">
        <v>125440</v>
      </c>
    </row>
    <row r="39" spans="2:21" ht="19.5" thickBot="1" x14ac:dyDescent="0.3">
      <c r="B39" s="569" t="s">
        <v>51</v>
      </c>
      <c r="C39" s="570"/>
      <c r="D39" s="570"/>
      <c r="E39" s="570"/>
      <c r="F39" s="570"/>
    </row>
    <row r="40" spans="2:21" ht="38.25" thickBot="1" x14ac:dyDescent="0.3">
      <c r="B40" s="567" t="s">
        <v>31</v>
      </c>
      <c r="C40" s="568">
        <v>22340</v>
      </c>
      <c r="D40" s="568">
        <v>23700</v>
      </c>
      <c r="E40" s="568">
        <v>23700</v>
      </c>
      <c r="F40" s="568">
        <v>23700</v>
      </c>
    </row>
    <row r="41" spans="2:21" ht="19.5" thickBot="1" x14ac:dyDescent="0.3">
      <c r="B41" s="569" t="s">
        <v>50</v>
      </c>
      <c r="C41" s="570">
        <v>22340</v>
      </c>
      <c r="D41" s="568">
        <v>23700</v>
      </c>
      <c r="E41" s="568">
        <v>23700</v>
      </c>
      <c r="F41" s="568">
        <v>23700</v>
      </c>
      <c r="I41" s="9"/>
    </row>
    <row r="42" spans="2:21" ht="19.5" thickBot="1" x14ac:dyDescent="0.3">
      <c r="B42" s="569" t="s">
        <v>51</v>
      </c>
      <c r="C42" s="570"/>
      <c r="D42" s="568"/>
      <c r="E42" s="568"/>
      <c r="F42" s="568"/>
      <c r="I42" s="9"/>
    </row>
    <row r="43" spans="2:21" ht="19.5" thickBot="1" x14ac:dyDescent="0.3">
      <c r="B43" s="567" t="s">
        <v>1</v>
      </c>
      <c r="C43" s="570">
        <v>34328</v>
      </c>
      <c r="D43" s="568">
        <v>40160</v>
      </c>
      <c r="E43" s="568">
        <v>40860</v>
      </c>
      <c r="F43" s="568">
        <v>40860</v>
      </c>
      <c r="S43" s="9"/>
      <c r="T43" s="9"/>
      <c r="U43" s="9"/>
    </row>
    <row r="44" spans="2:21" ht="19.5" thickBot="1" x14ac:dyDescent="0.3">
      <c r="B44" s="569" t="s">
        <v>50</v>
      </c>
      <c r="C44" s="570">
        <v>34328</v>
      </c>
      <c r="D44" s="568">
        <v>40160</v>
      </c>
      <c r="E44" s="568">
        <v>40860</v>
      </c>
      <c r="F44" s="568">
        <v>40860</v>
      </c>
    </row>
    <row r="45" spans="2:21" ht="19.5" thickBot="1" x14ac:dyDescent="0.3">
      <c r="B45" s="569" t="s">
        <v>51</v>
      </c>
      <c r="C45" s="570"/>
      <c r="D45" s="568"/>
      <c r="E45" s="568"/>
      <c r="F45" s="568"/>
    </row>
    <row r="46" spans="2:21" ht="19.5" thickBot="1" x14ac:dyDescent="0.3">
      <c r="B46" s="567" t="s">
        <v>2</v>
      </c>
      <c r="C46" s="570"/>
      <c r="D46" s="568"/>
      <c r="E46" s="568"/>
      <c r="F46" s="568"/>
    </row>
    <row r="47" spans="2:21" ht="19.5" thickBot="1" x14ac:dyDescent="0.3">
      <c r="B47" s="569" t="s">
        <v>50</v>
      </c>
      <c r="C47" s="570"/>
      <c r="D47" s="568"/>
      <c r="E47" s="568"/>
      <c r="F47" s="568"/>
    </row>
    <row r="48" spans="2:21" ht="19.5" thickBot="1" x14ac:dyDescent="0.3">
      <c r="B48" s="569" t="s">
        <v>51</v>
      </c>
      <c r="C48" s="570"/>
      <c r="D48" s="568"/>
      <c r="E48" s="568"/>
      <c r="F48" s="568"/>
    </row>
    <row r="49" spans="2:15" ht="19.5" thickBot="1" x14ac:dyDescent="0.3">
      <c r="B49" s="567" t="s">
        <v>24</v>
      </c>
      <c r="C49" s="570"/>
      <c r="D49" s="568"/>
      <c r="E49" s="568"/>
      <c r="F49" s="568"/>
    </row>
    <row r="50" spans="2:15" ht="19.5" thickBot="1" x14ac:dyDescent="0.3">
      <c r="B50" s="569" t="s">
        <v>50</v>
      </c>
      <c r="C50" s="570"/>
      <c r="D50" s="568"/>
      <c r="E50" s="568"/>
      <c r="F50" s="568"/>
    </row>
    <row r="51" spans="2:15" ht="19.5" thickBot="1" x14ac:dyDescent="0.3">
      <c r="B51" s="569" t="s">
        <v>51</v>
      </c>
      <c r="C51" s="570"/>
      <c r="D51" s="568"/>
      <c r="E51" s="568"/>
      <c r="F51" s="568"/>
    </row>
    <row r="52" spans="2:15" ht="19.5" thickBot="1" x14ac:dyDescent="0.3">
      <c r="B52" s="567" t="s">
        <v>25</v>
      </c>
      <c r="C52" s="570">
        <f>C53+C54</f>
        <v>0</v>
      </c>
      <c r="D52" s="568">
        <f>D53+D54</f>
        <v>0</v>
      </c>
      <c r="E52" s="568">
        <f>E53+E54</f>
        <v>0</v>
      </c>
      <c r="F52" s="568">
        <f>F53+F54</f>
        <v>0</v>
      </c>
    </row>
    <row r="53" spans="2:15" ht="19.5" thickBot="1" x14ac:dyDescent="0.3">
      <c r="B53" s="569" t="s">
        <v>50</v>
      </c>
      <c r="C53" s="570"/>
      <c r="D53" s="568">
        <v>0</v>
      </c>
      <c r="E53" s="568">
        <v>0</v>
      </c>
      <c r="F53" s="568">
        <v>0</v>
      </c>
    </row>
    <row r="54" spans="2:15" ht="19.5" thickBot="1" x14ac:dyDescent="0.3">
      <c r="B54" s="569" t="s">
        <v>51</v>
      </c>
      <c r="C54" s="570"/>
      <c r="D54" s="568"/>
      <c r="E54" s="568"/>
      <c r="F54" s="568"/>
    </row>
    <row r="55" spans="2:15" ht="38.25" thickBot="1" x14ac:dyDescent="0.3">
      <c r="B55" s="567" t="s">
        <v>3</v>
      </c>
      <c r="C55" s="570">
        <v>0</v>
      </c>
      <c r="D55" s="568">
        <v>0</v>
      </c>
      <c r="E55" s="568">
        <f>D55*1.03*0.99</f>
        <v>0</v>
      </c>
      <c r="F55" s="568">
        <f>E55*1.03*0.99</f>
        <v>0</v>
      </c>
      <c r="I55" s="59"/>
    </row>
    <row r="56" spans="2:15" ht="19.5" thickBot="1" x14ac:dyDescent="0.3">
      <c r="B56" s="569" t="s">
        <v>50</v>
      </c>
      <c r="C56" s="570"/>
      <c r="D56" s="571"/>
      <c r="E56" s="571"/>
      <c r="F56" s="571"/>
      <c r="K56" s="572"/>
      <c r="L56" s="572"/>
      <c r="M56" s="572"/>
      <c r="N56" s="572"/>
      <c r="O56" s="572"/>
    </row>
    <row r="57" spans="2:15" ht="19.5" thickBot="1" x14ac:dyDescent="0.3">
      <c r="B57" s="569" t="s">
        <v>51</v>
      </c>
      <c r="C57" s="570"/>
      <c r="D57" s="573"/>
      <c r="E57" s="571"/>
      <c r="F57" s="571"/>
    </row>
    <row r="58" spans="2:15" ht="19.5" thickBot="1" x14ac:dyDescent="0.3">
      <c r="B58" s="574" t="s">
        <v>33</v>
      </c>
      <c r="C58" s="570">
        <f>C55+C52+C49+C46+C43+C40+C37</f>
        <v>183468</v>
      </c>
      <c r="D58" s="570">
        <f>D55+D52+D49+D46+D43+D40+D37</f>
        <v>189300</v>
      </c>
      <c r="E58" s="570">
        <f>E55+E52+E49+E46+E43+E40+E37</f>
        <v>190000</v>
      </c>
      <c r="F58" s="570">
        <f>F55+F52+F49+F46+F43+F40+F37</f>
        <v>190000</v>
      </c>
    </row>
    <row r="59" spans="2:15" ht="30.75" customHeight="1" thickBot="1" x14ac:dyDescent="0.3">
      <c r="B59" s="575" t="s">
        <v>35</v>
      </c>
      <c r="C59" s="576">
        <f>IF(C58-C29=0,0,"Error")</f>
        <v>0</v>
      </c>
      <c r="D59" s="576">
        <f>IF(D58-D29=0,0,"Error")</f>
        <v>0</v>
      </c>
      <c r="E59" s="576">
        <f>IF(E58-E29=0,0,"Error")</f>
        <v>0</v>
      </c>
      <c r="F59" s="576">
        <f>IF(F58-F29=0,0,"Error")</f>
        <v>0</v>
      </c>
    </row>
    <row r="60" spans="2:15" ht="30.75" customHeight="1" thickBot="1" x14ac:dyDescent="0.3">
      <c r="B60" s="1060" t="s">
        <v>38</v>
      </c>
      <c r="C60" s="1061"/>
      <c r="D60" s="1060"/>
      <c r="E60" s="1061"/>
      <c r="F60" s="1060"/>
      <c r="G60" s="1061"/>
    </row>
    <row r="61" spans="2:15" ht="19.5" thickBot="1" x14ac:dyDescent="0.3">
      <c r="B61" s="1234" t="s">
        <v>39</v>
      </c>
      <c r="C61" s="1235"/>
      <c r="D61" s="1235"/>
      <c r="E61" s="1235"/>
      <c r="F61" s="1236"/>
    </row>
    <row r="62" spans="2:15" ht="19.5" thickBot="1" x14ac:dyDescent="0.3">
      <c r="B62" s="561" t="s">
        <v>46</v>
      </c>
      <c r="C62" s="1062" t="s">
        <v>1028</v>
      </c>
      <c r="D62" s="1063"/>
      <c r="E62" s="1064"/>
      <c r="F62" s="1065"/>
    </row>
    <row r="63" spans="2:15" ht="59.25" customHeight="1" thickBot="1" x14ac:dyDescent="0.3">
      <c r="B63" s="561" t="s">
        <v>52</v>
      </c>
      <c r="C63" s="631" t="s">
        <v>1029</v>
      </c>
      <c r="D63" s="632" t="s">
        <v>53</v>
      </c>
      <c r="E63" s="1237"/>
      <c r="F63" s="1238"/>
      <c r="H63" s="894" t="s">
        <v>1030</v>
      </c>
      <c r="I63" s="895"/>
      <c r="J63" s="895"/>
      <c r="K63" s="895"/>
      <c r="L63" s="895"/>
      <c r="M63" s="895"/>
      <c r="N63" s="896"/>
    </row>
    <row r="64" spans="2:15" ht="19.5" thickBot="1" x14ac:dyDescent="0.3">
      <c r="B64" s="579"/>
      <c r="C64" s="1058"/>
      <c r="D64" s="1059"/>
      <c r="E64" s="1060"/>
      <c r="F64" s="1061"/>
      <c r="H64" s="1055"/>
      <c r="I64" s="1056"/>
      <c r="J64" s="1056"/>
      <c r="K64" s="1056"/>
      <c r="L64" s="1056"/>
      <c r="M64" s="1056"/>
      <c r="N64" s="1057"/>
    </row>
    <row r="65" spans="2:14" ht="27" customHeight="1" thickBot="1" x14ac:dyDescent="0.3">
      <c r="B65" s="554" t="s">
        <v>9</v>
      </c>
      <c r="C65" s="1020" t="s">
        <v>1031</v>
      </c>
      <c r="D65" s="1021"/>
      <c r="E65" s="1021"/>
      <c r="F65" s="1022"/>
      <c r="H65" s="897"/>
      <c r="I65" s="898"/>
      <c r="J65" s="898"/>
      <c r="K65" s="898"/>
      <c r="L65" s="898"/>
      <c r="M65" s="898"/>
      <c r="N65" s="899"/>
    </row>
    <row r="66" spans="2:14" ht="19.5" thickBot="1" x14ac:dyDescent="0.3">
      <c r="B66" s="554" t="s">
        <v>14</v>
      </c>
      <c r="C66" s="1032" t="s">
        <v>1032</v>
      </c>
      <c r="D66" s="1033"/>
      <c r="E66" s="1033"/>
      <c r="F66" s="1034"/>
    </row>
    <row r="67" spans="2:14" x14ac:dyDescent="0.25">
      <c r="B67" s="1035"/>
      <c r="C67" s="562">
        <v>2019</v>
      </c>
      <c r="D67" s="562">
        <v>2020</v>
      </c>
      <c r="E67" s="562">
        <v>2021</v>
      </c>
      <c r="F67" s="562">
        <v>2022</v>
      </c>
    </row>
    <row r="68" spans="2:14" ht="19.5" thickBot="1" x14ac:dyDescent="0.3">
      <c r="B68" s="1036"/>
      <c r="C68" s="563" t="s">
        <v>5</v>
      </c>
      <c r="D68" s="563" t="s">
        <v>6</v>
      </c>
      <c r="E68" s="563" t="s">
        <v>6</v>
      </c>
      <c r="F68" s="563" t="s">
        <v>6</v>
      </c>
    </row>
    <row r="69" spans="2:14" ht="19.5" thickBot="1" x14ac:dyDescent="0.3">
      <c r="B69" s="554" t="s">
        <v>8</v>
      </c>
      <c r="C69" s="564">
        <v>20</v>
      </c>
      <c r="D69" s="564">
        <v>5</v>
      </c>
      <c r="E69" s="564"/>
      <c r="F69" s="564"/>
    </row>
    <row r="70" spans="2:14" ht="19.5" thickBot="1" x14ac:dyDescent="0.3">
      <c r="B70" s="554" t="s">
        <v>15</v>
      </c>
      <c r="C70" s="564">
        <v>2491</v>
      </c>
      <c r="D70" s="564">
        <v>0</v>
      </c>
      <c r="E70" s="564">
        <v>0</v>
      </c>
      <c r="F70" s="564">
        <v>0</v>
      </c>
    </row>
    <row r="71" spans="2:14" ht="19.5" thickBot="1" x14ac:dyDescent="0.3">
      <c r="B71" s="554" t="s">
        <v>23</v>
      </c>
      <c r="C71" s="564">
        <f>C70/C69</f>
        <v>124.55</v>
      </c>
      <c r="D71" s="564">
        <f>D70/D69</f>
        <v>0</v>
      </c>
      <c r="E71" s="564" t="e">
        <f>E70/E69</f>
        <v>#DIV/0!</v>
      </c>
      <c r="F71" s="564" t="e">
        <f>F70/F69</f>
        <v>#DIV/0!</v>
      </c>
    </row>
    <row r="72" spans="2:14" ht="19.5" thickBot="1" x14ac:dyDescent="0.3">
      <c r="B72" s="554" t="s">
        <v>16</v>
      </c>
      <c r="C72" s="565" t="s">
        <v>22</v>
      </c>
      <c r="D72" s="566">
        <f>D69/C69-1</f>
        <v>-0.75</v>
      </c>
      <c r="E72" s="566">
        <f t="shared" ref="E72:F74" si="1">E69/D69-1</f>
        <v>-1</v>
      </c>
      <c r="F72" s="566" t="e">
        <f t="shared" si="1"/>
        <v>#DIV/0!</v>
      </c>
      <c r="H72" s="9"/>
      <c r="I72" s="9"/>
      <c r="J72" s="9"/>
      <c r="K72" s="9"/>
      <c r="L72" s="9"/>
      <c r="M72" s="9"/>
      <c r="N72" s="9"/>
    </row>
    <row r="73" spans="2:14" ht="19.5" thickBot="1" x14ac:dyDescent="0.3">
      <c r="B73" s="554" t="s">
        <v>17</v>
      </c>
      <c r="C73" s="565" t="s">
        <v>22</v>
      </c>
      <c r="D73" s="566">
        <f>D70/C70-1</f>
        <v>-1</v>
      </c>
      <c r="E73" s="566" t="e">
        <f t="shared" si="1"/>
        <v>#DIV/0!</v>
      </c>
      <c r="F73" s="566" t="e">
        <f t="shared" si="1"/>
        <v>#DIV/0!</v>
      </c>
    </row>
    <row r="74" spans="2:14" ht="19.5" thickBot="1" x14ac:dyDescent="0.3">
      <c r="B74" s="554" t="s">
        <v>18</v>
      </c>
      <c r="C74" s="565" t="s">
        <v>22</v>
      </c>
      <c r="D74" s="566">
        <f>D71/C71-1</f>
        <v>-1</v>
      </c>
      <c r="E74" s="566" t="e">
        <f t="shared" si="1"/>
        <v>#DIV/0!</v>
      </c>
      <c r="F74" s="566" t="e">
        <f t="shared" si="1"/>
        <v>#DIV/0!</v>
      </c>
    </row>
    <row r="75" spans="2:14" ht="19.5" thickBot="1" x14ac:dyDescent="0.3">
      <c r="B75" s="1037" t="s">
        <v>1033</v>
      </c>
      <c r="C75" s="1038"/>
      <c r="D75" s="1038"/>
      <c r="E75" s="1038"/>
      <c r="F75" s="1039"/>
    </row>
    <row r="76" spans="2:14" ht="24" customHeight="1" x14ac:dyDescent="0.25">
      <c r="B76" s="1035"/>
      <c r="C76" s="562">
        <v>2019</v>
      </c>
      <c r="D76" s="562">
        <v>2020</v>
      </c>
      <c r="E76" s="562">
        <v>2021</v>
      </c>
      <c r="F76" s="562">
        <v>2022</v>
      </c>
    </row>
    <row r="77" spans="2:14" ht="26.25" customHeight="1" thickBot="1" x14ac:dyDescent="0.3">
      <c r="B77" s="1036"/>
      <c r="C77" s="563" t="s">
        <v>5</v>
      </c>
      <c r="D77" s="563" t="s">
        <v>6</v>
      </c>
      <c r="E77" s="563" t="s">
        <v>6</v>
      </c>
      <c r="F77" s="563" t="s">
        <v>6</v>
      </c>
    </row>
    <row r="78" spans="2:14" ht="26.25" customHeight="1" thickBot="1" x14ac:dyDescent="0.3">
      <c r="B78" s="567" t="s">
        <v>41</v>
      </c>
      <c r="C78" s="568">
        <f>C79+C80+C81+C82</f>
        <v>0</v>
      </c>
      <c r="D78" s="568">
        <f>D79+D80+D81+D82</f>
        <v>0</v>
      </c>
      <c r="E78" s="568">
        <f>E79+E80+E81+E82</f>
        <v>0</v>
      </c>
      <c r="F78" s="568">
        <f>F79+F80+F81+F82</f>
        <v>0</v>
      </c>
    </row>
    <row r="79" spans="2:14" ht="19.5" thickBot="1" x14ac:dyDescent="0.3">
      <c r="B79" s="569" t="s">
        <v>50</v>
      </c>
      <c r="C79" s="568"/>
      <c r="D79" s="568"/>
      <c r="E79" s="568"/>
      <c r="F79" s="568"/>
    </row>
    <row r="80" spans="2:14" ht="19.5" thickBot="1" x14ac:dyDescent="0.3">
      <c r="B80" s="569" t="s">
        <v>75</v>
      </c>
      <c r="C80" s="568"/>
      <c r="D80" s="568"/>
      <c r="E80" s="568"/>
      <c r="F80" s="568"/>
    </row>
    <row r="81" spans="2:6" ht="19.5" thickBot="1" x14ac:dyDescent="0.3">
      <c r="B81" s="569" t="s">
        <v>76</v>
      </c>
      <c r="C81" s="568"/>
      <c r="D81" s="568"/>
      <c r="E81" s="568"/>
      <c r="F81" s="568"/>
    </row>
    <row r="82" spans="2:6" ht="19.5" thickBot="1" x14ac:dyDescent="0.3">
      <c r="B82" s="569" t="s">
        <v>77</v>
      </c>
      <c r="C82" s="568"/>
      <c r="D82" s="568"/>
      <c r="E82" s="568"/>
      <c r="F82" s="568"/>
    </row>
    <row r="83" spans="2:6" ht="19.5" thickBot="1" x14ac:dyDescent="0.3">
      <c r="B83" s="567" t="s">
        <v>42</v>
      </c>
      <c r="C83" s="570">
        <f>C84+C85+C86+C87</f>
        <v>2491</v>
      </c>
      <c r="D83" s="570"/>
      <c r="E83" s="570">
        <f>E84+E85+E86+E87</f>
        <v>0</v>
      </c>
      <c r="F83" s="570">
        <f>F84+F85+F86+F87</f>
        <v>0</v>
      </c>
    </row>
    <row r="84" spans="2:6" ht="19.5" thickBot="1" x14ac:dyDescent="0.3">
      <c r="B84" s="569" t="s">
        <v>50</v>
      </c>
      <c r="C84" s="570">
        <v>2491</v>
      </c>
      <c r="D84" s="568">
        <v>0</v>
      </c>
      <c r="E84" s="568">
        <v>0</v>
      </c>
      <c r="F84" s="568"/>
    </row>
    <row r="85" spans="2:6" ht="19.5" thickBot="1" x14ac:dyDescent="0.3">
      <c r="B85" s="569" t="s">
        <v>75</v>
      </c>
      <c r="C85" s="570"/>
      <c r="D85" s="568"/>
      <c r="E85" s="568"/>
      <c r="F85" s="568"/>
    </row>
    <row r="86" spans="2:6" ht="19.5" thickBot="1" x14ac:dyDescent="0.3">
      <c r="B86" s="569" t="s">
        <v>76</v>
      </c>
      <c r="C86" s="570"/>
      <c r="D86" s="568"/>
      <c r="E86" s="568"/>
      <c r="F86" s="568"/>
    </row>
    <row r="87" spans="2:6" ht="19.5" thickBot="1" x14ac:dyDescent="0.3">
      <c r="B87" s="569" t="s">
        <v>77</v>
      </c>
      <c r="C87" s="570"/>
      <c r="D87" s="568"/>
      <c r="E87" s="568"/>
      <c r="F87" s="568"/>
    </row>
    <row r="88" spans="2:6" ht="19.5" thickBot="1" x14ac:dyDescent="0.3">
      <c r="B88" s="580" t="s">
        <v>33</v>
      </c>
      <c r="C88" s="570">
        <f>C78+C83</f>
        <v>2491</v>
      </c>
      <c r="D88" s="570">
        <f>D78+D83</f>
        <v>0</v>
      </c>
      <c r="E88" s="570">
        <f>E78+E83</f>
        <v>0</v>
      </c>
      <c r="F88" s="570">
        <f>F78+F83</f>
        <v>0</v>
      </c>
    </row>
    <row r="89" spans="2:6" ht="57" thickBot="1" x14ac:dyDescent="0.3">
      <c r="B89" s="561" t="s">
        <v>55</v>
      </c>
      <c r="C89" s="577" t="s">
        <v>1034</v>
      </c>
      <c r="D89" s="578" t="s">
        <v>53</v>
      </c>
      <c r="E89" s="1060"/>
      <c r="F89" s="1061"/>
    </row>
    <row r="90" spans="2:6" ht="19.5" thickBot="1" x14ac:dyDescent="0.3">
      <c r="B90" s="554" t="s">
        <v>9</v>
      </c>
      <c r="C90" s="1020" t="s">
        <v>1035</v>
      </c>
      <c r="D90" s="1021"/>
      <c r="E90" s="1021"/>
      <c r="F90" s="1022"/>
    </row>
    <row r="91" spans="2:6" ht="19.5" thickBot="1" x14ac:dyDescent="0.3">
      <c r="B91" s="554" t="s">
        <v>14</v>
      </c>
      <c r="C91" s="1032" t="s">
        <v>372</v>
      </c>
      <c r="D91" s="1033"/>
      <c r="E91" s="1033"/>
      <c r="F91" s="1034"/>
    </row>
    <row r="92" spans="2:6" ht="12.75" customHeight="1" x14ac:dyDescent="0.25">
      <c r="B92" s="1035"/>
      <c r="C92" s="562">
        <v>2019</v>
      </c>
      <c r="D92" s="562">
        <v>2020</v>
      </c>
      <c r="E92" s="562">
        <v>2021</v>
      </c>
      <c r="F92" s="562">
        <v>2022</v>
      </c>
    </row>
    <row r="93" spans="2:6" ht="21.75" customHeight="1" thickBot="1" x14ac:dyDescent="0.3">
      <c r="B93" s="1036"/>
      <c r="C93" s="563" t="s">
        <v>5</v>
      </c>
      <c r="D93" s="563" t="s">
        <v>6</v>
      </c>
      <c r="E93" s="563" t="s">
        <v>6</v>
      </c>
      <c r="F93" s="563" t="s">
        <v>6</v>
      </c>
    </row>
    <row r="94" spans="2:6" ht="19.5" thickBot="1" x14ac:dyDescent="0.3">
      <c r="B94" s="554" t="s">
        <v>8</v>
      </c>
      <c r="C94" s="581">
        <v>3</v>
      </c>
      <c r="D94" s="565">
        <v>3</v>
      </c>
      <c r="E94" s="581">
        <v>3</v>
      </c>
      <c r="F94" s="581">
        <v>3</v>
      </c>
    </row>
    <row r="95" spans="2:6" ht="19.5" thickBot="1" x14ac:dyDescent="0.3">
      <c r="B95" s="554" t="s">
        <v>15</v>
      </c>
      <c r="C95" s="564">
        <v>6294</v>
      </c>
      <c r="D95" s="582">
        <v>10000</v>
      </c>
      <c r="E95" s="564">
        <v>10000</v>
      </c>
      <c r="F95" s="564">
        <v>10000</v>
      </c>
    </row>
    <row r="96" spans="2:6" ht="19.5" thickBot="1" x14ac:dyDescent="0.3">
      <c r="B96" s="554" t="s">
        <v>23</v>
      </c>
      <c r="C96" s="564">
        <f>C95/C94</f>
        <v>2098</v>
      </c>
      <c r="D96" s="564">
        <f>D95/D94</f>
        <v>3333.3333333333335</v>
      </c>
      <c r="E96" s="564">
        <f>E95/E94</f>
        <v>3333.3333333333335</v>
      </c>
      <c r="F96" s="564">
        <f>F95/F94</f>
        <v>3333.3333333333335</v>
      </c>
    </row>
    <row r="97" spans="2:14" ht="19.5" thickBot="1" x14ac:dyDescent="0.3">
      <c r="B97" s="554" t="s">
        <v>16</v>
      </c>
      <c r="C97" s="565" t="s">
        <v>22</v>
      </c>
      <c r="D97" s="566">
        <f>D94/C94-1</f>
        <v>0</v>
      </c>
      <c r="E97" s="566">
        <f t="shared" ref="E97:F99" si="2">E94/D94-1</f>
        <v>0</v>
      </c>
      <c r="F97" s="566">
        <f t="shared" si="2"/>
        <v>0</v>
      </c>
      <c r="H97" s="9"/>
      <c r="I97" s="9"/>
      <c r="J97" s="9"/>
      <c r="K97" s="9"/>
      <c r="L97" s="9"/>
      <c r="M97" s="9"/>
      <c r="N97" s="9"/>
    </row>
    <row r="98" spans="2:14" ht="19.5" thickBot="1" x14ac:dyDescent="0.3">
      <c r="B98" s="554" t="s">
        <v>17</v>
      </c>
      <c r="C98" s="565" t="s">
        <v>22</v>
      </c>
      <c r="D98" s="566">
        <f>D95/C95-1</f>
        <v>0.58881474420082625</v>
      </c>
      <c r="E98" s="566">
        <f t="shared" si="2"/>
        <v>0</v>
      </c>
      <c r="F98" s="566">
        <f t="shared" si="2"/>
        <v>0</v>
      </c>
    </row>
    <row r="99" spans="2:14" ht="19.5" thickBot="1" x14ac:dyDescent="0.3">
      <c r="B99" s="554" t="s">
        <v>18</v>
      </c>
      <c r="C99" s="565" t="s">
        <v>22</v>
      </c>
      <c r="D99" s="566">
        <f>D96/C96-1</f>
        <v>0.58881474420082625</v>
      </c>
      <c r="E99" s="566">
        <f t="shared" si="2"/>
        <v>0</v>
      </c>
      <c r="F99" s="566">
        <f t="shared" si="2"/>
        <v>0</v>
      </c>
    </row>
    <row r="100" spans="2:14" ht="19.5" thickBot="1" x14ac:dyDescent="0.3">
      <c r="B100" s="1037" t="s">
        <v>1036</v>
      </c>
      <c r="C100" s="1038"/>
      <c r="D100" s="1038"/>
      <c r="E100" s="1038"/>
      <c r="F100" s="1039"/>
    </row>
    <row r="101" spans="2:14" ht="12.75" customHeight="1" x14ac:dyDescent="0.25">
      <c r="B101" s="1035"/>
      <c r="C101" s="562">
        <v>2019</v>
      </c>
      <c r="D101" s="562">
        <v>2020</v>
      </c>
      <c r="E101" s="562">
        <v>2021</v>
      </c>
      <c r="F101" s="562">
        <v>2022</v>
      </c>
    </row>
    <row r="102" spans="2:14" ht="31.5" customHeight="1" thickBot="1" x14ac:dyDescent="0.3">
      <c r="B102" s="1036"/>
      <c r="C102" s="563" t="s">
        <v>5</v>
      </c>
      <c r="D102" s="563" t="s">
        <v>6</v>
      </c>
      <c r="E102" s="563" t="s">
        <v>6</v>
      </c>
      <c r="F102" s="563" t="s">
        <v>6</v>
      </c>
    </row>
    <row r="103" spans="2:14" ht="19.5" thickBot="1" x14ac:dyDescent="0.3">
      <c r="B103" s="567" t="s">
        <v>41</v>
      </c>
      <c r="C103" s="568">
        <f>C104+C105+C106+C107</f>
        <v>0</v>
      </c>
      <c r="D103" s="568">
        <f>D104+D105+D106+D107</f>
        <v>0</v>
      </c>
      <c r="E103" s="568">
        <f>E104+E105+E106+E107</f>
        <v>0</v>
      </c>
      <c r="F103" s="568">
        <f>F104+F105+F106+F107</f>
        <v>0</v>
      </c>
    </row>
    <row r="104" spans="2:14" ht="19.5" thickBot="1" x14ac:dyDescent="0.3">
      <c r="B104" s="569" t="s">
        <v>50</v>
      </c>
      <c r="C104" s="568"/>
      <c r="D104" s="568"/>
      <c r="E104" s="568"/>
      <c r="F104" s="568"/>
    </row>
    <row r="105" spans="2:14" ht="19.5" thickBot="1" x14ac:dyDescent="0.3">
      <c r="B105" s="569" t="s">
        <v>75</v>
      </c>
      <c r="C105" s="568"/>
      <c r="D105" s="568"/>
      <c r="E105" s="568"/>
      <c r="F105" s="568"/>
    </row>
    <row r="106" spans="2:14" ht="19.5" thickBot="1" x14ac:dyDescent="0.3">
      <c r="B106" s="569" t="s">
        <v>76</v>
      </c>
      <c r="C106" s="568"/>
      <c r="D106" s="568"/>
      <c r="E106" s="568"/>
      <c r="F106" s="568"/>
    </row>
    <row r="107" spans="2:14" ht="19.5" thickBot="1" x14ac:dyDescent="0.3">
      <c r="B107" s="569" t="s">
        <v>77</v>
      </c>
      <c r="C107" s="568"/>
      <c r="D107" s="568"/>
      <c r="E107" s="568"/>
      <c r="F107" s="568"/>
    </row>
    <row r="108" spans="2:14" ht="19.5" thickBot="1" x14ac:dyDescent="0.3">
      <c r="B108" s="567" t="s">
        <v>42</v>
      </c>
      <c r="C108" s="570">
        <f>C109+C110+C111+C112</f>
        <v>6294</v>
      </c>
      <c r="D108" s="570">
        <v>10000</v>
      </c>
      <c r="E108" s="570">
        <f>E109+E110+E111+E112</f>
        <v>10000</v>
      </c>
      <c r="F108" s="570">
        <v>10000</v>
      </c>
    </row>
    <row r="109" spans="2:14" ht="19.5" thickBot="1" x14ac:dyDescent="0.3">
      <c r="B109" s="569" t="s">
        <v>50</v>
      </c>
      <c r="C109" s="570">
        <v>6294</v>
      </c>
      <c r="D109" s="568">
        <v>10000</v>
      </c>
      <c r="E109" s="568">
        <v>10000</v>
      </c>
      <c r="F109" s="568">
        <v>10000</v>
      </c>
    </row>
    <row r="110" spans="2:14" ht="19.5" thickBot="1" x14ac:dyDescent="0.3">
      <c r="B110" s="569" t="s">
        <v>75</v>
      </c>
      <c r="C110" s="570"/>
      <c r="D110" s="568"/>
      <c r="E110" s="568"/>
      <c r="F110" s="568"/>
    </row>
    <row r="111" spans="2:14" ht="19.5" thickBot="1" x14ac:dyDescent="0.3">
      <c r="B111" s="569" t="s">
        <v>76</v>
      </c>
      <c r="C111" s="570"/>
      <c r="D111" s="568"/>
      <c r="E111" s="568"/>
      <c r="F111" s="568"/>
    </row>
    <row r="112" spans="2:14" ht="19.5" thickBot="1" x14ac:dyDescent="0.3">
      <c r="B112" s="569" t="s">
        <v>77</v>
      </c>
      <c r="C112" s="570"/>
      <c r="D112" s="568"/>
      <c r="E112" s="568"/>
      <c r="F112" s="568"/>
    </row>
    <row r="113" spans="2:14" ht="19.5" thickBot="1" x14ac:dyDescent="0.3">
      <c r="B113" s="580" t="s">
        <v>130</v>
      </c>
      <c r="C113" s="570">
        <f>C103+C108</f>
        <v>6294</v>
      </c>
      <c r="D113" s="583">
        <f>D103+D108</f>
        <v>10000</v>
      </c>
      <c r="E113" s="570">
        <f>E103+E108</f>
        <v>10000</v>
      </c>
      <c r="F113" s="570">
        <f>F103+F108</f>
        <v>10000</v>
      </c>
    </row>
    <row r="114" spans="2:14" ht="57" hidden="1" thickBot="1" x14ac:dyDescent="0.3">
      <c r="B114" s="561" t="s">
        <v>137</v>
      </c>
      <c r="C114" s="584"/>
      <c r="D114" s="585" t="s">
        <v>53</v>
      </c>
      <c r="E114" s="586"/>
      <c r="F114" s="587"/>
    </row>
    <row r="115" spans="2:14" ht="17.25" hidden="1" customHeight="1" thickBot="1" x14ac:dyDescent="0.3">
      <c r="B115" s="554" t="s">
        <v>9</v>
      </c>
      <c r="C115" s="1020"/>
      <c r="D115" s="1021"/>
      <c r="E115" s="1021"/>
      <c r="F115" s="1022"/>
    </row>
    <row r="116" spans="2:14" ht="19.5" hidden="1" thickBot="1" x14ac:dyDescent="0.3">
      <c r="B116" s="554" t="s">
        <v>14</v>
      </c>
      <c r="C116" s="1032"/>
      <c r="D116" s="1033"/>
      <c r="E116" s="1033"/>
      <c r="F116" s="1034"/>
    </row>
    <row r="117" spans="2:14" ht="12.75" hidden="1" customHeight="1" x14ac:dyDescent="0.25">
      <c r="B117" s="1035"/>
      <c r="C117" s="562">
        <v>2018</v>
      </c>
      <c r="D117" s="562">
        <v>2019</v>
      </c>
      <c r="E117" s="562">
        <v>2020</v>
      </c>
      <c r="F117" s="562">
        <v>2021</v>
      </c>
    </row>
    <row r="118" spans="2:14" ht="9" hidden="1" customHeight="1" thickBot="1" x14ac:dyDescent="0.3">
      <c r="B118" s="1036"/>
      <c r="C118" s="563" t="s">
        <v>5</v>
      </c>
      <c r="D118" s="563" t="s">
        <v>6</v>
      </c>
      <c r="E118" s="563" t="s">
        <v>6</v>
      </c>
      <c r="F118" s="563" t="s">
        <v>6</v>
      </c>
    </row>
    <row r="119" spans="2:14" ht="19.5" hidden="1" thickBot="1" x14ac:dyDescent="0.3">
      <c r="B119" s="554" t="s">
        <v>8</v>
      </c>
      <c r="C119" s="581"/>
      <c r="D119" s="581"/>
      <c r="E119" s="581"/>
      <c r="F119" s="581"/>
    </row>
    <row r="120" spans="2:14" ht="19.5" hidden="1" thickBot="1" x14ac:dyDescent="0.3">
      <c r="B120" s="554" t="s">
        <v>15</v>
      </c>
      <c r="C120" s="564">
        <f>C138</f>
        <v>0</v>
      </c>
      <c r="D120" s="564">
        <f>D138</f>
        <v>0</v>
      </c>
      <c r="E120" s="564">
        <f>E138</f>
        <v>0</v>
      </c>
      <c r="F120" s="564">
        <f>F138</f>
        <v>0</v>
      </c>
    </row>
    <row r="121" spans="2:14" ht="19.5" hidden="1" thickBot="1" x14ac:dyDescent="0.3">
      <c r="B121" s="554" t="s">
        <v>23</v>
      </c>
      <c r="C121" s="564" t="e">
        <f>C120/C119</f>
        <v>#DIV/0!</v>
      </c>
      <c r="D121" s="564" t="e">
        <f>D120/D119</f>
        <v>#DIV/0!</v>
      </c>
      <c r="E121" s="564" t="e">
        <f>E120/E119</f>
        <v>#DIV/0!</v>
      </c>
      <c r="F121" s="564" t="e">
        <f>F120/F119</f>
        <v>#DIV/0!</v>
      </c>
    </row>
    <row r="122" spans="2:14" ht="19.5" hidden="1" thickBot="1" x14ac:dyDescent="0.3">
      <c r="B122" s="554" t="s">
        <v>16</v>
      </c>
      <c r="C122" s="565" t="s">
        <v>22</v>
      </c>
      <c r="D122" s="566" t="e">
        <f>D119/C119-1</f>
        <v>#DIV/0!</v>
      </c>
      <c r="E122" s="566" t="e">
        <f t="shared" ref="E122:F124" si="3">E119/D119-1</f>
        <v>#DIV/0!</v>
      </c>
      <c r="F122" s="566" t="e">
        <f t="shared" si="3"/>
        <v>#DIV/0!</v>
      </c>
      <c r="H122" s="9"/>
      <c r="I122" s="9"/>
      <c r="J122" s="9"/>
      <c r="K122" s="9"/>
      <c r="L122" s="9"/>
      <c r="M122" s="9"/>
      <c r="N122" s="9"/>
    </row>
    <row r="123" spans="2:14" ht="19.5" hidden="1" thickBot="1" x14ac:dyDescent="0.3">
      <c r="B123" s="554" t="s">
        <v>17</v>
      </c>
      <c r="C123" s="565" t="s">
        <v>22</v>
      </c>
      <c r="D123" s="566" t="e">
        <f>D120/C120-1</f>
        <v>#DIV/0!</v>
      </c>
      <c r="E123" s="566" t="e">
        <f t="shared" si="3"/>
        <v>#DIV/0!</v>
      </c>
      <c r="F123" s="566" t="e">
        <f t="shared" si="3"/>
        <v>#DIV/0!</v>
      </c>
    </row>
    <row r="124" spans="2:14" ht="19.5" hidden="1" thickBot="1" x14ac:dyDescent="0.3">
      <c r="B124" s="554" t="s">
        <v>18</v>
      </c>
      <c r="C124" s="565" t="s">
        <v>22</v>
      </c>
      <c r="D124" s="566" t="e">
        <f>D121/C121-1</f>
        <v>#DIV/0!</v>
      </c>
      <c r="E124" s="566" t="e">
        <f t="shared" si="3"/>
        <v>#DIV/0!</v>
      </c>
      <c r="F124" s="566" t="e">
        <f t="shared" si="3"/>
        <v>#DIV/0!</v>
      </c>
    </row>
    <row r="125" spans="2:14" ht="19.5" hidden="1" thickBot="1" x14ac:dyDescent="0.3">
      <c r="B125" s="1037" t="s">
        <v>1037</v>
      </c>
      <c r="C125" s="1038"/>
      <c r="D125" s="1038"/>
      <c r="E125" s="1038"/>
      <c r="F125" s="1039"/>
    </row>
    <row r="126" spans="2:14" ht="12.75" hidden="1" customHeight="1" x14ac:dyDescent="0.25">
      <c r="B126" s="1035"/>
      <c r="C126" s="562">
        <v>2018</v>
      </c>
      <c r="D126" s="562">
        <v>2019</v>
      </c>
      <c r="E126" s="562">
        <v>2020</v>
      </c>
      <c r="F126" s="562">
        <v>2021</v>
      </c>
    </row>
    <row r="127" spans="2:14" ht="9" hidden="1" customHeight="1" thickBot="1" x14ac:dyDescent="0.3">
      <c r="B127" s="1036"/>
      <c r="C127" s="563" t="s">
        <v>5</v>
      </c>
      <c r="D127" s="563" t="s">
        <v>6</v>
      </c>
      <c r="E127" s="563" t="s">
        <v>6</v>
      </c>
      <c r="F127" s="563" t="s">
        <v>6</v>
      </c>
    </row>
    <row r="128" spans="2:14" ht="19.5" hidden="1" thickBot="1" x14ac:dyDescent="0.3">
      <c r="B128" s="567" t="s">
        <v>41</v>
      </c>
      <c r="C128" s="568">
        <f>C129+C130+C131+C132</f>
        <v>0</v>
      </c>
      <c r="D128" s="568">
        <f>D129+D130+D131+D132</f>
        <v>0</v>
      </c>
      <c r="E128" s="568">
        <f>E129+E130+E131+E132</f>
        <v>0</v>
      </c>
      <c r="F128" s="568">
        <f>F129+F130+F131+F132</f>
        <v>0</v>
      </c>
    </row>
    <row r="129" spans="2:6" ht="19.5" hidden="1" thickBot="1" x14ac:dyDescent="0.3">
      <c r="B129" s="569" t="s">
        <v>50</v>
      </c>
      <c r="C129" s="568"/>
      <c r="D129" s="568"/>
      <c r="E129" s="568"/>
      <c r="F129" s="568"/>
    </row>
    <row r="130" spans="2:6" ht="19.5" hidden="1" thickBot="1" x14ac:dyDescent="0.3">
      <c r="B130" s="569" t="s">
        <v>75</v>
      </c>
      <c r="C130" s="568"/>
      <c r="D130" s="568"/>
      <c r="E130" s="568"/>
      <c r="F130" s="568"/>
    </row>
    <row r="131" spans="2:6" ht="19.5" hidden="1" thickBot="1" x14ac:dyDescent="0.3">
      <c r="B131" s="569" t="s">
        <v>76</v>
      </c>
      <c r="C131" s="568"/>
      <c r="D131" s="568"/>
      <c r="E131" s="568"/>
      <c r="F131" s="568"/>
    </row>
    <row r="132" spans="2:6" ht="19.5" hidden="1" thickBot="1" x14ac:dyDescent="0.3">
      <c r="B132" s="569" t="s">
        <v>77</v>
      </c>
      <c r="C132" s="568"/>
      <c r="D132" s="568"/>
      <c r="E132" s="568"/>
      <c r="F132" s="568"/>
    </row>
    <row r="133" spans="2:6" ht="19.5" hidden="1" thickBot="1" x14ac:dyDescent="0.3">
      <c r="B133" s="567" t="s">
        <v>42</v>
      </c>
      <c r="C133" s="570">
        <f>C134+C135+C136+C137</f>
        <v>0</v>
      </c>
      <c r="D133" s="570">
        <f>D134+D135+D136+D137</f>
        <v>0</v>
      </c>
      <c r="E133" s="570">
        <f>E134+E135+E136+E137</f>
        <v>0</v>
      </c>
      <c r="F133" s="570">
        <f>F134+F135+F136+F137</f>
        <v>0</v>
      </c>
    </row>
    <row r="134" spans="2:6" ht="19.5" hidden="1" thickBot="1" x14ac:dyDescent="0.3">
      <c r="B134" s="569" t="s">
        <v>50</v>
      </c>
      <c r="C134" s="570"/>
      <c r="D134" s="568"/>
      <c r="E134" s="568"/>
      <c r="F134" s="568"/>
    </row>
    <row r="135" spans="2:6" ht="19.5" hidden="1" thickBot="1" x14ac:dyDescent="0.3">
      <c r="B135" s="569" t="s">
        <v>75</v>
      </c>
      <c r="C135" s="570"/>
      <c r="D135" s="568"/>
      <c r="E135" s="568"/>
      <c r="F135" s="568"/>
    </row>
    <row r="136" spans="2:6" ht="19.5" hidden="1" thickBot="1" x14ac:dyDescent="0.3">
      <c r="B136" s="569" t="s">
        <v>76</v>
      </c>
      <c r="C136" s="570"/>
      <c r="D136" s="568"/>
      <c r="E136" s="568"/>
      <c r="F136" s="568"/>
    </row>
    <row r="137" spans="2:6" ht="19.5" hidden="1" thickBot="1" x14ac:dyDescent="0.3">
      <c r="B137" s="569" t="s">
        <v>77</v>
      </c>
      <c r="C137" s="570"/>
      <c r="D137" s="568"/>
      <c r="E137" s="568"/>
      <c r="F137" s="568"/>
    </row>
    <row r="138" spans="2:6" ht="19.5" hidden="1" thickBot="1" x14ac:dyDescent="0.3">
      <c r="B138" s="574" t="s">
        <v>133</v>
      </c>
      <c r="C138" s="570">
        <f>C128+C133</f>
        <v>0</v>
      </c>
      <c r="D138" s="570">
        <f>D128+D133</f>
        <v>0</v>
      </c>
      <c r="E138" s="570">
        <f>E128+E133</f>
        <v>0</v>
      </c>
      <c r="F138" s="570">
        <f>F128+F133</f>
        <v>0</v>
      </c>
    </row>
    <row r="139" spans="2:6" ht="25.5" customHeight="1" thickBot="1" x14ac:dyDescent="0.3">
      <c r="B139" s="588" t="s">
        <v>29</v>
      </c>
      <c r="C139" s="1058"/>
      <c r="D139" s="1060"/>
      <c r="E139" s="1060"/>
      <c r="F139" s="1061"/>
    </row>
    <row r="140" spans="2:6" ht="57" hidden="1" thickBot="1" x14ac:dyDescent="0.3">
      <c r="B140" s="561" t="s">
        <v>1038</v>
      </c>
      <c r="C140" s="584"/>
      <c r="D140" s="585" t="s">
        <v>53</v>
      </c>
      <c r="E140" s="586"/>
      <c r="F140" s="587"/>
    </row>
    <row r="141" spans="2:6" ht="17.25" hidden="1" customHeight="1" thickBot="1" x14ac:dyDescent="0.3">
      <c r="B141" s="554" t="s">
        <v>9</v>
      </c>
      <c r="C141" s="1020"/>
      <c r="D141" s="1021"/>
      <c r="E141" s="1021"/>
      <c r="F141" s="1022"/>
    </row>
    <row r="142" spans="2:6" ht="19.5" hidden="1" thickBot="1" x14ac:dyDescent="0.3">
      <c r="B142" s="554" t="s">
        <v>14</v>
      </c>
      <c r="C142" s="1066"/>
      <c r="D142" s="1033"/>
      <c r="E142" s="1033"/>
      <c r="F142" s="1034"/>
    </row>
    <row r="143" spans="2:6" ht="12.75" hidden="1" customHeight="1" x14ac:dyDescent="0.25">
      <c r="B143" s="1035"/>
      <c r="C143" s="562">
        <v>2019</v>
      </c>
      <c r="D143" s="562">
        <v>2020</v>
      </c>
      <c r="E143" s="562">
        <v>2021</v>
      </c>
      <c r="F143" s="562">
        <v>2022</v>
      </c>
    </row>
    <row r="144" spans="2:6" ht="9" hidden="1" customHeight="1" thickBot="1" x14ac:dyDescent="0.3">
      <c r="B144" s="1036"/>
      <c r="C144" s="563" t="s">
        <v>5</v>
      </c>
      <c r="D144" s="563" t="s">
        <v>6</v>
      </c>
      <c r="E144" s="563" t="s">
        <v>6</v>
      </c>
      <c r="F144" s="563" t="s">
        <v>6</v>
      </c>
    </row>
    <row r="145" spans="2:14" ht="19.5" hidden="1" thickBot="1" x14ac:dyDescent="0.3">
      <c r="B145" s="554" t="s">
        <v>8</v>
      </c>
      <c r="C145" s="581">
        <v>0</v>
      </c>
      <c r="D145" s="565">
        <v>0</v>
      </c>
      <c r="E145" s="565">
        <v>0</v>
      </c>
      <c r="F145" s="581">
        <v>0</v>
      </c>
    </row>
    <row r="146" spans="2:14" ht="19.5" hidden="1" thickBot="1" x14ac:dyDescent="0.3">
      <c r="B146" s="554" t="s">
        <v>15</v>
      </c>
      <c r="C146" s="564">
        <f>C164</f>
        <v>0</v>
      </c>
      <c r="D146" s="564">
        <f>D164</f>
        <v>0</v>
      </c>
      <c r="E146" s="564">
        <f>E164</f>
        <v>0</v>
      </c>
      <c r="F146" s="564">
        <f>F164</f>
        <v>0</v>
      </c>
    </row>
    <row r="147" spans="2:14" ht="19.5" hidden="1" thickBot="1" x14ac:dyDescent="0.3">
      <c r="B147" s="554" t="s">
        <v>23</v>
      </c>
      <c r="C147" s="564" t="e">
        <f>C146/C145</f>
        <v>#DIV/0!</v>
      </c>
      <c r="D147" s="564" t="e">
        <f>D146/D145</f>
        <v>#DIV/0!</v>
      </c>
      <c r="E147" s="564" t="e">
        <f>E146/E145</f>
        <v>#DIV/0!</v>
      </c>
      <c r="F147" s="564" t="e">
        <f>F146/F145</f>
        <v>#DIV/0!</v>
      </c>
    </row>
    <row r="148" spans="2:14" ht="19.5" hidden="1" thickBot="1" x14ac:dyDescent="0.3">
      <c r="B148" s="554" t="s">
        <v>16</v>
      </c>
      <c r="C148" s="565" t="s">
        <v>22</v>
      </c>
      <c r="D148" s="566" t="e">
        <f>D145/C145-1</f>
        <v>#DIV/0!</v>
      </c>
      <c r="E148" s="566" t="e">
        <f t="shared" ref="E148:F150" si="4">E145/D145-1</f>
        <v>#DIV/0!</v>
      </c>
      <c r="F148" s="566" t="e">
        <f t="shared" si="4"/>
        <v>#DIV/0!</v>
      </c>
      <c r="H148" s="9"/>
      <c r="I148" s="9"/>
      <c r="J148" s="9"/>
      <c r="K148" s="9"/>
      <c r="L148" s="9"/>
      <c r="M148" s="9"/>
      <c r="N148" s="9"/>
    </row>
    <row r="149" spans="2:14" ht="19.5" hidden="1" thickBot="1" x14ac:dyDescent="0.3">
      <c r="B149" s="554" t="s">
        <v>17</v>
      </c>
      <c r="C149" s="565" t="s">
        <v>22</v>
      </c>
      <c r="D149" s="566" t="e">
        <f>D146/C146-1</f>
        <v>#DIV/0!</v>
      </c>
      <c r="E149" s="566" t="e">
        <f t="shared" si="4"/>
        <v>#DIV/0!</v>
      </c>
      <c r="F149" s="566" t="e">
        <f t="shared" si="4"/>
        <v>#DIV/0!</v>
      </c>
    </row>
    <row r="150" spans="2:14" ht="19.5" hidden="1" thickBot="1" x14ac:dyDescent="0.3">
      <c r="B150" s="554" t="s">
        <v>18</v>
      </c>
      <c r="C150" s="565" t="s">
        <v>22</v>
      </c>
      <c r="D150" s="566" t="e">
        <f>D147/C147-1</f>
        <v>#DIV/0!</v>
      </c>
      <c r="E150" s="566" t="e">
        <f t="shared" si="4"/>
        <v>#DIV/0!</v>
      </c>
      <c r="F150" s="566" t="e">
        <f t="shared" si="4"/>
        <v>#DIV/0!</v>
      </c>
    </row>
    <row r="151" spans="2:14" ht="19.5" hidden="1" thickBot="1" x14ac:dyDescent="0.3">
      <c r="B151" s="1037" t="s">
        <v>1039</v>
      </c>
      <c r="C151" s="1038"/>
      <c r="D151" s="1038"/>
      <c r="E151" s="1038"/>
      <c r="F151" s="1039"/>
    </row>
    <row r="152" spans="2:14" ht="12.75" hidden="1" customHeight="1" x14ac:dyDescent="0.25">
      <c r="B152" s="1035"/>
      <c r="C152" s="562">
        <v>2019</v>
      </c>
      <c r="D152" s="562">
        <v>2020</v>
      </c>
      <c r="E152" s="562">
        <v>2021</v>
      </c>
      <c r="F152" s="562">
        <v>2022</v>
      </c>
    </row>
    <row r="153" spans="2:14" ht="9" hidden="1" customHeight="1" thickBot="1" x14ac:dyDescent="0.3">
      <c r="B153" s="1036"/>
      <c r="C153" s="563" t="s">
        <v>5</v>
      </c>
      <c r="D153" s="563" t="s">
        <v>6</v>
      </c>
      <c r="E153" s="563" t="s">
        <v>6</v>
      </c>
      <c r="F153" s="563" t="s">
        <v>6</v>
      </c>
    </row>
    <row r="154" spans="2:14" ht="19.5" hidden="1" thickBot="1" x14ac:dyDescent="0.3">
      <c r="B154" s="567" t="s">
        <v>41</v>
      </c>
      <c r="C154" s="568">
        <f>C155+C156+C157+C158</f>
        <v>0</v>
      </c>
      <c r="D154" s="568">
        <f>D155+D156+D157+D158</f>
        <v>0</v>
      </c>
      <c r="E154" s="568">
        <f>E155+E156+E157+E158</f>
        <v>0</v>
      </c>
      <c r="F154" s="568">
        <f>F155+F156+F157+F158</f>
        <v>0</v>
      </c>
    </row>
    <row r="155" spans="2:14" ht="19.5" hidden="1" thickBot="1" x14ac:dyDescent="0.3">
      <c r="B155" s="569" t="s">
        <v>50</v>
      </c>
      <c r="C155" s="568"/>
      <c r="D155" s="568"/>
      <c r="E155" s="568"/>
      <c r="F155" s="568"/>
    </row>
    <row r="156" spans="2:14" ht="19.5" hidden="1" thickBot="1" x14ac:dyDescent="0.3">
      <c r="B156" s="569" t="s">
        <v>75</v>
      </c>
      <c r="C156" s="568"/>
      <c r="D156" s="568"/>
      <c r="E156" s="568"/>
      <c r="F156" s="568"/>
    </row>
    <row r="157" spans="2:14" ht="19.5" hidden="1" thickBot="1" x14ac:dyDescent="0.3">
      <c r="B157" s="569" t="s">
        <v>76</v>
      </c>
      <c r="C157" s="568"/>
      <c r="D157" s="568"/>
      <c r="E157" s="568"/>
      <c r="F157" s="568"/>
    </row>
    <row r="158" spans="2:14" ht="19.5" hidden="1" thickBot="1" x14ac:dyDescent="0.3">
      <c r="B158" s="569" t="s">
        <v>77</v>
      </c>
      <c r="C158" s="568"/>
      <c r="D158" s="568"/>
      <c r="E158" s="568"/>
      <c r="F158" s="568"/>
    </row>
    <row r="159" spans="2:14" ht="19.5" hidden="1" thickBot="1" x14ac:dyDescent="0.3">
      <c r="B159" s="567" t="s">
        <v>42</v>
      </c>
      <c r="C159" s="570">
        <f>C160+C161+C162+C163</f>
        <v>0</v>
      </c>
      <c r="D159" s="570">
        <f>D160+D161+D162+D163</f>
        <v>0</v>
      </c>
      <c r="E159" s="570">
        <f>E160+E161+E162+E163</f>
        <v>0</v>
      </c>
      <c r="F159" s="570">
        <f>F160+F161+F162+F163</f>
        <v>0</v>
      </c>
    </row>
    <row r="160" spans="2:14" ht="19.5" hidden="1" thickBot="1" x14ac:dyDescent="0.3">
      <c r="B160" s="569" t="s">
        <v>50</v>
      </c>
      <c r="C160" s="570"/>
      <c r="D160" s="570">
        <v>0</v>
      </c>
      <c r="E160" s="570">
        <v>0</v>
      </c>
      <c r="F160" s="570"/>
    </row>
    <row r="161" spans="2:14" ht="19.5" hidden="1" thickBot="1" x14ac:dyDescent="0.3">
      <c r="B161" s="569" t="s">
        <v>75</v>
      </c>
      <c r="C161" s="570"/>
      <c r="D161" s="570"/>
      <c r="E161" s="570"/>
      <c r="F161" s="570"/>
    </row>
    <row r="162" spans="2:14" ht="19.5" hidden="1" thickBot="1" x14ac:dyDescent="0.3">
      <c r="B162" s="569" t="s">
        <v>76</v>
      </c>
      <c r="C162" s="570"/>
      <c r="D162" s="570"/>
      <c r="E162" s="570"/>
      <c r="F162" s="570"/>
    </row>
    <row r="163" spans="2:14" ht="19.5" hidden="1" thickBot="1" x14ac:dyDescent="0.3">
      <c r="B163" s="569" t="s">
        <v>77</v>
      </c>
      <c r="C163" s="570"/>
      <c r="D163" s="570"/>
      <c r="E163" s="570"/>
      <c r="F163" s="570"/>
    </row>
    <row r="164" spans="2:14" ht="19.5" hidden="1" thickBot="1" x14ac:dyDescent="0.3">
      <c r="B164" s="574" t="s">
        <v>36</v>
      </c>
      <c r="C164" s="570">
        <f>C154+C159</f>
        <v>0</v>
      </c>
      <c r="D164" s="570">
        <f>D154+D159</f>
        <v>0</v>
      </c>
      <c r="E164" s="570">
        <f>E154+E159</f>
        <v>0</v>
      </c>
      <c r="F164" s="570">
        <f>F154+F159</f>
        <v>0</v>
      </c>
    </row>
    <row r="165" spans="2:14" ht="19.5" thickBot="1" x14ac:dyDescent="0.3">
      <c r="B165" s="1026" t="s">
        <v>38</v>
      </c>
      <c r="C165" s="1027"/>
      <c r="D165" s="1027"/>
      <c r="E165" s="1027"/>
      <c r="F165" s="1028"/>
    </row>
    <row r="166" spans="2:14" ht="19.5" thickBot="1" x14ac:dyDescent="0.3">
      <c r="B166" s="1026" t="s">
        <v>43</v>
      </c>
      <c r="C166" s="1027"/>
      <c r="D166" s="1027"/>
      <c r="E166" s="1027"/>
      <c r="F166" s="1028"/>
    </row>
    <row r="167" spans="2:14" ht="19.5" thickBot="1" x14ac:dyDescent="0.3">
      <c r="B167" s="561" t="s">
        <v>46</v>
      </c>
      <c r="C167" s="1067" t="s">
        <v>1040</v>
      </c>
      <c r="D167" s="1068"/>
      <c r="E167" s="1068"/>
      <c r="F167" s="1069"/>
    </row>
    <row r="168" spans="2:14" ht="37.5" customHeight="1" thickBot="1" x14ac:dyDescent="0.3">
      <c r="B168" s="561" t="s">
        <v>52</v>
      </c>
      <c r="C168" s="577" t="s">
        <v>1041</v>
      </c>
      <c r="D168" s="578" t="s">
        <v>53</v>
      </c>
      <c r="E168" s="1060"/>
      <c r="F168" s="1061"/>
      <c r="H168" s="894" t="s">
        <v>1030</v>
      </c>
      <c r="I168" s="895"/>
      <c r="J168" s="895"/>
      <c r="K168" s="895"/>
      <c r="L168" s="895"/>
      <c r="M168" s="895"/>
      <c r="N168" s="896"/>
    </row>
    <row r="169" spans="2:14" ht="19.5" thickBot="1" x14ac:dyDescent="0.3">
      <c r="B169" s="579"/>
      <c r="C169" s="1058"/>
      <c r="D169" s="1059"/>
      <c r="E169" s="1060"/>
      <c r="F169" s="1061"/>
      <c r="H169" s="1055"/>
      <c r="I169" s="1056"/>
      <c r="J169" s="1056"/>
      <c r="K169" s="1056"/>
      <c r="L169" s="1056"/>
      <c r="M169" s="1056"/>
      <c r="N169" s="1057"/>
    </row>
    <row r="170" spans="2:14" ht="17.25" customHeight="1" thickBot="1" x14ac:dyDescent="0.3">
      <c r="B170" s="554" t="s">
        <v>9</v>
      </c>
      <c r="C170" s="1020" t="s">
        <v>1042</v>
      </c>
      <c r="D170" s="1021"/>
      <c r="E170" s="1021"/>
      <c r="F170" s="1022"/>
      <c r="H170" s="897"/>
      <c r="I170" s="898"/>
      <c r="J170" s="898"/>
      <c r="K170" s="898"/>
      <c r="L170" s="898"/>
      <c r="M170" s="898"/>
      <c r="N170" s="899"/>
    </row>
    <row r="171" spans="2:14" ht="19.5" thickBot="1" x14ac:dyDescent="0.3">
      <c r="B171" s="554" t="s">
        <v>14</v>
      </c>
      <c r="C171" s="1032" t="s">
        <v>1043</v>
      </c>
      <c r="D171" s="1033"/>
      <c r="E171" s="1033"/>
      <c r="F171" s="1034"/>
    </row>
    <row r="172" spans="2:14" ht="12.75" customHeight="1" x14ac:dyDescent="0.25">
      <c r="B172" s="1035"/>
      <c r="C172" s="562">
        <v>2019</v>
      </c>
      <c r="D172" s="562">
        <v>2020</v>
      </c>
      <c r="E172" s="562">
        <v>2021</v>
      </c>
      <c r="F172" s="562">
        <v>2022</v>
      </c>
    </row>
    <row r="173" spans="2:14" ht="36" customHeight="1" thickBot="1" x14ac:dyDescent="0.3">
      <c r="B173" s="1036"/>
      <c r="C173" s="563" t="s">
        <v>5</v>
      </c>
      <c r="D173" s="563" t="s">
        <v>6</v>
      </c>
      <c r="E173" s="563" t="s">
        <v>6</v>
      </c>
      <c r="F173" s="563" t="s">
        <v>6</v>
      </c>
    </row>
    <row r="174" spans="2:14" ht="19.5" thickBot="1" x14ac:dyDescent="0.3">
      <c r="B174" s="554" t="s">
        <v>8</v>
      </c>
      <c r="C174" s="564">
        <v>1</v>
      </c>
      <c r="D174" s="564">
        <v>0</v>
      </c>
      <c r="E174" s="564"/>
      <c r="F174" s="564"/>
    </row>
    <row r="175" spans="2:14" ht="19.5" thickBot="1" x14ac:dyDescent="0.3">
      <c r="B175" s="554" t="s">
        <v>15</v>
      </c>
      <c r="C175" s="564">
        <v>1215</v>
      </c>
      <c r="D175" s="564">
        <v>0</v>
      </c>
      <c r="E175" s="564">
        <v>0</v>
      </c>
      <c r="F175" s="564">
        <f>F193</f>
        <v>0</v>
      </c>
    </row>
    <row r="176" spans="2:14" ht="19.5" thickBot="1" x14ac:dyDescent="0.3">
      <c r="B176" s="554" t="s">
        <v>23</v>
      </c>
      <c r="C176" s="564">
        <f>C175/C174</f>
        <v>1215</v>
      </c>
      <c r="D176" s="564" t="e">
        <f>D175/D174</f>
        <v>#DIV/0!</v>
      </c>
      <c r="E176" s="564" t="e">
        <f>E175/E174</f>
        <v>#DIV/0!</v>
      </c>
      <c r="F176" s="564" t="e">
        <f>F175/F174</f>
        <v>#DIV/0!</v>
      </c>
    </row>
    <row r="177" spans="2:14" ht="19.5" thickBot="1" x14ac:dyDescent="0.3">
      <c r="B177" s="554" t="s">
        <v>16</v>
      </c>
      <c r="C177" s="565" t="s">
        <v>22</v>
      </c>
      <c r="D177" s="566">
        <f>D174/C174-1</f>
        <v>-1</v>
      </c>
      <c r="E177" s="566" t="e">
        <f t="shared" ref="E177:F179" si="5">E174/D174-1</f>
        <v>#DIV/0!</v>
      </c>
      <c r="F177" s="566" t="e">
        <f t="shared" si="5"/>
        <v>#DIV/0!</v>
      </c>
      <c r="H177" s="9"/>
      <c r="I177" s="9"/>
      <c r="J177" s="9"/>
      <c r="K177" s="9"/>
      <c r="L177" s="9"/>
      <c r="M177" s="9"/>
      <c r="N177" s="9"/>
    </row>
    <row r="178" spans="2:14" ht="19.5" thickBot="1" x14ac:dyDescent="0.3">
      <c r="B178" s="554" t="s">
        <v>17</v>
      </c>
      <c r="C178" s="565" t="s">
        <v>22</v>
      </c>
      <c r="D178" s="566">
        <f>D175/C175-1</f>
        <v>-1</v>
      </c>
      <c r="E178" s="566" t="e">
        <f t="shared" si="5"/>
        <v>#DIV/0!</v>
      </c>
      <c r="F178" s="566" t="e">
        <f t="shared" si="5"/>
        <v>#DIV/0!</v>
      </c>
    </row>
    <row r="179" spans="2:14" ht="19.5" thickBot="1" x14ac:dyDescent="0.3">
      <c r="B179" s="554" t="s">
        <v>18</v>
      </c>
      <c r="C179" s="565" t="s">
        <v>22</v>
      </c>
      <c r="D179" s="566" t="e">
        <f>D176/C176-1</f>
        <v>#DIV/0!</v>
      </c>
      <c r="E179" s="566" t="e">
        <f t="shared" si="5"/>
        <v>#DIV/0!</v>
      </c>
      <c r="F179" s="566" t="e">
        <f t="shared" si="5"/>
        <v>#DIV/0!</v>
      </c>
    </row>
    <row r="180" spans="2:14" ht="19.5" thickBot="1" x14ac:dyDescent="0.3">
      <c r="B180" s="1037" t="s">
        <v>1033</v>
      </c>
      <c r="C180" s="1038"/>
      <c r="D180" s="1038"/>
      <c r="E180" s="1038"/>
      <c r="F180" s="1039"/>
    </row>
    <row r="181" spans="2:14" ht="12.75" customHeight="1" x14ac:dyDescent="0.25">
      <c r="B181" s="1035"/>
      <c r="C181" s="562">
        <v>2019</v>
      </c>
      <c r="D181" s="562">
        <v>2020</v>
      </c>
      <c r="E181" s="562">
        <v>2021</v>
      </c>
      <c r="F181" s="562">
        <v>2022</v>
      </c>
    </row>
    <row r="182" spans="2:14" ht="19.5" thickBot="1" x14ac:dyDescent="0.3">
      <c r="B182" s="1036"/>
      <c r="C182" s="563" t="s">
        <v>5</v>
      </c>
      <c r="D182" s="563" t="s">
        <v>6</v>
      </c>
      <c r="E182" s="563" t="s">
        <v>6</v>
      </c>
      <c r="F182" s="563" t="s">
        <v>6</v>
      </c>
    </row>
    <row r="183" spans="2:14" ht="19.5" thickBot="1" x14ac:dyDescent="0.3">
      <c r="B183" s="567" t="s">
        <v>41</v>
      </c>
      <c r="C183" s="568">
        <f>C184+C185+C186+C187</f>
        <v>0</v>
      </c>
      <c r="D183" s="568">
        <f>D184+D185+D186+D187</f>
        <v>0</v>
      </c>
      <c r="E183" s="568">
        <f>E184+E185+E186+E187</f>
        <v>0</v>
      </c>
      <c r="F183" s="568">
        <f>F184+F185+F186+F187</f>
        <v>0</v>
      </c>
    </row>
    <row r="184" spans="2:14" ht="19.5" thickBot="1" x14ac:dyDescent="0.3">
      <c r="B184" s="569" t="s">
        <v>50</v>
      </c>
      <c r="C184" s="568"/>
      <c r="D184" s="568"/>
      <c r="E184" s="568"/>
      <c r="F184" s="568"/>
    </row>
    <row r="185" spans="2:14" ht="19.5" thickBot="1" x14ac:dyDescent="0.3">
      <c r="B185" s="569" t="s">
        <v>75</v>
      </c>
      <c r="C185" s="568"/>
      <c r="D185" s="568"/>
      <c r="E185" s="568"/>
      <c r="F185" s="568"/>
    </row>
    <row r="186" spans="2:14" ht="19.5" thickBot="1" x14ac:dyDescent="0.3">
      <c r="B186" s="569" t="s">
        <v>76</v>
      </c>
      <c r="C186" s="568"/>
      <c r="D186" s="568"/>
      <c r="E186" s="568"/>
      <c r="F186" s="568"/>
    </row>
    <row r="187" spans="2:14" ht="19.5" thickBot="1" x14ac:dyDescent="0.3">
      <c r="B187" s="569" t="s">
        <v>77</v>
      </c>
      <c r="C187" s="568"/>
      <c r="D187" s="568"/>
      <c r="E187" s="568"/>
      <c r="F187" s="568"/>
    </row>
    <row r="188" spans="2:14" ht="19.5" thickBot="1" x14ac:dyDescent="0.3">
      <c r="B188" s="567" t="s">
        <v>42</v>
      </c>
      <c r="C188" s="570">
        <f>C189+C190+C191+C192</f>
        <v>1215</v>
      </c>
      <c r="D188" s="583">
        <v>0</v>
      </c>
      <c r="E188" s="570">
        <f>E189+E190+E191+E192</f>
        <v>0</v>
      </c>
      <c r="F188" s="570">
        <f>F189+F190+F191+F192</f>
        <v>0</v>
      </c>
    </row>
    <row r="189" spans="2:14" ht="19.5" thickBot="1" x14ac:dyDescent="0.3">
      <c r="B189" s="569" t="s">
        <v>50</v>
      </c>
      <c r="C189" s="570">
        <v>1215</v>
      </c>
      <c r="D189" s="568"/>
      <c r="E189" s="568"/>
      <c r="F189" s="568">
        <v>0</v>
      </c>
    </row>
    <row r="190" spans="2:14" ht="19.5" thickBot="1" x14ac:dyDescent="0.3">
      <c r="B190" s="569" t="s">
        <v>75</v>
      </c>
      <c r="C190" s="570"/>
      <c r="D190" s="568"/>
      <c r="E190" s="568"/>
      <c r="F190" s="568"/>
    </row>
    <row r="191" spans="2:14" ht="19.5" thickBot="1" x14ac:dyDescent="0.3">
      <c r="B191" s="569" t="s">
        <v>76</v>
      </c>
      <c r="C191" s="570"/>
      <c r="D191" s="568"/>
      <c r="E191" s="568"/>
      <c r="F191" s="568"/>
    </row>
    <row r="192" spans="2:14" ht="19.5" thickBot="1" x14ac:dyDescent="0.3">
      <c r="B192" s="569" t="s">
        <v>77</v>
      </c>
      <c r="C192" s="570"/>
      <c r="D192" s="568"/>
      <c r="E192" s="568"/>
      <c r="F192" s="568"/>
    </row>
    <row r="193" spans="2:14" ht="19.5" thickBot="1" x14ac:dyDescent="0.3">
      <c r="B193" s="580" t="s">
        <v>33</v>
      </c>
      <c r="C193" s="570">
        <f>C183+C188</f>
        <v>1215</v>
      </c>
      <c r="D193" s="570">
        <v>0</v>
      </c>
      <c r="E193" s="570">
        <f>E183+E188</f>
        <v>0</v>
      </c>
      <c r="F193" s="570">
        <f>F183+F188</f>
        <v>0</v>
      </c>
    </row>
    <row r="194" spans="2:14" ht="57" hidden="1" thickBot="1" x14ac:dyDescent="0.3">
      <c r="B194" s="561" t="s">
        <v>137</v>
      </c>
      <c r="C194" s="584"/>
      <c r="D194" s="585" t="s">
        <v>53</v>
      </c>
      <c r="E194" s="586"/>
      <c r="F194" s="587"/>
    </row>
    <row r="195" spans="2:14" ht="17.25" hidden="1" customHeight="1" thickBot="1" x14ac:dyDescent="0.3">
      <c r="B195" s="554" t="s">
        <v>9</v>
      </c>
      <c r="C195" s="1020"/>
      <c r="D195" s="1021"/>
      <c r="E195" s="1021"/>
      <c r="F195" s="1022"/>
    </row>
    <row r="196" spans="2:14" ht="19.5" hidden="1" thickBot="1" x14ac:dyDescent="0.3">
      <c r="B196" s="554" t="s">
        <v>14</v>
      </c>
      <c r="C196" s="1032"/>
      <c r="D196" s="1033"/>
      <c r="E196" s="1033"/>
      <c r="F196" s="1034"/>
    </row>
    <row r="197" spans="2:14" ht="12.75" hidden="1" customHeight="1" x14ac:dyDescent="0.25">
      <c r="B197" s="1035"/>
      <c r="C197" s="562">
        <v>2019</v>
      </c>
      <c r="D197" s="562">
        <v>2020</v>
      </c>
      <c r="E197" s="562">
        <v>2021</v>
      </c>
      <c r="F197" s="562">
        <v>2022</v>
      </c>
    </row>
    <row r="198" spans="2:14" ht="9" hidden="1" customHeight="1" thickBot="1" x14ac:dyDescent="0.3">
      <c r="B198" s="1036"/>
      <c r="C198" s="563" t="s">
        <v>5</v>
      </c>
      <c r="D198" s="563" t="s">
        <v>6</v>
      </c>
      <c r="E198" s="563" t="s">
        <v>6</v>
      </c>
      <c r="F198" s="563" t="s">
        <v>6</v>
      </c>
    </row>
    <row r="199" spans="2:14" ht="19.5" hidden="1" thickBot="1" x14ac:dyDescent="0.3">
      <c r="B199" s="554" t="s">
        <v>8</v>
      </c>
      <c r="C199" s="581"/>
      <c r="D199" s="581"/>
      <c r="E199" s="581"/>
      <c r="F199" s="581"/>
    </row>
    <row r="200" spans="2:14" ht="19.5" hidden="1" thickBot="1" x14ac:dyDescent="0.3">
      <c r="B200" s="554" t="s">
        <v>15</v>
      </c>
      <c r="C200" s="564">
        <f>C218</f>
        <v>0</v>
      </c>
      <c r="D200" s="564">
        <f>D218</f>
        <v>0</v>
      </c>
      <c r="E200" s="564">
        <f>E218</f>
        <v>0</v>
      </c>
      <c r="F200" s="564">
        <f>F218</f>
        <v>0</v>
      </c>
    </row>
    <row r="201" spans="2:14" ht="19.5" hidden="1" thickBot="1" x14ac:dyDescent="0.3">
      <c r="B201" s="554" t="s">
        <v>23</v>
      </c>
      <c r="C201" s="564" t="e">
        <f>C200/C199</f>
        <v>#DIV/0!</v>
      </c>
      <c r="D201" s="564" t="e">
        <f>D200/D199</f>
        <v>#DIV/0!</v>
      </c>
      <c r="E201" s="564" t="e">
        <f>E200/E199</f>
        <v>#DIV/0!</v>
      </c>
      <c r="F201" s="564" t="e">
        <f>F200/F199</f>
        <v>#DIV/0!</v>
      </c>
    </row>
    <row r="202" spans="2:14" ht="19.5" hidden="1" thickBot="1" x14ac:dyDescent="0.3">
      <c r="B202" s="554" t="s">
        <v>16</v>
      </c>
      <c r="C202" s="565" t="s">
        <v>22</v>
      </c>
      <c r="D202" s="566" t="e">
        <f>D199/C199-1</f>
        <v>#DIV/0!</v>
      </c>
      <c r="E202" s="566" t="e">
        <f t="shared" ref="E202:F204" si="6">E199/D199-1</f>
        <v>#DIV/0!</v>
      </c>
      <c r="F202" s="566" t="e">
        <f t="shared" si="6"/>
        <v>#DIV/0!</v>
      </c>
      <c r="H202" s="9"/>
      <c r="I202" s="9"/>
      <c r="J202" s="9"/>
      <c r="K202" s="9"/>
      <c r="L202" s="9"/>
      <c r="M202" s="9"/>
      <c r="N202" s="9"/>
    </row>
    <row r="203" spans="2:14" ht="19.5" hidden="1" thickBot="1" x14ac:dyDescent="0.3">
      <c r="B203" s="554" t="s">
        <v>17</v>
      </c>
      <c r="C203" s="565" t="s">
        <v>22</v>
      </c>
      <c r="D203" s="566" t="e">
        <f>D200/C200-1</f>
        <v>#DIV/0!</v>
      </c>
      <c r="E203" s="566" t="e">
        <f t="shared" si="6"/>
        <v>#DIV/0!</v>
      </c>
      <c r="F203" s="566" t="e">
        <f t="shared" si="6"/>
        <v>#DIV/0!</v>
      </c>
    </row>
    <row r="204" spans="2:14" ht="19.5" hidden="1" thickBot="1" x14ac:dyDescent="0.3">
      <c r="B204" s="554" t="s">
        <v>18</v>
      </c>
      <c r="C204" s="565" t="s">
        <v>22</v>
      </c>
      <c r="D204" s="566" t="e">
        <f>D201/C201-1</f>
        <v>#DIV/0!</v>
      </c>
      <c r="E204" s="566" t="e">
        <f t="shared" si="6"/>
        <v>#DIV/0!</v>
      </c>
      <c r="F204" s="566" t="e">
        <f t="shared" si="6"/>
        <v>#DIV/0!</v>
      </c>
    </row>
    <row r="205" spans="2:14" ht="19.5" hidden="1" thickBot="1" x14ac:dyDescent="0.3">
      <c r="B205" s="1037" t="s">
        <v>1044</v>
      </c>
      <c r="C205" s="1038"/>
      <c r="D205" s="1038"/>
      <c r="E205" s="1038"/>
      <c r="F205" s="1039"/>
    </row>
    <row r="206" spans="2:14" ht="12.75" hidden="1" customHeight="1" x14ac:dyDescent="0.25">
      <c r="B206" s="1035"/>
      <c r="C206" s="562">
        <v>2019</v>
      </c>
      <c r="D206" s="562">
        <v>2020</v>
      </c>
      <c r="E206" s="562">
        <v>2021</v>
      </c>
      <c r="F206" s="562">
        <v>2022</v>
      </c>
    </row>
    <row r="207" spans="2:14" ht="9" hidden="1" customHeight="1" thickBot="1" x14ac:dyDescent="0.3">
      <c r="B207" s="1036"/>
      <c r="C207" s="563" t="s">
        <v>5</v>
      </c>
      <c r="D207" s="563" t="s">
        <v>6</v>
      </c>
      <c r="E207" s="563" t="s">
        <v>6</v>
      </c>
      <c r="F207" s="563" t="s">
        <v>6</v>
      </c>
    </row>
    <row r="208" spans="2:14" ht="19.5" hidden="1" thickBot="1" x14ac:dyDescent="0.3">
      <c r="B208" s="567" t="s">
        <v>41</v>
      </c>
      <c r="C208" s="568">
        <f>C209+C210+C211+C212</f>
        <v>0</v>
      </c>
      <c r="D208" s="568">
        <f>D209+D210+D211+D212</f>
        <v>0</v>
      </c>
      <c r="E208" s="568">
        <f>E209+E210+E211+E212</f>
        <v>0</v>
      </c>
      <c r="F208" s="568">
        <f>F209+F210+F211+F212</f>
        <v>0</v>
      </c>
    </row>
    <row r="209" spans="2:6" ht="19.5" hidden="1" thickBot="1" x14ac:dyDescent="0.3">
      <c r="B209" s="569" t="s">
        <v>50</v>
      </c>
      <c r="C209" s="568"/>
      <c r="D209" s="568"/>
      <c r="E209" s="568"/>
      <c r="F209" s="568"/>
    </row>
    <row r="210" spans="2:6" ht="19.5" hidden="1" thickBot="1" x14ac:dyDescent="0.3">
      <c r="B210" s="569" t="s">
        <v>75</v>
      </c>
      <c r="C210" s="568"/>
      <c r="D210" s="568"/>
      <c r="E210" s="568"/>
      <c r="F210" s="568"/>
    </row>
    <row r="211" spans="2:6" ht="19.5" hidden="1" thickBot="1" x14ac:dyDescent="0.3">
      <c r="B211" s="569" t="s">
        <v>76</v>
      </c>
      <c r="C211" s="568"/>
      <c r="D211" s="568"/>
      <c r="E211" s="568"/>
      <c r="F211" s="568"/>
    </row>
    <row r="212" spans="2:6" ht="19.5" hidden="1" thickBot="1" x14ac:dyDescent="0.3">
      <c r="B212" s="569" t="s">
        <v>77</v>
      </c>
      <c r="C212" s="568"/>
      <c r="D212" s="568"/>
      <c r="E212" s="568"/>
      <c r="F212" s="568"/>
    </row>
    <row r="213" spans="2:6" ht="19.5" hidden="1" thickBot="1" x14ac:dyDescent="0.3">
      <c r="B213" s="567" t="s">
        <v>42</v>
      </c>
      <c r="C213" s="570">
        <f>C214+C215+C216+C217</f>
        <v>0</v>
      </c>
      <c r="D213" s="570">
        <f>D214+D215+D216+D217</f>
        <v>0</v>
      </c>
      <c r="E213" s="570">
        <f>E214+E215+E216+E217</f>
        <v>0</v>
      </c>
      <c r="F213" s="570">
        <f>F214+F215+F216+F217</f>
        <v>0</v>
      </c>
    </row>
    <row r="214" spans="2:6" ht="19.5" hidden="1" thickBot="1" x14ac:dyDescent="0.3">
      <c r="B214" s="569" t="s">
        <v>50</v>
      </c>
      <c r="C214" s="570"/>
      <c r="D214" s="568"/>
      <c r="E214" s="568"/>
      <c r="F214" s="568"/>
    </row>
    <row r="215" spans="2:6" ht="19.5" hidden="1" thickBot="1" x14ac:dyDescent="0.3">
      <c r="B215" s="569" t="s">
        <v>75</v>
      </c>
      <c r="C215" s="570"/>
      <c r="D215" s="568"/>
      <c r="E215" s="568"/>
      <c r="F215" s="568"/>
    </row>
    <row r="216" spans="2:6" ht="19.5" hidden="1" thickBot="1" x14ac:dyDescent="0.3">
      <c r="B216" s="569" t="s">
        <v>76</v>
      </c>
      <c r="C216" s="570"/>
      <c r="D216" s="568"/>
      <c r="E216" s="568"/>
      <c r="F216" s="568"/>
    </row>
    <row r="217" spans="2:6" ht="19.5" hidden="1" thickBot="1" x14ac:dyDescent="0.3">
      <c r="B217" s="569" t="s">
        <v>77</v>
      </c>
      <c r="C217" s="570"/>
      <c r="D217" s="568"/>
      <c r="E217" s="568"/>
      <c r="F217" s="568"/>
    </row>
    <row r="218" spans="2:6" ht="19.5" hidden="1" thickBot="1" x14ac:dyDescent="0.3">
      <c r="B218" s="574" t="s">
        <v>127</v>
      </c>
      <c r="C218" s="570">
        <f>C208+C213</f>
        <v>0</v>
      </c>
      <c r="D218" s="570">
        <f>D208+D213</f>
        <v>0</v>
      </c>
      <c r="E218" s="570">
        <f>E208+E213</f>
        <v>0</v>
      </c>
      <c r="F218" s="570">
        <f>F208+F213</f>
        <v>0</v>
      </c>
    </row>
    <row r="219" spans="2:6" ht="25.5" hidden="1" customHeight="1" thickBot="1" x14ac:dyDescent="0.3">
      <c r="B219" s="588" t="s">
        <v>29</v>
      </c>
      <c r="C219" s="1058"/>
      <c r="D219" s="1060"/>
      <c r="E219" s="1060"/>
      <c r="F219" s="1061"/>
    </row>
    <row r="220" spans="2:6" ht="57" hidden="1" thickBot="1" x14ac:dyDescent="0.3">
      <c r="B220" s="561" t="s">
        <v>137</v>
      </c>
      <c r="C220" s="584"/>
      <c r="D220" s="585" t="s">
        <v>53</v>
      </c>
      <c r="E220" s="586"/>
      <c r="F220" s="587"/>
    </row>
    <row r="221" spans="2:6" ht="17.25" hidden="1" customHeight="1" thickBot="1" x14ac:dyDescent="0.3">
      <c r="B221" s="554" t="s">
        <v>9</v>
      </c>
      <c r="C221" s="1020"/>
      <c r="D221" s="1021"/>
      <c r="E221" s="1021"/>
      <c r="F221" s="1022"/>
    </row>
    <row r="222" spans="2:6" ht="19.5" hidden="1" thickBot="1" x14ac:dyDescent="0.3">
      <c r="B222" s="554" t="s">
        <v>14</v>
      </c>
      <c r="C222" s="1032"/>
      <c r="D222" s="1033"/>
      <c r="E222" s="1033"/>
      <c r="F222" s="1034"/>
    </row>
    <row r="223" spans="2:6" ht="12.75" hidden="1" customHeight="1" x14ac:dyDescent="0.25">
      <c r="B223" s="1035"/>
      <c r="C223" s="562">
        <v>2019</v>
      </c>
      <c r="D223" s="562">
        <v>2020</v>
      </c>
      <c r="E223" s="562">
        <v>2021</v>
      </c>
      <c r="F223" s="562">
        <v>2022</v>
      </c>
    </row>
    <row r="224" spans="2:6" ht="9" hidden="1" customHeight="1" thickBot="1" x14ac:dyDescent="0.3">
      <c r="B224" s="1036"/>
      <c r="C224" s="563" t="s">
        <v>5</v>
      </c>
      <c r="D224" s="563" t="s">
        <v>6</v>
      </c>
      <c r="E224" s="563" t="s">
        <v>6</v>
      </c>
      <c r="F224" s="563" t="s">
        <v>6</v>
      </c>
    </row>
    <row r="225" spans="2:14" ht="19.5" hidden="1" thickBot="1" x14ac:dyDescent="0.3">
      <c r="B225" s="554" t="s">
        <v>8</v>
      </c>
      <c r="C225" s="581"/>
      <c r="D225" s="581"/>
      <c r="E225" s="581"/>
      <c r="F225" s="581"/>
    </row>
    <row r="226" spans="2:14" ht="19.5" hidden="1" thickBot="1" x14ac:dyDescent="0.3">
      <c r="B226" s="554" t="s">
        <v>15</v>
      </c>
      <c r="C226" s="564">
        <f>C244</f>
        <v>0</v>
      </c>
      <c r="D226" s="564">
        <f>D244</f>
        <v>0</v>
      </c>
      <c r="E226" s="564">
        <f>E244</f>
        <v>0</v>
      </c>
      <c r="F226" s="564">
        <f>F244</f>
        <v>0</v>
      </c>
    </row>
    <row r="227" spans="2:14" ht="19.5" hidden="1" thickBot="1" x14ac:dyDescent="0.3">
      <c r="B227" s="554" t="s">
        <v>23</v>
      </c>
      <c r="C227" s="564" t="e">
        <f>C226/C225</f>
        <v>#DIV/0!</v>
      </c>
      <c r="D227" s="564" t="e">
        <f>D226/D225</f>
        <v>#DIV/0!</v>
      </c>
      <c r="E227" s="564" t="e">
        <f>E226/E225</f>
        <v>#DIV/0!</v>
      </c>
      <c r="F227" s="564" t="e">
        <f>F226/F225</f>
        <v>#DIV/0!</v>
      </c>
    </row>
    <row r="228" spans="2:14" ht="19.5" hidden="1" thickBot="1" x14ac:dyDescent="0.3">
      <c r="B228" s="554" t="s">
        <v>16</v>
      </c>
      <c r="C228" s="565" t="s">
        <v>22</v>
      </c>
      <c r="D228" s="566" t="e">
        <f>D225/C225-1</f>
        <v>#DIV/0!</v>
      </c>
      <c r="E228" s="566" t="e">
        <f t="shared" ref="E228:F230" si="7">E225/D225-1</f>
        <v>#DIV/0!</v>
      </c>
      <c r="F228" s="566" t="e">
        <f t="shared" si="7"/>
        <v>#DIV/0!</v>
      </c>
      <c r="H228" s="9"/>
      <c r="I228" s="9"/>
      <c r="J228" s="9"/>
      <c r="K228" s="9"/>
      <c r="L228" s="9"/>
      <c r="M228" s="9"/>
      <c r="N228" s="9"/>
    </row>
    <row r="229" spans="2:14" ht="19.5" hidden="1" thickBot="1" x14ac:dyDescent="0.3">
      <c r="B229" s="554" t="s">
        <v>17</v>
      </c>
      <c r="C229" s="565" t="s">
        <v>22</v>
      </c>
      <c r="D229" s="566" t="e">
        <f>D226/C226-1</f>
        <v>#DIV/0!</v>
      </c>
      <c r="E229" s="566" t="e">
        <f t="shared" si="7"/>
        <v>#DIV/0!</v>
      </c>
      <c r="F229" s="566" t="e">
        <f t="shared" si="7"/>
        <v>#DIV/0!</v>
      </c>
    </row>
    <row r="230" spans="2:14" ht="19.5" hidden="1" thickBot="1" x14ac:dyDescent="0.3">
      <c r="B230" s="554" t="s">
        <v>18</v>
      </c>
      <c r="C230" s="565" t="s">
        <v>22</v>
      </c>
      <c r="D230" s="566" t="e">
        <f>D227/C227-1</f>
        <v>#DIV/0!</v>
      </c>
      <c r="E230" s="566" t="e">
        <f t="shared" si="7"/>
        <v>#DIV/0!</v>
      </c>
      <c r="F230" s="566" t="e">
        <f t="shared" si="7"/>
        <v>#DIV/0!</v>
      </c>
    </row>
    <row r="231" spans="2:14" ht="19.5" hidden="1" thickBot="1" x14ac:dyDescent="0.3">
      <c r="B231" s="1037" t="s">
        <v>1039</v>
      </c>
      <c r="C231" s="1038"/>
      <c r="D231" s="1038"/>
      <c r="E231" s="1038"/>
      <c r="F231" s="1039"/>
    </row>
    <row r="232" spans="2:14" ht="12.75" hidden="1" customHeight="1" x14ac:dyDescent="0.25">
      <c r="B232" s="1035"/>
      <c r="C232" s="562">
        <v>2019</v>
      </c>
      <c r="D232" s="562">
        <v>2020</v>
      </c>
      <c r="E232" s="562">
        <v>2021</v>
      </c>
      <c r="F232" s="562">
        <v>2022</v>
      </c>
    </row>
    <row r="233" spans="2:14" ht="9" hidden="1" customHeight="1" thickBot="1" x14ac:dyDescent="0.3">
      <c r="B233" s="1036"/>
      <c r="C233" s="563" t="s">
        <v>5</v>
      </c>
      <c r="D233" s="563" t="s">
        <v>6</v>
      </c>
      <c r="E233" s="563" t="s">
        <v>6</v>
      </c>
      <c r="F233" s="563" t="s">
        <v>6</v>
      </c>
    </row>
    <row r="234" spans="2:14" ht="19.5" hidden="1" thickBot="1" x14ac:dyDescent="0.3">
      <c r="B234" s="567" t="s">
        <v>41</v>
      </c>
      <c r="C234" s="568">
        <f>C235+C236+C237+C238</f>
        <v>0</v>
      </c>
      <c r="D234" s="568">
        <f>D235+D236+D237+D238</f>
        <v>0</v>
      </c>
      <c r="E234" s="568">
        <f>E235+E236+E237+E238</f>
        <v>0</v>
      </c>
      <c r="F234" s="568">
        <f>F235+F236+F237+F238</f>
        <v>0</v>
      </c>
    </row>
    <row r="235" spans="2:14" ht="19.5" hidden="1" thickBot="1" x14ac:dyDescent="0.3">
      <c r="B235" s="569" t="s">
        <v>50</v>
      </c>
      <c r="C235" s="568"/>
      <c r="D235" s="568"/>
      <c r="E235" s="568"/>
      <c r="F235" s="568"/>
    </row>
    <row r="236" spans="2:14" ht="19.5" hidden="1" thickBot="1" x14ac:dyDescent="0.3">
      <c r="B236" s="569" t="s">
        <v>75</v>
      </c>
      <c r="C236" s="568"/>
      <c r="D236" s="568"/>
      <c r="E236" s="568"/>
      <c r="F236" s="568"/>
    </row>
    <row r="237" spans="2:14" ht="19.5" hidden="1" thickBot="1" x14ac:dyDescent="0.3">
      <c r="B237" s="569" t="s">
        <v>76</v>
      </c>
      <c r="C237" s="568"/>
      <c r="D237" s="568"/>
      <c r="E237" s="568"/>
      <c r="F237" s="568"/>
    </row>
    <row r="238" spans="2:14" ht="19.5" hidden="1" thickBot="1" x14ac:dyDescent="0.3">
      <c r="B238" s="569" t="s">
        <v>77</v>
      </c>
      <c r="C238" s="568"/>
      <c r="D238" s="568"/>
      <c r="E238" s="568"/>
      <c r="F238" s="568"/>
    </row>
    <row r="239" spans="2:14" ht="19.5" hidden="1" thickBot="1" x14ac:dyDescent="0.3">
      <c r="B239" s="567" t="s">
        <v>42</v>
      </c>
      <c r="C239" s="570">
        <f>C240+C241+C242+C243</f>
        <v>0</v>
      </c>
      <c r="D239" s="570">
        <f>D240+D241+D242+D243</f>
        <v>0</v>
      </c>
      <c r="E239" s="570">
        <f>E240+E241+E242+E243</f>
        <v>0</v>
      </c>
      <c r="F239" s="570">
        <f>F240+F241+F242+F243</f>
        <v>0</v>
      </c>
    </row>
    <row r="240" spans="2:14" ht="19.5" hidden="1" thickBot="1" x14ac:dyDescent="0.3">
      <c r="B240" s="569" t="s">
        <v>50</v>
      </c>
      <c r="C240" s="570"/>
      <c r="D240" s="570"/>
      <c r="E240" s="570"/>
      <c r="F240" s="570"/>
    </row>
    <row r="241" spans="2:19" ht="19.5" hidden="1" thickBot="1" x14ac:dyDescent="0.3">
      <c r="B241" s="569" t="s">
        <v>75</v>
      </c>
      <c r="C241" s="570"/>
      <c r="D241" s="570"/>
      <c r="E241" s="570"/>
      <c r="F241" s="570"/>
    </row>
    <row r="242" spans="2:19" ht="19.5" hidden="1" thickBot="1" x14ac:dyDescent="0.3">
      <c r="B242" s="569" t="s">
        <v>76</v>
      </c>
      <c r="C242" s="570"/>
      <c r="D242" s="570"/>
      <c r="E242" s="570"/>
      <c r="F242" s="570"/>
    </row>
    <row r="243" spans="2:19" ht="19.5" hidden="1" thickBot="1" x14ac:dyDescent="0.3">
      <c r="B243" s="569" t="s">
        <v>77</v>
      </c>
      <c r="C243" s="570"/>
      <c r="D243" s="570"/>
      <c r="E243" s="570"/>
      <c r="F243" s="570"/>
    </row>
    <row r="244" spans="2:19" ht="19.5" hidden="1" thickBot="1" x14ac:dyDescent="0.3">
      <c r="B244" s="574" t="s">
        <v>36</v>
      </c>
      <c r="C244" s="570">
        <f>C234+C239</f>
        <v>0</v>
      </c>
      <c r="D244" s="570">
        <f>D234+D239</f>
        <v>0</v>
      </c>
      <c r="E244" s="570">
        <f>E234+E239</f>
        <v>0</v>
      </c>
      <c r="F244" s="570">
        <f>F234+F239</f>
        <v>0</v>
      </c>
    </row>
    <row r="245" spans="2:19" ht="19.5" hidden="1" thickBot="1" x14ac:dyDescent="0.3">
      <c r="B245" s="589"/>
      <c r="C245" s="590"/>
      <c r="D245" s="590"/>
      <c r="E245" s="590"/>
      <c r="F245" s="590"/>
    </row>
    <row r="246" spans="2:19" ht="49.5" customHeight="1" thickBot="1" x14ac:dyDescent="0.3">
      <c r="B246" s="555" t="s">
        <v>47</v>
      </c>
      <c r="C246" s="590">
        <f>C29+C70+C95+C175</f>
        <v>193468</v>
      </c>
      <c r="D246" s="607">
        <f>D29+D70+D95+D175</f>
        <v>199300</v>
      </c>
      <c r="E246" s="590">
        <f>E29+E70+E95+E175</f>
        <v>200000</v>
      </c>
      <c r="F246" s="590">
        <f>F29+F70+F95+F175</f>
        <v>200000</v>
      </c>
    </row>
    <row r="247" spans="2:19" ht="38.25" thickBot="1" x14ac:dyDescent="0.3">
      <c r="B247" s="555" t="s">
        <v>48</v>
      </c>
      <c r="C247" s="590">
        <f>C58+C88+C113+C193</f>
        <v>193468</v>
      </c>
      <c r="D247" s="607">
        <f>D58+D88+D113+D193</f>
        <v>199300</v>
      </c>
      <c r="E247" s="590">
        <f>E58+E88+E113+E193</f>
        <v>200000</v>
      </c>
      <c r="F247" s="590">
        <f>F58+F88+F113+F193</f>
        <v>200000</v>
      </c>
    </row>
    <row r="248" spans="2:19" ht="19.5" thickBot="1" x14ac:dyDescent="0.3">
      <c r="B248" s="567" t="s">
        <v>0</v>
      </c>
      <c r="C248" s="590">
        <f>C249+C250</f>
        <v>126800</v>
      </c>
      <c r="D248" s="590">
        <f>D249+D250</f>
        <v>125440</v>
      </c>
      <c r="E248" s="590">
        <f>E249+E250</f>
        <v>125440</v>
      </c>
      <c r="F248" s="590">
        <f>F249+F250</f>
        <v>125440</v>
      </c>
    </row>
    <row r="249" spans="2:19" ht="19.5" thickBot="1" x14ac:dyDescent="0.3">
      <c r="B249" s="569" t="s">
        <v>50</v>
      </c>
      <c r="C249" s="570">
        <f t="shared" ref="C249:F250" si="8">C38</f>
        <v>126800</v>
      </c>
      <c r="D249" s="570">
        <f t="shared" si="8"/>
        <v>125440</v>
      </c>
      <c r="E249" s="570">
        <f t="shared" si="8"/>
        <v>125440</v>
      </c>
      <c r="F249" s="570">
        <f t="shared" si="8"/>
        <v>125440</v>
      </c>
      <c r="Q249" s="9"/>
    </row>
    <row r="250" spans="2:19" ht="19.5" thickBot="1" x14ac:dyDescent="0.3">
      <c r="B250" s="569" t="s">
        <v>54</v>
      </c>
      <c r="C250" s="570">
        <f t="shared" si="8"/>
        <v>0</v>
      </c>
      <c r="D250" s="570">
        <f t="shared" si="8"/>
        <v>0</v>
      </c>
      <c r="E250" s="570">
        <f t="shared" si="8"/>
        <v>0</v>
      </c>
      <c r="F250" s="570">
        <f t="shared" si="8"/>
        <v>0</v>
      </c>
      <c r="Q250" s="9"/>
      <c r="R250" s="9"/>
      <c r="S250" s="9"/>
    </row>
    <row r="251" spans="2:19" ht="38.25" thickBot="1" x14ac:dyDescent="0.3">
      <c r="B251" s="567" t="s">
        <v>31</v>
      </c>
      <c r="C251" s="590">
        <f>C252+C253</f>
        <v>22340</v>
      </c>
      <c r="D251" s="590">
        <f>D252+D253</f>
        <v>23700</v>
      </c>
      <c r="E251" s="590">
        <f>E252+E253</f>
        <v>23700</v>
      </c>
      <c r="F251" s="590">
        <f>F252+F253</f>
        <v>23700</v>
      </c>
    </row>
    <row r="252" spans="2:19" ht="19.5" thickBot="1" x14ac:dyDescent="0.3">
      <c r="B252" s="569" t="s">
        <v>50</v>
      </c>
      <c r="C252" s="568">
        <f t="shared" ref="C252:F253" si="9">C41</f>
        <v>22340</v>
      </c>
      <c r="D252" s="568">
        <f t="shared" si="9"/>
        <v>23700</v>
      </c>
      <c r="E252" s="568">
        <f t="shared" si="9"/>
        <v>23700</v>
      </c>
      <c r="F252" s="568">
        <f t="shared" si="9"/>
        <v>23700</v>
      </c>
    </row>
    <row r="253" spans="2:19" ht="19.5" thickBot="1" x14ac:dyDescent="0.3">
      <c r="B253" s="569" t="s">
        <v>54</v>
      </c>
      <c r="C253" s="570">
        <f t="shared" si="9"/>
        <v>0</v>
      </c>
      <c r="D253" s="570">
        <f t="shared" si="9"/>
        <v>0</v>
      </c>
      <c r="E253" s="570">
        <f t="shared" si="9"/>
        <v>0</v>
      </c>
      <c r="F253" s="570">
        <f t="shared" si="9"/>
        <v>0</v>
      </c>
    </row>
    <row r="254" spans="2:19" ht="19.5" thickBot="1" x14ac:dyDescent="0.3">
      <c r="B254" s="567" t="s">
        <v>1</v>
      </c>
      <c r="C254" s="590">
        <v>34328</v>
      </c>
      <c r="D254" s="590">
        <v>40160</v>
      </c>
      <c r="E254" s="590">
        <v>40860</v>
      </c>
      <c r="F254" s="590">
        <v>40860</v>
      </c>
    </row>
    <row r="255" spans="2:19" ht="19.5" thickBot="1" x14ac:dyDescent="0.3">
      <c r="B255" s="569" t="s">
        <v>50</v>
      </c>
      <c r="C255" s="570">
        <f t="shared" ref="C255:F256" si="10">C44</f>
        <v>34328</v>
      </c>
      <c r="D255" s="570">
        <f t="shared" si="10"/>
        <v>40160</v>
      </c>
      <c r="E255" s="570">
        <f t="shared" si="10"/>
        <v>40860</v>
      </c>
      <c r="F255" s="570">
        <f t="shared" si="10"/>
        <v>40860</v>
      </c>
    </row>
    <row r="256" spans="2:19" ht="19.5" thickBot="1" x14ac:dyDescent="0.3">
      <c r="B256" s="569" t="s">
        <v>54</v>
      </c>
      <c r="C256" s="570">
        <f t="shared" si="10"/>
        <v>0</v>
      </c>
      <c r="D256" s="570">
        <f t="shared" si="10"/>
        <v>0</v>
      </c>
      <c r="E256" s="570">
        <f t="shared" si="10"/>
        <v>0</v>
      </c>
      <c r="F256" s="570">
        <f t="shared" si="10"/>
        <v>0</v>
      </c>
    </row>
    <row r="257" spans="2:6" ht="19.5" thickBot="1" x14ac:dyDescent="0.3">
      <c r="B257" s="567" t="s">
        <v>2</v>
      </c>
      <c r="C257" s="590">
        <f>C258+C259</f>
        <v>0</v>
      </c>
      <c r="D257" s="590">
        <f>D258+D259</f>
        <v>0</v>
      </c>
      <c r="E257" s="590">
        <f>E258+E259</f>
        <v>0</v>
      </c>
      <c r="F257" s="590">
        <f>F258+F259</f>
        <v>0</v>
      </c>
    </row>
    <row r="258" spans="2:6" ht="19.5" thickBot="1" x14ac:dyDescent="0.3">
      <c r="B258" s="569" t="s">
        <v>50</v>
      </c>
      <c r="C258" s="568">
        <f t="shared" ref="C258:F259" si="11">C47</f>
        <v>0</v>
      </c>
      <c r="D258" s="568">
        <f t="shared" si="11"/>
        <v>0</v>
      </c>
      <c r="E258" s="568">
        <f t="shared" si="11"/>
        <v>0</v>
      </c>
      <c r="F258" s="568">
        <f t="shared" si="11"/>
        <v>0</v>
      </c>
    </row>
    <row r="259" spans="2:6" ht="19.5" thickBot="1" x14ac:dyDescent="0.3">
      <c r="B259" s="569" t="s">
        <v>54</v>
      </c>
      <c r="C259" s="568">
        <f t="shared" si="11"/>
        <v>0</v>
      </c>
      <c r="D259" s="568">
        <f t="shared" si="11"/>
        <v>0</v>
      </c>
      <c r="E259" s="568">
        <f t="shared" si="11"/>
        <v>0</v>
      </c>
      <c r="F259" s="568">
        <f t="shared" si="11"/>
        <v>0</v>
      </c>
    </row>
    <row r="260" spans="2:6" ht="19.5" thickBot="1" x14ac:dyDescent="0.3">
      <c r="B260" s="567" t="s">
        <v>24</v>
      </c>
      <c r="C260" s="590">
        <f>C261+C262</f>
        <v>0</v>
      </c>
      <c r="D260" s="590">
        <f>D261+D262</f>
        <v>0</v>
      </c>
      <c r="E260" s="590">
        <f>E261+E262</f>
        <v>0</v>
      </c>
      <c r="F260" s="590">
        <f>F261+F262</f>
        <v>0</v>
      </c>
    </row>
    <row r="261" spans="2:6" ht="19.5" thickBot="1" x14ac:dyDescent="0.3">
      <c r="B261" s="569" t="s">
        <v>50</v>
      </c>
      <c r="C261" s="568">
        <f t="shared" ref="C261:F262" si="12">C50</f>
        <v>0</v>
      </c>
      <c r="D261" s="568">
        <f t="shared" si="12"/>
        <v>0</v>
      </c>
      <c r="E261" s="568">
        <f t="shared" si="12"/>
        <v>0</v>
      </c>
      <c r="F261" s="568">
        <f t="shared" si="12"/>
        <v>0</v>
      </c>
    </row>
    <row r="262" spans="2:6" ht="19.5" thickBot="1" x14ac:dyDescent="0.3">
      <c r="B262" s="569" t="s">
        <v>54</v>
      </c>
      <c r="C262" s="568">
        <f t="shared" si="12"/>
        <v>0</v>
      </c>
      <c r="D262" s="568">
        <f t="shared" si="12"/>
        <v>0</v>
      </c>
      <c r="E262" s="568">
        <f t="shared" si="12"/>
        <v>0</v>
      </c>
      <c r="F262" s="568">
        <f t="shared" si="12"/>
        <v>0</v>
      </c>
    </row>
    <row r="263" spans="2:6" ht="19.5" thickBot="1" x14ac:dyDescent="0.3">
      <c r="B263" s="567" t="s">
        <v>25</v>
      </c>
      <c r="C263" s="590">
        <f>C264+C265</f>
        <v>0</v>
      </c>
      <c r="D263" s="590">
        <f>D264+D265</f>
        <v>0</v>
      </c>
      <c r="E263" s="590">
        <f>E264+E265</f>
        <v>0</v>
      </c>
      <c r="F263" s="590">
        <f>F264+F265</f>
        <v>0</v>
      </c>
    </row>
    <row r="264" spans="2:6" ht="19.5" thickBot="1" x14ac:dyDescent="0.3">
      <c r="B264" s="569" t="s">
        <v>50</v>
      </c>
      <c r="C264" s="568">
        <f t="shared" ref="C264:F265" si="13">C53</f>
        <v>0</v>
      </c>
      <c r="D264" s="568">
        <f t="shared" si="13"/>
        <v>0</v>
      </c>
      <c r="E264" s="568">
        <f t="shared" si="13"/>
        <v>0</v>
      </c>
      <c r="F264" s="568">
        <f t="shared" si="13"/>
        <v>0</v>
      </c>
    </row>
    <row r="265" spans="2:6" ht="19.5" thickBot="1" x14ac:dyDescent="0.3">
      <c r="B265" s="569" t="s">
        <v>54</v>
      </c>
      <c r="C265" s="568">
        <f t="shared" si="13"/>
        <v>0</v>
      </c>
      <c r="D265" s="568">
        <f t="shared" si="13"/>
        <v>0</v>
      </c>
      <c r="E265" s="568">
        <f t="shared" si="13"/>
        <v>0</v>
      </c>
      <c r="F265" s="568">
        <f t="shared" si="13"/>
        <v>0</v>
      </c>
    </row>
    <row r="266" spans="2:6" ht="26.25" customHeight="1" thickBot="1" x14ac:dyDescent="0.3">
      <c r="B266" s="567" t="s">
        <v>3</v>
      </c>
      <c r="C266" s="590">
        <f>C267+C268</f>
        <v>0</v>
      </c>
      <c r="D266" s="590">
        <f>D267+D268</f>
        <v>0</v>
      </c>
      <c r="E266" s="590">
        <f>E267+E268</f>
        <v>0</v>
      </c>
      <c r="F266" s="590">
        <f>F267+F268</f>
        <v>0</v>
      </c>
    </row>
    <row r="267" spans="2:6" ht="19.5" thickBot="1" x14ac:dyDescent="0.3">
      <c r="B267" s="569" t="s">
        <v>50</v>
      </c>
      <c r="C267" s="568">
        <f t="shared" ref="C267:F268" si="14">C56</f>
        <v>0</v>
      </c>
      <c r="D267" s="568">
        <f t="shared" si="14"/>
        <v>0</v>
      </c>
      <c r="E267" s="568">
        <f t="shared" si="14"/>
        <v>0</v>
      </c>
      <c r="F267" s="568">
        <f t="shared" si="14"/>
        <v>0</v>
      </c>
    </row>
    <row r="268" spans="2:6" ht="19.5" thickBot="1" x14ac:dyDescent="0.3">
      <c r="B268" s="569" t="s">
        <v>54</v>
      </c>
      <c r="C268" s="568">
        <f t="shared" si="14"/>
        <v>0</v>
      </c>
      <c r="D268" s="568">
        <f t="shared" si="14"/>
        <v>0</v>
      </c>
      <c r="E268" s="568">
        <f t="shared" si="14"/>
        <v>0</v>
      </c>
      <c r="F268" s="568">
        <f t="shared" si="14"/>
        <v>0</v>
      </c>
    </row>
    <row r="269" spans="2:6" ht="19.5" thickBot="1" x14ac:dyDescent="0.3">
      <c r="B269" s="567" t="s">
        <v>19</v>
      </c>
      <c r="C269" s="590">
        <f>C270+C271+C272+C273</f>
        <v>0</v>
      </c>
      <c r="D269" s="590">
        <f>D270+D271+D272+D273</f>
        <v>0</v>
      </c>
      <c r="E269" s="590">
        <f>E270+E271+E272+E273</f>
        <v>0</v>
      </c>
      <c r="F269" s="590">
        <f>F270+F271+F272+F273</f>
        <v>0</v>
      </c>
    </row>
    <row r="270" spans="2:6" ht="19.5" thickBot="1" x14ac:dyDescent="0.3">
      <c r="B270" s="569" t="s">
        <v>50</v>
      </c>
      <c r="C270" s="568">
        <f>C79+C104+C184</f>
        <v>0</v>
      </c>
      <c r="D270" s="568">
        <f>D79+D104+D184</f>
        <v>0</v>
      </c>
      <c r="E270" s="568">
        <f>E79+E104+E184</f>
        <v>0</v>
      </c>
      <c r="F270" s="568">
        <f>F79+F104+F184</f>
        <v>0</v>
      </c>
    </row>
    <row r="271" spans="2:6" ht="19.5" thickBot="1" x14ac:dyDescent="0.3">
      <c r="B271" s="569" t="s">
        <v>78</v>
      </c>
      <c r="C271" s="568">
        <f t="shared" ref="C271:F273" si="15">C80+C105+C185</f>
        <v>0</v>
      </c>
      <c r="D271" s="568">
        <f t="shared" si="15"/>
        <v>0</v>
      </c>
      <c r="E271" s="568">
        <f t="shared" si="15"/>
        <v>0</v>
      </c>
      <c r="F271" s="568">
        <f t="shared" si="15"/>
        <v>0</v>
      </c>
    </row>
    <row r="272" spans="2:6" ht="19.5" thickBot="1" x14ac:dyDescent="0.3">
      <c r="B272" s="569" t="s">
        <v>76</v>
      </c>
      <c r="C272" s="568">
        <f t="shared" si="15"/>
        <v>0</v>
      </c>
      <c r="D272" s="568">
        <f t="shared" si="15"/>
        <v>0</v>
      </c>
      <c r="E272" s="568">
        <f t="shared" si="15"/>
        <v>0</v>
      </c>
      <c r="F272" s="568">
        <f t="shared" si="15"/>
        <v>0</v>
      </c>
    </row>
    <row r="273" spans="1:10" ht="19.5" thickBot="1" x14ac:dyDescent="0.3">
      <c r="B273" s="569" t="s">
        <v>77</v>
      </c>
      <c r="C273" s="568">
        <f t="shared" si="15"/>
        <v>0</v>
      </c>
      <c r="D273" s="568">
        <f t="shared" si="15"/>
        <v>0</v>
      </c>
      <c r="E273" s="568">
        <f t="shared" si="15"/>
        <v>0</v>
      </c>
      <c r="F273" s="568">
        <f t="shared" si="15"/>
        <v>0</v>
      </c>
    </row>
    <row r="274" spans="1:10" ht="19.5" thickBot="1" x14ac:dyDescent="0.3">
      <c r="B274" s="567" t="s">
        <v>20</v>
      </c>
      <c r="C274" s="590">
        <v>10000</v>
      </c>
      <c r="D274" s="590">
        <f>+D113+D88</f>
        <v>10000</v>
      </c>
      <c r="E274" s="590">
        <v>10000</v>
      </c>
      <c r="F274" s="590">
        <v>10000</v>
      </c>
    </row>
    <row r="275" spans="1:10" ht="19.5" thickBot="1" x14ac:dyDescent="0.3">
      <c r="B275" s="569" t="s">
        <v>50</v>
      </c>
      <c r="C275" s="568">
        <f>C84+C109+C189</f>
        <v>10000</v>
      </c>
      <c r="D275" s="568">
        <f>D84+D109+D189</f>
        <v>10000</v>
      </c>
      <c r="E275" s="568">
        <f>E84+E109+E189</f>
        <v>10000</v>
      </c>
      <c r="F275" s="568">
        <f>F84+F109+F189</f>
        <v>10000</v>
      </c>
    </row>
    <row r="276" spans="1:10" ht="19.5" thickBot="1" x14ac:dyDescent="0.3">
      <c r="B276" s="569" t="s">
        <v>78</v>
      </c>
      <c r="C276" s="568">
        <f t="shared" ref="C276:F278" si="16">C85+C110+C190</f>
        <v>0</v>
      </c>
      <c r="D276" s="568">
        <f t="shared" si="16"/>
        <v>0</v>
      </c>
      <c r="E276" s="568">
        <f t="shared" si="16"/>
        <v>0</v>
      </c>
      <c r="F276" s="568">
        <f t="shared" si="16"/>
        <v>0</v>
      </c>
    </row>
    <row r="277" spans="1:10" ht="19.5" thickBot="1" x14ac:dyDescent="0.3">
      <c r="B277" s="569" t="s">
        <v>76</v>
      </c>
      <c r="C277" s="568">
        <f t="shared" si="16"/>
        <v>0</v>
      </c>
      <c r="D277" s="568">
        <f t="shared" si="16"/>
        <v>0</v>
      </c>
      <c r="E277" s="568">
        <f t="shared" si="16"/>
        <v>0</v>
      </c>
      <c r="F277" s="568">
        <f t="shared" si="16"/>
        <v>0</v>
      </c>
    </row>
    <row r="278" spans="1:10" ht="19.5" thickBot="1" x14ac:dyDescent="0.3">
      <c r="B278" s="569" t="s">
        <v>77</v>
      </c>
      <c r="C278" s="568">
        <f t="shared" si="16"/>
        <v>0</v>
      </c>
      <c r="D278" s="568">
        <f t="shared" si="16"/>
        <v>0</v>
      </c>
      <c r="E278" s="568">
        <f t="shared" si="16"/>
        <v>0</v>
      </c>
      <c r="F278" s="568">
        <f t="shared" si="16"/>
        <v>0</v>
      </c>
    </row>
    <row r="279" spans="1:10" ht="19.5" thickBot="1" x14ac:dyDescent="0.3">
      <c r="B279" s="591" t="s">
        <v>35</v>
      </c>
      <c r="C279" s="590">
        <f>IF(C247-C246=0,0,"Error")</f>
        <v>0</v>
      </c>
      <c r="D279" s="590">
        <v>0</v>
      </c>
      <c r="E279" s="590">
        <v>0</v>
      </c>
      <c r="F279" s="590">
        <v>0</v>
      </c>
    </row>
    <row r="280" spans="1:10" ht="19.5" thickBot="1" x14ac:dyDescent="0.3">
      <c r="B280" s="592"/>
      <c r="C280" s="593"/>
      <c r="D280" s="593"/>
      <c r="E280" s="593"/>
      <c r="F280" s="593"/>
    </row>
    <row r="281" spans="1:10" ht="15" customHeight="1" x14ac:dyDescent="0.3">
      <c r="A281" s="540" t="s">
        <v>1045</v>
      </c>
      <c r="B281" s="594"/>
      <c r="D281" s="1070" t="s">
        <v>1013</v>
      </c>
      <c r="E281" s="595" t="s">
        <v>1012</v>
      </c>
      <c r="F281" s="596" t="s">
        <v>1046</v>
      </c>
      <c r="H281" s="876" t="s">
        <v>1047</v>
      </c>
      <c r="I281" s="540" t="s">
        <v>1012</v>
      </c>
      <c r="J281" s="539"/>
    </row>
    <row r="282" spans="1:10" x14ac:dyDescent="0.3">
      <c r="A282" s="538" t="s">
        <v>1011</v>
      </c>
      <c r="B282" s="597"/>
      <c r="D282" s="1071"/>
      <c r="E282" s="598" t="s">
        <v>1011</v>
      </c>
      <c r="F282" s="599"/>
      <c r="H282" s="877"/>
      <c r="I282" s="538" t="s">
        <v>1011</v>
      </c>
      <c r="J282" s="537"/>
    </row>
    <row r="283" spans="1:10" ht="19.5" customHeight="1" thickBot="1" x14ac:dyDescent="0.35">
      <c r="A283" s="536" t="s">
        <v>1048</v>
      </c>
      <c r="B283" s="600"/>
      <c r="D283" s="1072"/>
      <c r="E283" s="601" t="s">
        <v>1010</v>
      </c>
      <c r="F283" s="602" t="s">
        <v>1049</v>
      </c>
      <c r="H283" s="878"/>
      <c r="I283" s="536" t="s">
        <v>1010</v>
      </c>
      <c r="J283" s="535"/>
    </row>
    <row r="284" spans="1:10" ht="19.5" thickBot="1" x14ac:dyDescent="0.35">
      <c r="A284" s="286"/>
      <c r="B284" s="603"/>
      <c r="C284" s="604"/>
      <c r="D284" s="605"/>
      <c r="E284" s="606"/>
      <c r="F284" s="606"/>
    </row>
    <row r="285" spans="1:10" ht="47.25" customHeight="1" thickBot="1" x14ac:dyDescent="0.3">
      <c r="B285" s="1073" t="s">
        <v>1009</v>
      </c>
      <c r="C285" s="1074"/>
      <c r="D285" s="1074"/>
      <c r="E285" s="1074"/>
      <c r="F285" s="1075"/>
    </row>
  </sheetData>
  <mergeCells count="73">
    <mergeCell ref="B232:B233"/>
    <mergeCell ref="D281:D283"/>
    <mergeCell ref="H281:H283"/>
    <mergeCell ref="B285:F285"/>
    <mergeCell ref="B206:B207"/>
    <mergeCell ref="C219:F219"/>
    <mergeCell ref="C221:F221"/>
    <mergeCell ref="C222:F222"/>
    <mergeCell ref="B223:B224"/>
    <mergeCell ref="B231:F231"/>
    <mergeCell ref="B205:F205"/>
    <mergeCell ref="E168:F168"/>
    <mergeCell ref="H168:N170"/>
    <mergeCell ref="C169:F169"/>
    <mergeCell ref="C170:F170"/>
    <mergeCell ref="C171:F171"/>
    <mergeCell ref="B172:B173"/>
    <mergeCell ref="B180:F180"/>
    <mergeCell ref="B181:B182"/>
    <mergeCell ref="C195:F195"/>
    <mergeCell ref="C196:F196"/>
    <mergeCell ref="B197:B198"/>
    <mergeCell ref="C167:F167"/>
    <mergeCell ref="B117:B118"/>
    <mergeCell ref="B125:F125"/>
    <mergeCell ref="B126:B127"/>
    <mergeCell ref="C139:F139"/>
    <mergeCell ref="C141:F141"/>
    <mergeCell ref="C142:F142"/>
    <mergeCell ref="B143:B144"/>
    <mergeCell ref="B151:F151"/>
    <mergeCell ref="B152:B153"/>
    <mergeCell ref="B165:F165"/>
    <mergeCell ref="B166:F166"/>
    <mergeCell ref="C116:F116"/>
    <mergeCell ref="C66:F66"/>
    <mergeCell ref="B67:B68"/>
    <mergeCell ref="B75:F75"/>
    <mergeCell ref="B76:B77"/>
    <mergeCell ref="E89:F89"/>
    <mergeCell ref="C90:F90"/>
    <mergeCell ref="C91:F91"/>
    <mergeCell ref="B92:B93"/>
    <mergeCell ref="B100:F100"/>
    <mergeCell ref="B101:B102"/>
    <mergeCell ref="C115:F115"/>
    <mergeCell ref="B61:F61"/>
    <mergeCell ref="C62:F62"/>
    <mergeCell ref="E63:F63"/>
    <mergeCell ref="H63:N65"/>
    <mergeCell ref="C64:F64"/>
    <mergeCell ref="C65:F65"/>
    <mergeCell ref="C23:F23"/>
    <mergeCell ref="C24:F24"/>
    <mergeCell ref="C25:F25"/>
    <mergeCell ref="B26:B27"/>
    <mergeCell ref="B34:F34"/>
    <mergeCell ref="B8:F8"/>
    <mergeCell ref="B60:C60"/>
    <mergeCell ref="D60:E60"/>
    <mergeCell ref="F60:G60"/>
    <mergeCell ref="A2:G2"/>
    <mergeCell ref="B3:F3"/>
    <mergeCell ref="C5:F5"/>
    <mergeCell ref="C6:F6"/>
    <mergeCell ref="C7:F7"/>
    <mergeCell ref="B35:B36"/>
    <mergeCell ref="B9:F11"/>
    <mergeCell ref="C12:F12"/>
    <mergeCell ref="B13:B14"/>
    <mergeCell ref="C18:F18"/>
    <mergeCell ref="B19:F19"/>
    <mergeCell ref="B22:F22"/>
  </mergeCells>
  <pageMargins left="0.7" right="0.7" top="0.75" bottom="0.75" header="0.3" footer="0.3"/>
  <pageSetup scale="55" orientation="portrait" r:id="rId1"/>
  <rowBreaks count="2" manualBreakCount="2">
    <brk id="164" max="11" man="1"/>
    <brk id="218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432"/>
  <sheetViews>
    <sheetView topLeftCell="A1318" zoomScale="120" zoomScaleNormal="120" workbookViewId="0">
      <selection activeCell="G1326" sqref="G1326"/>
    </sheetView>
  </sheetViews>
  <sheetFormatPr defaultRowHeight="19.899999999999999" customHeight="1" x14ac:dyDescent="0.25"/>
  <cols>
    <col min="1" max="1" width="2" style="437" customWidth="1"/>
    <col min="2" max="2" width="4" style="437" customWidth="1"/>
    <col min="3" max="3" width="27.28515625" style="437" customWidth="1"/>
    <col min="4" max="4" width="23.28515625" style="437" customWidth="1"/>
    <col min="5" max="5" width="16.42578125" style="437" customWidth="1"/>
    <col min="6" max="6" width="17" style="437" customWidth="1"/>
    <col min="7" max="7" width="21.42578125" style="437" customWidth="1"/>
    <col min="8" max="8" width="15.28515625" style="437" customWidth="1"/>
    <col min="9" max="9" width="17.28515625" style="437" customWidth="1"/>
    <col min="10" max="16384" width="9.140625" style="437"/>
  </cols>
  <sheetData>
    <row r="2" spans="2:7" ht="19.899999999999999" customHeight="1" x14ac:dyDescent="0.25">
      <c r="C2" s="1293" t="s">
        <v>799</v>
      </c>
      <c r="D2" s="1293"/>
      <c r="E2" s="1293"/>
      <c r="F2" s="1293"/>
      <c r="G2" s="1293"/>
    </row>
    <row r="3" spans="2:7" ht="19.899999999999999" customHeight="1" x14ac:dyDescent="0.25">
      <c r="B3" s="438"/>
      <c r="C3" s="696" t="s">
        <v>140</v>
      </c>
      <c r="D3" s="696"/>
      <c r="E3" s="696"/>
      <c r="F3" s="696"/>
      <c r="G3" s="696"/>
    </row>
    <row r="4" spans="2:7" ht="19.899999999999999" customHeight="1" thickBot="1" x14ac:dyDescent="0.3"/>
    <row r="5" spans="2:7" ht="19.899999999999999" customHeight="1" thickBot="1" x14ac:dyDescent="0.3">
      <c r="C5" s="304" t="s">
        <v>21</v>
      </c>
      <c r="D5" s="981" t="s">
        <v>800</v>
      </c>
      <c r="E5" s="981"/>
      <c r="F5" s="981"/>
      <c r="G5" s="981"/>
    </row>
    <row r="6" spans="2:7" ht="19.899999999999999" customHeight="1" thickBot="1" x14ac:dyDescent="0.3">
      <c r="C6" s="304" t="s">
        <v>4</v>
      </c>
      <c r="D6" s="982" t="s">
        <v>134</v>
      </c>
      <c r="E6" s="983"/>
      <c r="F6" s="983"/>
      <c r="G6" s="984"/>
    </row>
    <row r="7" spans="2:7" ht="19.899999999999999" customHeight="1" thickBot="1" x14ac:dyDescent="0.3">
      <c r="C7" s="304" t="s">
        <v>26</v>
      </c>
      <c r="D7" s="1294" t="s">
        <v>141</v>
      </c>
      <c r="E7" s="1295"/>
      <c r="F7" s="1295"/>
      <c r="G7" s="1296"/>
    </row>
    <row r="8" spans="2:7" ht="19.899999999999999" customHeight="1" thickBot="1" x14ac:dyDescent="0.3">
      <c r="C8" s="1297" t="s">
        <v>7</v>
      </c>
      <c r="D8" s="1298"/>
      <c r="E8" s="1298"/>
      <c r="F8" s="1298"/>
      <c r="G8" s="1299"/>
    </row>
    <row r="9" spans="2:7" ht="72" customHeight="1" thickBot="1" x14ac:dyDescent="0.3">
      <c r="C9" s="1284" t="s">
        <v>147</v>
      </c>
      <c r="D9" s="1285"/>
      <c r="E9" s="1285"/>
      <c r="F9" s="1285"/>
      <c r="G9" s="1286"/>
    </row>
    <row r="10" spans="2:7" ht="48" customHeight="1" thickBot="1" x14ac:dyDescent="0.3">
      <c r="C10" s="305" t="s">
        <v>10</v>
      </c>
      <c r="D10" s="1287" t="s">
        <v>801</v>
      </c>
      <c r="E10" s="1288"/>
      <c r="F10" s="1288"/>
      <c r="G10" s="1289"/>
    </row>
    <row r="11" spans="2:7" ht="19.899999999999999" customHeight="1" x14ac:dyDescent="0.25">
      <c r="C11" s="935" t="s">
        <v>83</v>
      </c>
      <c r="D11" s="306">
        <v>2019</v>
      </c>
      <c r="E11" s="306">
        <v>2020</v>
      </c>
      <c r="F11" s="306">
        <v>2021</v>
      </c>
      <c r="G11" s="306">
        <v>2022</v>
      </c>
    </row>
    <row r="12" spans="2:7" ht="19.899999999999999" customHeight="1" thickBot="1" x14ac:dyDescent="0.3">
      <c r="C12" s="936"/>
      <c r="D12" s="346" t="s">
        <v>5</v>
      </c>
      <c r="E12" s="346" t="s">
        <v>6</v>
      </c>
      <c r="F12" s="346" t="s">
        <v>6</v>
      </c>
      <c r="G12" s="346" t="s">
        <v>6</v>
      </c>
    </row>
    <row r="13" spans="2:7" ht="19.899999999999999" customHeight="1" thickBot="1" x14ac:dyDescent="0.3">
      <c r="C13" s="439" t="s">
        <v>802</v>
      </c>
      <c r="D13" s="315">
        <v>0.42</v>
      </c>
      <c r="E13" s="315">
        <v>0.44</v>
      </c>
      <c r="F13" s="315">
        <v>0.45</v>
      </c>
      <c r="G13" s="315">
        <v>0.46</v>
      </c>
    </row>
    <row r="14" spans="2:7" ht="19.899999999999999" customHeight="1" thickBot="1" x14ac:dyDescent="0.3">
      <c r="C14" s="325" t="s">
        <v>803</v>
      </c>
      <c r="D14" s="440">
        <v>3300</v>
      </c>
      <c r="E14" s="440">
        <v>3400</v>
      </c>
      <c r="F14" s="440">
        <v>3500</v>
      </c>
      <c r="G14" s="440">
        <v>3600</v>
      </c>
    </row>
    <row r="15" spans="2:7" ht="19.899999999999999" customHeight="1" thickBot="1" x14ac:dyDescent="0.3">
      <c r="C15" s="325" t="s">
        <v>804</v>
      </c>
      <c r="D15" s="315">
        <v>0.4</v>
      </c>
      <c r="E15" s="315">
        <v>0.6</v>
      </c>
      <c r="F15" s="315">
        <v>0.95</v>
      </c>
      <c r="G15" s="315">
        <v>1</v>
      </c>
    </row>
    <row r="16" spans="2:7" ht="19.899999999999999" customHeight="1" thickBot="1" x14ac:dyDescent="0.3">
      <c r="C16" s="312" t="s">
        <v>12</v>
      </c>
      <c r="D16" s="1290" t="s">
        <v>805</v>
      </c>
      <c r="E16" s="1291"/>
      <c r="F16" s="1291"/>
      <c r="G16" s="1292"/>
    </row>
    <row r="17" spans="3:7" ht="19.899999999999999" customHeight="1" thickBot="1" x14ac:dyDescent="0.3">
      <c r="C17" s="802" t="s">
        <v>806</v>
      </c>
      <c r="D17" s="803"/>
      <c r="E17" s="803"/>
      <c r="F17" s="803"/>
      <c r="G17" s="804"/>
    </row>
    <row r="18" spans="3:7" ht="19.899999999999999" customHeight="1" thickBot="1" x14ac:dyDescent="0.3">
      <c r="C18" s="439" t="s">
        <v>807</v>
      </c>
      <c r="D18" s="281">
        <v>0.19500000000000001</v>
      </c>
      <c r="E18" s="281">
        <v>0.19800000000000001</v>
      </c>
      <c r="F18" s="315">
        <v>0.2</v>
      </c>
      <c r="G18" s="281">
        <v>0.20100000000000001</v>
      </c>
    </row>
    <row r="19" spans="3:7" ht="19.899999999999999" customHeight="1" thickBot="1" x14ac:dyDescent="0.3">
      <c r="C19" s="325" t="s">
        <v>808</v>
      </c>
      <c r="D19" s="441">
        <v>2921</v>
      </c>
      <c r="E19" s="441">
        <v>3000</v>
      </c>
      <c r="F19" s="441">
        <v>3100</v>
      </c>
      <c r="G19" s="441">
        <v>3200</v>
      </c>
    </row>
    <row r="20" spans="3:7" ht="19.899999999999999" customHeight="1" thickBot="1" x14ac:dyDescent="0.3">
      <c r="C20" s="325" t="s">
        <v>809</v>
      </c>
      <c r="D20" s="441">
        <v>90</v>
      </c>
      <c r="E20" s="441">
        <v>100</v>
      </c>
      <c r="F20" s="441">
        <v>110</v>
      </c>
      <c r="G20" s="441">
        <v>120</v>
      </c>
    </row>
    <row r="21" spans="3:7" ht="19.899999999999999" customHeight="1" thickBot="1" x14ac:dyDescent="0.3">
      <c r="C21" s="325" t="s">
        <v>810</v>
      </c>
      <c r="D21" s="315">
        <v>0.4</v>
      </c>
      <c r="E21" s="315">
        <v>0.45</v>
      </c>
      <c r="F21" s="315">
        <v>0.5</v>
      </c>
      <c r="G21" s="315">
        <v>0.55000000000000004</v>
      </c>
    </row>
    <row r="22" spans="3:7" ht="19.899999999999999" customHeight="1" thickBot="1" x14ac:dyDescent="0.3">
      <c r="C22" s="926" t="s">
        <v>95</v>
      </c>
      <c r="D22" s="927"/>
      <c r="E22" s="927"/>
      <c r="F22" s="927"/>
      <c r="G22" s="928"/>
    </row>
    <row r="23" spans="3:7" ht="19.899999999999999" customHeight="1" thickBot="1" x14ac:dyDescent="0.3">
      <c r="C23" s="442" t="s">
        <v>811</v>
      </c>
      <c r="D23" s="1254" t="s">
        <v>812</v>
      </c>
      <c r="E23" s="1255"/>
      <c r="F23" s="1255"/>
      <c r="G23" s="1256"/>
    </row>
    <row r="24" spans="3:7" ht="19.899999999999999" customHeight="1" thickBot="1" x14ac:dyDescent="0.3">
      <c r="C24" s="325" t="s">
        <v>9</v>
      </c>
      <c r="D24" s="802" t="s">
        <v>813</v>
      </c>
      <c r="E24" s="803"/>
      <c r="F24" s="803"/>
      <c r="G24" s="804"/>
    </row>
    <row r="25" spans="3:7" ht="19.899999999999999" customHeight="1" thickBot="1" x14ac:dyDescent="0.3">
      <c r="C25" s="325" t="s">
        <v>14</v>
      </c>
      <c r="D25" s="955" t="s">
        <v>814</v>
      </c>
      <c r="E25" s="956"/>
      <c r="F25" s="956"/>
      <c r="G25" s="957"/>
    </row>
    <row r="26" spans="3:7" ht="19.899999999999999" customHeight="1" x14ac:dyDescent="0.25">
      <c r="C26" s="935"/>
      <c r="D26" s="323">
        <v>2019</v>
      </c>
      <c r="E26" s="323">
        <v>2020</v>
      </c>
      <c r="F26" s="323">
        <v>2021</v>
      </c>
      <c r="G26" s="323">
        <v>2022</v>
      </c>
    </row>
    <row r="27" spans="3:7" ht="19.899999999999999" customHeight="1" thickBot="1" x14ac:dyDescent="0.3">
      <c r="C27" s="936"/>
      <c r="D27" s="324" t="s">
        <v>5</v>
      </c>
      <c r="E27" s="324" t="s">
        <v>6</v>
      </c>
      <c r="F27" s="324" t="s">
        <v>6</v>
      </c>
      <c r="G27" s="324" t="s">
        <v>6</v>
      </c>
    </row>
    <row r="28" spans="3:7" ht="19.899999999999999" customHeight="1" thickBot="1" x14ac:dyDescent="0.3">
      <c r="C28" s="325" t="s">
        <v>8</v>
      </c>
      <c r="D28" s="327">
        <v>19019</v>
      </c>
      <c r="E28" s="327">
        <v>19200</v>
      </c>
      <c r="F28" s="327">
        <v>19300</v>
      </c>
      <c r="G28" s="327">
        <v>19400</v>
      </c>
    </row>
    <row r="29" spans="3:7" ht="19.899999999999999" customHeight="1" thickBot="1" x14ac:dyDescent="0.3">
      <c r="C29" s="325" t="s">
        <v>15</v>
      </c>
      <c r="D29" s="327">
        <f>SUM(D37:D39)</f>
        <v>1476859</v>
      </c>
      <c r="E29" s="327">
        <f t="shared" ref="E29:G29" si="0">SUM(E37:E39)</f>
        <v>1689849</v>
      </c>
      <c r="F29" s="327">
        <f t="shared" si="0"/>
        <v>1614473</v>
      </c>
      <c r="G29" s="327">
        <f t="shared" si="0"/>
        <v>1614505.5</v>
      </c>
    </row>
    <row r="30" spans="3:7" ht="19.899999999999999" customHeight="1" thickBot="1" x14ac:dyDescent="0.3">
      <c r="C30" s="325" t="s">
        <v>23</v>
      </c>
      <c r="D30" s="327">
        <f>D29/D28</f>
        <v>77.65176928334823</v>
      </c>
      <c r="E30" s="327">
        <f>E29/E28</f>
        <v>88.012968749999999</v>
      </c>
      <c r="F30" s="327">
        <f>F29/F28</f>
        <v>83.651450777202072</v>
      </c>
      <c r="G30" s="327">
        <f>G29/G28</f>
        <v>83.221932989690728</v>
      </c>
    </row>
    <row r="31" spans="3:7" ht="19.899999999999999" customHeight="1" thickBot="1" x14ac:dyDescent="0.3">
      <c r="C31" s="325" t="s">
        <v>16</v>
      </c>
      <c r="D31" s="328" t="s">
        <v>22</v>
      </c>
      <c r="E31" s="281">
        <f>E28/D28-1</f>
        <v>9.5167989904831884E-3</v>
      </c>
      <c r="F31" s="281">
        <f t="shared" ref="F31:G33" si="1">F28/E28-1</f>
        <v>5.2083333333332593E-3</v>
      </c>
      <c r="G31" s="281">
        <f t="shared" si="1"/>
        <v>5.1813471502590858E-3</v>
      </c>
    </row>
    <row r="32" spans="3:7" ht="19.899999999999999" customHeight="1" thickBot="1" x14ac:dyDescent="0.3">
      <c r="C32" s="325" t="s">
        <v>17</v>
      </c>
      <c r="D32" s="328" t="s">
        <v>22</v>
      </c>
      <c r="E32" s="281">
        <f>E29/D29-1</f>
        <v>0.14421823613493223</v>
      </c>
      <c r="F32" s="281">
        <f t="shared" si="1"/>
        <v>-4.4605168864200295E-2</v>
      </c>
      <c r="G32" s="281">
        <f t="shared" si="1"/>
        <v>2.0130407879292989E-5</v>
      </c>
    </row>
    <row r="33" spans="3:7" ht="19.899999999999999" customHeight="1" thickBot="1" x14ac:dyDescent="0.3">
      <c r="C33" s="325" t="s">
        <v>18</v>
      </c>
      <c r="D33" s="328" t="s">
        <v>22</v>
      </c>
      <c r="E33" s="281">
        <f>E30/D30-1</f>
        <v>0.13343159547136851</v>
      </c>
      <c r="F33" s="281">
        <f t="shared" si="1"/>
        <v>-4.9555401149877998E-2</v>
      </c>
      <c r="G33" s="281">
        <f t="shared" si="1"/>
        <v>-5.1346125323674663E-3</v>
      </c>
    </row>
    <row r="34" spans="3:7" ht="19.899999999999999" customHeight="1" thickBot="1" x14ac:dyDescent="0.3">
      <c r="C34" s="1239" t="s">
        <v>594</v>
      </c>
      <c r="D34" s="1240"/>
      <c r="E34" s="1240"/>
      <c r="F34" s="1240"/>
      <c r="G34" s="1241"/>
    </row>
    <row r="35" spans="3:7" ht="19.899999999999999" customHeight="1" x14ac:dyDescent="0.25">
      <c r="C35" s="935"/>
      <c r="D35" s="323">
        <v>2019</v>
      </c>
      <c r="E35" s="323">
        <v>2020</v>
      </c>
      <c r="F35" s="323">
        <v>2021</v>
      </c>
      <c r="G35" s="323">
        <v>2022</v>
      </c>
    </row>
    <row r="36" spans="3:7" ht="19.899999999999999" customHeight="1" thickBot="1" x14ac:dyDescent="0.3">
      <c r="C36" s="936"/>
      <c r="D36" s="324" t="s">
        <v>5</v>
      </c>
      <c r="E36" s="324" t="s">
        <v>6</v>
      </c>
      <c r="F36" s="324" t="s">
        <v>6</v>
      </c>
      <c r="G36" s="324" t="s">
        <v>6</v>
      </c>
    </row>
    <row r="37" spans="3:7" ht="19.899999999999999" customHeight="1" thickBot="1" x14ac:dyDescent="0.3">
      <c r="C37" s="443" t="s">
        <v>0</v>
      </c>
      <c r="D37" s="444">
        <v>1080208</v>
      </c>
      <c r="E37" s="330">
        <v>1159820</v>
      </c>
      <c r="F37" s="330">
        <v>1170730</v>
      </c>
      <c r="G37" s="330">
        <v>1170730</v>
      </c>
    </row>
    <row r="38" spans="3:7" ht="19.899999999999999" customHeight="1" thickBot="1" x14ac:dyDescent="0.3">
      <c r="C38" s="443" t="s">
        <v>31</v>
      </c>
      <c r="D38" s="444">
        <v>196242</v>
      </c>
      <c r="E38" s="330">
        <v>193620</v>
      </c>
      <c r="F38" s="330">
        <v>195100</v>
      </c>
      <c r="G38" s="330">
        <v>195132.5</v>
      </c>
    </row>
    <row r="39" spans="3:7" ht="19.899999999999999" customHeight="1" thickBot="1" x14ac:dyDescent="0.3">
      <c r="C39" s="443" t="s">
        <v>1</v>
      </c>
      <c r="D39" s="445">
        <v>200409</v>
      </c>
      <c r="E39" s="444">
        <v>336409</v>
      </c>
      <c r="F39" s="444">
        <v>248643</v>
      </c>
      <c r="G39" s="444">
        <v>248643</v>
      </c>
    </row>
    <row r="40" spans="3:7" ht="19.899999999999999" customHeight="1" thickBot="1" x14ac:dyDescent="0.3">
      <c r="C40" s="443" t="s">
        <v>2</v>
      </c>
      <c r="D40" s="445"/>
      <c r="E40" s="444"/>
      <c r="F40" s="444"/>
      <c r="G40" s="444"/>
    </row>
    <row r="41" spans="3:7" ht="19.899999999999999" customHeight="1" thickBot="1" x14ac:dyDescent="0.3">
      <c r="C41" s="443" t="s">
        <v>24</v>
      </c>
      <c r="D41" s="445"/>
      <c r="E41" s="444"/>
      <c r="F41" s="444"/>
      <c r="G41" s="444"/>
    </row>
    <row r="42" spans="3:7" ht="19.899999999999999" customHeight="1" thickBot="1" x14ac:dyDescent="0.3">
      <c r="C42" s="443" t="s">
        <v>25</v>
      </c>
      <c r="D42" s="445"/>
      <c r="E42" s="444"/>
      <c r="F42" s="444"/>
      <c r="G42" s="444"/>
    </row>
    <row r="43" spans="3:7" ht="19.899999999999999" customHeight="1" thickBot="1" x14ac:dyDescent="0.3">
      <c r="C43" s="443" t="s">
        <v>3</v>
      </c>
      <c r="D43" s="445"/>
      <c r="E43" s="444"/>
      <c r="F43" s="444"/>
      <c r="G43" s="444"/>
    </row>
    <row r="44" spans="3:7" ht="19.899999999999999" customHeight="1" thickBot="1" x14ac:dyDescent="0.3">
      <c r="C44" s="446" t="s">
        <v>33</v>
      </c>
      <c r="D44" s="445">
        <f>D43+D42+D41+D40+D39+D38+D37</f>
        <v>1476859</v>
      </c>
      <c r="E44" s="445">
        <f>E43+E42+E41+E40+E39+E38+E37</f>
        <v>1689849</v>
      </c>
      <c r="F44" s="445">
        <f>SUM(F37:F39)</f>
        <v>1614473</v>
      </c>
      <c r="G44" s="445">
        <f>G43+G42+G41+G40+G39+G38+G37</f>
        <v>1614505.5</v>
      </c>
    </row>
    <row r="45" spans="3:7" ht="19.899999999999999" customHeight="1" thickBot="1" x14ac:dyDescent="0.3">
      <c r="C45" s="447" t="s">
        <v>35</v>
      </c>
      <c r="D45" s="448">
        <f>IF(D44-D29=0,0,"Error")</f>
        <v>0</v>
      </c>
      <c r="E45" s="448">
        <f>IF(E44-E29=0,0,"Error")</f>
        <v>0</v>
      </c>
      <c r="F45" s="448">
        <f>IF(F44-F29=0,0,"Error")</f>
        <v>0</v>
      </c>
      <c r="G45" s="448">
        <f>IF(G44-G29=0,0,"Error")</f>
        <v>0</v>
      </c>
    </row>
    <row r="46" spans="3:7" ht="19.899999999999999" customHeight="1" thickBot="1" x14ac:dyDescent="0.3">
      <c r="C46" s="449" t="s">
        <v>815</v>
      </c>
      <c r="D46" s="1242" t="s">
        <v>816</v>
      </c>
      <c r="E46" s="1267"/>
      <c r="F46" s="1267"/>
      <c r="G46" s="1243"/>
    </row>
    <row r="47" spans="3:7" ht="19.899999999999999" customHeight="1" thickBot="1" x14ac:dyDescent="0.3">
      <c r="C47" s="325" t="s">
        <v>9</v>
      </c>
      <c r="D47" s="937" t="s">
        <v>817</v>
      </c>
      <c r="E47" s="938"/>
      <c r="F47" s="938"/>
      <c r="G47" s="939"/>
    </row>
    <row r="48" spans="3:7" ht="19.899999999999999" customHeight="1" thickBot="1" x14ac:dyDescent="0.3">
      <c r="C48" s="325" t="s">
        <v>14</v>
      </c>
      <c r="D48" s="932" t="s">
        <v>818</v>
      </c>
      <c r="E48" s="933"/>
      <c r="F48" s="933"/>
      <c r="G48" s="934"/>
    </row>
    <row r="49" spans="3:7" ht="19.899999999999999" customHeight="1" x14ac:dyDescent="0.25">
      <c r="C49" s="935"/>
      <c r="D49" s="323">
        <v>2019</v>
      </c>
      <c r="E49" s="323">
        <v>2020</v>
      </c>
      <c r="F49" s="323">
        <v>2021</v>
      </c>
      <c r="G49" s="323">
        <v>2022</v>
      </c>
    </row>
    <row r="50" spans="3:7" ht="19.899999999999999" customHeight="1" thickBot="1" x14ac:dyDescent="0.3">
      <c r="C50" s="936"/>
      <c r="D50" s="324" t="s">
        <v>5</v>
      </c>
      <c r="E50" s="324" t="s">
        <v>6</v>
      </c>
      <c r="F50" s="324" t="s">
        <v>6</v>
      </c>
      <c r="G50" s="324" t="s">
        <v>6</v>
      </c>
    </row>
    <row r="51" spans="3:7" ht="19.899999999999999" customHeight="1" thickBot="1" x14ac:dyDescent="0.3">
      <c r="C51" s="325" t="s">
        <v>8</v>
      </c>
      <c r="D51" s="327">
        <v>3300</v>
      </c>
      <c r="E51" s="327">
        <v>3400</v>
      </c>
      <c r="F51" s="327">
        <v>3500</v>
      </c>
      <c r="G51" s="327">
        <v>3500</v>
      </c>
    </row>
    <row r="52" spans="3:7" ht="19.899999999999999" customHeight="1" thickBot="1" x14ac:dyDescent="0.3">
      <c r="C52" s="325" t="s">
        <v>15</v>
      </c>
      <c r="D52" s="327">
        <f>SUM(D60:D66)</f>
        <v>230019</v>
      </c>
      <c r="E52" s="327">
        <f t="shared" ref="E52:G52" si="2">SUM(E60:E66)</f>
        <v>253019.4</v>
      </c>
      <c r="F52" s="327">
        <f t="shared" si="2"/>
        <v>260020</v>
      </c>
      <c r="G52" s="327">
        <f t="shared" si="2"/>
        <v>265020</v>
      </c>
    </row>
    <row r="53" spans="3:7" ht="19.899999999999999" customHeight="1" thickBot="1" x14ac:dyDescent="0.3">
      <c r="C53" s="325" t="s">
        <v>23</v>
      </c>
      <c r="D53" s="327">
        <f>D52/D51</f>
        <v>69.702727272727273</v>
      </c>
      <c r="E53" s="327">
        <f>E52/E51</f>
        <v>74.41747058823529</v>
      </c>
      <c r="F53" s="327">
        <f>F52/F51</f>
        <v>74.291428571428568</v>
      </c>
      <c r="G53" s="327">
        <f>G52/G51</f>
        <v>75.72</v>
      </c>
    </row>
    <row r="54" spans="3:7" ht="19.899999999999999" customHeight="1" thickBot="1" x14ac:dyDescent="0.3">
      <c r="C54" s="325" t="s">
        <v>16</v>
      </c>
      <c r="D54" s="328"/>
      <c r="E54" s="281">
        <f t="shared" ref="E54:G56" si="3">E51/D51-1</f>
        <v>3.0303030303030276E-2</v>
      </c>
      <c r="F54" s="281">
        <f t="shared" si="3"/>
        <v>2.9411764705882248E-2</v>
      </c>
      <c r="G54" s="281">
        <f t="shared" si="3"/>
        <v>0</v>
      </c>
    </row>
    <row r="55" spans="3:7" ht="19.899999999999999" customHeight="1" thickBot="1" x14ac:dyDescent="0.3">
      <c r="C55" s="325" t="s">
        <v>17</v>
      </c>
      <c r="D55" s="328"/>
      <c r="E55" s="281">
        <f t="shared" si="3"/>
        <v>9.9993478799577318E-2</v>
      </c>
      <c r="F55" s="281">
        <f t="shared" si="3"/>
        <v>2.76682341354062E-2</v>
      </c>
      <c r="G55" s="281">
        <f t="shared" si="3"/>
        <v>1.9229290054611159E-2</v>
      </c>
    </row>
    <row r="56" spans="3:7" ht="19.899999999999999" customHeight="1" thickBot="1" x14ac:dyDescent="0.3">
      <c r="C56" s="325" t="s">
        <v>18</v>
      </c>
      <c r="D56" s="328"/>
      <c r="E56" s="281">
        <f t="shared" si="3"/>
        <v>6.7640729423119161E-2</v>
      </c>
      <c r="F56" s="281">
        <f t="shared" si="3"/>
        <v>-1.6937154113196851E-3</v>
      </c>
      <c r="G56" s="281">
        <f t="shared" si="3"/>
        <v>1.9229290054611159E-2</v>
      </c>
    </row>
    <row r="57" spans="3:7" ht="19.899999999999999" customHeight="1" thickBot="1" x14ac:dyDescent="0.3">
      <c r="C57" s="1239" t="s">
        <v>819</v>
      </c>
      <c r="D57" s="1240"/>
      <c r="E57" s="1240"/>
      <c r="F57" s="1240"/>
      <c r="G57" s="1241"/>
    </row>
    <row r="58" spans="3:7" ht="19.899999999999999" customHeight="1" x14ac:dyDescent="0.25">
      <c r="C58" s="935"/>
      <c r="D58" s="323">
        <v>2019</v>
      </c>
      <c r="E58" s="323">
        <v>2020</v>
      </c>
      <c r="F58" s="323">
        <v>2021</v>
      </c>
      <c r="G58" s="323">
        <v>2022</v>
      </c>
    </row>
    <row r="59" spans="3:7" ht="19.899999999999999" customHeight="1" thickBot="1" x14ac:dyDescent="0.3">
      <c r="C59" s="936"/>
      <c r="D59" s="324" t="s">
        <v>5</v>
      </c>
      <c r="E59" s="324" t="s">
        <v>6</v>
      </c>
      <c r="F59" s="324" t="s">
        <v>6</v>
      </c>
      <c r="G59" s="324" t="s">
        <v>6</v>
      </c>
    </row>
    <row r="60" spans="3:7" ht="19.899999999999999" customHeight="1" thickBot="1" x14ac:dyDescent="0.3">
      <c r="C60" s="443" t="s">
        <v>0</v>
      </c>
      <c r="D60" s="444">
        <v>16</v>
      </c>
      <c r="E60" s="444">
        <v>16.399999999999999</v>
      </c>
      <c r="F60" s="444">
        <v>17</v>
      </c>
      <c r="G60" s="444">
        <v>17</v>
      </c>
    </row>
    <row r="61" spans="3:7" ht="19.899999999999999" customHeight="1" thickBot="1" x14ac:dyDescent="0.3">
      <c r="C61" s="443" t="s">
        <v>31</v>
      </c>
      <c r="D61" s="444">
        <v>3</v>
      </c>
      <c r="E61" s="444">
        <v>3</v>
      </c>
      <c r="F61" s="444">
        <v>3</v>
      </c>
      <c r="G61" s="444">
        <v>3</v>
      </c>
    </row>
    <row r="62" spans="3:7" ht="24.75" customHeight="1" thickBot="1" x14ac:dyDescent="0.3">
      <c r="C62" s="443" t="s">
        <v>1</v>
      </c>
      <c r="D62" s="327">
        <v>230000</v>
      </c>
      <c r="E62" s="327">
        <v>253000</v>
      </c>
      <c r="F62" s="327">
        <v>260000</v>
      </c>
      <c r="G62" s="327">
        <v>265000</v>
      </c>
    </row>
    <row r="63" spans="3:7" ht="19.899999999999999" customHeight="1" thickBot="1" x14ac:dyDescent="0.3">
      <c r="C63" s="443" t="s">
        <v>2</v>
      </c>
      <c r="D63" s="327"/>
      <c r="E63" s="327"/>
      <c r="F63" s="327"/>
      <c r="G63" s="327"/>
    </row>
    <row r="64" spans="3:7" ht="19.899999999999999" customHeight="1" thickBot="1" x14ac:dyDescent="0.3">
      <c r="C64" s="443" t="s">
        <v>24</v>
      </c>
      <c r="D64" s="445"/>
      <c r="E64" s="444"/>
      <c r="F64" s="444"/>
      <c r="G64" s="444"/>
    </row>
    <row r="65" spans="3:7" ht="19.899999999999999" customHeight="1" thickBot="1" x14ac:dyDescent="0.3">
      <c r="C65" s="443" t="s">
        <v>25</v>
      </c>
      <c r="D65" s="445"/>
      <c r="E65" s="444"/>
      <c r="F65" s="444"/>
      <c r="G65" s="444"/>
    </row>
    <row r="66" spans="3:7" ht="19.899999999999999" customHeight="1" thickBot="1" x14ac:dyDescent="0.3">
      <c r="C66" s="443" t="s">
        <v>3</v>
      </c>
      <c r="D66" s="327"/>
      <c r="E66" s="327"/>
      <c r="F66" s="327"/>
      <c r="G66" s="327"/>
    </row>
    <row r="67" spans="3:7" ht="19.899999999999999" customHeight="1" thickBot="1" x14ac:dyDescent="0.3">
      <c r="C67" s="450" t="s">
        <v>36</v>
      </c>
      <c r="D67" s="445">
        <f>D66+D65+D64+D63+D62+D61+D60</f>
        <v>230019</v>
      </c>
      <c r="E67" s="445">
        <f>E66+E65+E64+E63+E62+E61+E60</f>
        <v>253019.4</v>
      </c>
      <c r="F67" s="445">
        <f>F66+F65+F64+F63+F62+F61+F60</f>
        <v>260020</v>
      </c>
      <c r="G67" s="445">
        <f>G66+G65+G64+G63+G62+G61+G60</f>
        <v>265020</v>
      </c>
    </row>
    <row r="68" spans="3:7" ht="19.899999999999999" customHeight="1" thickBot="1" x14ac:dyDescent="0.3">
      <c r="C68" s="447" t="s">
        <v>35</v>
      </c>
      <c r="D68" s="448">
        <f>IF(D67-D1563,0,"Error")</f>
        <v>0</v>
      </c>
      <c r="E68" s="448">
        <f>IF(E67-E1563,0,"Error")</f>
        <v>0</v>
      </c>
      <c r="F68" s="448">
        <f>IF(F67-F1563,0,"Error")</f>
        <v>0</v>
      </c>
      <c r="G68" s="448">
        <f>IF(G67-G1563,0,"Error")</f>
        <v>0</v>
      </c>
    </row>
    <row r="69" spans="3:7" ht="19.899999999999999" customHeight="1" thickBot="1" x14ac:dyDescent="0.3">
      <c r="C69" s="451" t="s">
        <v>820</v>
      </c>
      <c r="D69" s="1242" t="s">
        <v>821</v>
      </c>
      <c r="E69" s="1267"/>
      <c r="F69" s="1267"/>
      <c r="G69" s="1243"/>
    </row>
    <row r="70" spans="3:7" ht="32.25" customHeight="1" thickBot="1" x14ac:dyDescent="0.3">
      <c r="C70" s="325" t="s">
        <v>9</v>
      </c>
      <c r="D70" s="937" t="s">
        <v>822</v>
      </c>
      <c r="E70" s="938"/>
      <c r="F70" s="938"/>
      <c r="G70" s="939"/>
    </row>
    <row r="71" spans="3:7" ht="19.899999999999999" customHeight="1" thickBot="1" x14ac:dyDescent="0.3">
      <c r="C71" s="325" t="s">
        <v>14</v>
      </c>
      <c r="D71" s="932" t="s">
        <v>823</v>
      </c>
      <c r="E71" s="933"/>
      <c r="F71" s="933"/>
      <c r="G71" s="934"/>
    </row>
    <row r="72" spans="3:7" ht="19.899999999999999" customHeight="1" x14ac:dyDescent="0.25">
      <c r="C72" s="935"/>
      <c r="D72" s="323">
        <v>2019</v>
      </c>
      <c r="E72" s="323">
        <v>2020</v>
      </c>
      <c r="F72" s="323">
        <v>2021</v>
      </c>
      <c r="G72" s="323">
        <v>2022</v>
      </c>
    </row>
    <row r="73" spans="3:7" ht="19.899999999999999" customHeight="1" thickBot="1" x14ac:dyDescent="0.3">
      <c r="C73" s="936"/>
      <c r="D73" s="324" t="s">
        <v>5</v>
      </c>
      <c r="E73" s="324" t="s">
        <v>6</v>
      </c>
      <c r="F73" s="324" t="s">
        <v>6</v>
      </c>
      <c r="G73" s="324" t="s">
        <v>6</v>
      </c>
    </row>
    <row r="74" spans="3:7" ht="19.899999999999999" customHeight="1" thickBot="1" x14ac:dyDescent="0.3">
      <c r="C74" s="325" t="s">
        <v>8</v>
      </c>
      <c r="D74" s="327">
        <v>1300</v>
      </c>
      <c r="E74" s="327">
        <v>1500</v>
      </c>
      <c r="F74" s="327">
        <v>1600</v>
      </c>
      <c r="G74" s="327">
        <v>1700</v>
      </c>
    </row>
    <row r="75" spans="3:7" ht="19.899999999999999" customHeight="1" thickBot="1" x14ac:dyDescent="0.3">
      <c r="C75" s="325" t="s">
        <v>15</v>
      </c>
      <c r="D75" s="327">
        <v>8000</v>
      </c>
      <c r="E75" s="327">
        <v>10000</v>
      </c>
      <c r="F75" s="327">
        <v>11000</v>
      </c>
      <c r="G75" s="327">
        <v>11000</v>
      </c>
    </row>
    <row r="76" spans="3:7" ht="19.899999999999999" customHeight="1" thickBot="1" x14ac:dyDescent="0.3">
      <c r="C76" s="325" t="s">
        <v>23</v>
      </c>
      <c r="D76" s="327">
        <f>D75/D74</f>
        <v>6.1538461538461542</v>
      </c>
      <c r="E76" s="327">
        <f>E75/E74</f>
        <v>6.666666666666667</v>
      </c>
      <c r="F76" s="327">
        <f>F75/F74</f>
        <v>6.875</v>
      </c>
      <c r="G76" s="327">
        <f>G75/G74</f>
        <v>6.4705882352941178</v>
      </c>
    </row>
    <row r="77" spans="3:7" ht="19.899999999999999" customHeight="1" thickBot="1" x14ac:dyDescent="0.3">
      <c r="C77" s="325" t="s">
        <v>16</v>
      </c>
      <c r="D77" s="328"/>
      <c r="E77" s="281">
        <f>E74/D74-1</f>
        <v>0.15384615384615374</v>
      </c>
      <c r="F77" s="281">
        <f>F74/E74-1</f>
        <v>6.6666666666666652E-2</v>
      </c>
      <c r="G77" s="281">
        <f>G74/F74-1</f>
        <v>6.25E-2</v>
      </c>
    </row>
    <row r="78" spans="3:7" ht="19.899999999999999" customHeight="1" thickBot="1" x14ac:dyDescent="0.3">
      <c r="C78" s="325" t="s">
        <v>17</v>
      </c>
      <c r="D78" s="328"/>
      <c r="E78" s="281">
        <f t="shared" ref="E78:G79" si="4">E75/D75-1</f>
        <v>0.25</v>
      </c>
      <c r="F78" s="281">
        <f t="shared" si="4"/>
        <v>0.10000000000000009</v>
      </c>
      <c r="G78" s="281">
        <f t="shared" si="4"/>
        <v>0</v>
      </c>
    </row>
    <row r="79" spans="3:7" ht="19.899999999999999" customHeight="1" thickBot="1" x14ac:dyDescent="0.3">
      <c r="C79" s="325" t="s">
        <v>18</v>
      </c>
      <c r="D79" s="328"/>
      <c r="E79" s="281">
        <f t="shared" si="4"/>
        <v>8.3333333333333259E-2</v>
      </c>
      <c r="F79" s="281">
        <f t="shared" si="4"/>
        <v>3.125E-2</v>
      </c>
      <c r="G79" s="281">
        <f t="shared" si="4"/>
        <v>-5.8823529411764719E-2</v>
      </c>
    </row>
    <row r="80" spans="3:7" ht="19.899999999999999" customHeight="1" thickBot="1" x14ac:dyDescent="0.3">
      <c r="C80" s="1239" t="s">
        <v>819</v>
      </c>
      <c r="D80" s="1240"/>
      <c r="E80" s="1240"/>
      <c r="F80" s="1240"/>
      <c r="G80" s="1241"/>
    </row>
    <row r="81" spans="3:7" ht="19.899999999999999" customHeight="1" x14ac:dyDescent="0.25">
      <c r="C81" s="935"/>
      <c r="D81" s="323">
        <v>2019</v>
      </c>
      <c r="E81" s="323">
        <v>2020</v>
      </c>
      <c r="F81" s="323">
        <v>2021</v>
      </c>
      <c r="G81" s="323">
        <v>2022</v>
      </c>
    </row>
    <row r="82" spans="3:7" ht="19.899999999999999" customHeight="1" thickBot="1" x14ac:dyDescent="0.3">
      <c r="C82" s="936"/>
      <c r="D82" s="324" t="s">
        <v>5</v>
      </c>
      <c r="E82" s="324" t="s">
        <v>6</v>
      </c>
      <c r="F82" s="324" t="s">
        <v>6</v>
      </c>
      <c r="G82" s="324" t="s">
        <v>6</v>
      </c>
    </row>
    <row r="83" spans="3:7" ht="19.899999999999999" customHeight="1" thickBot="1" x14ac:dyDescent="0.3">
      <c r="C83" s="443" t="s">
        <v>0</v>
      </c>
      <c r="D83" s="444"/>
      <c r="E83" s="444"/>
      <c r="F83" s="444"/>
      <c r="G83" s="444"/>
    </row>
    <row r="84" spans="3:7" ht="19.899999999999999" customHeight="1" thickBot="1" x14ac:dyDescent="0.3">
      <c r="C84" s="443" t="s">
        <v>31</v>
      </c>
      <c r="D84" s="444"/>
      <c r="E84" s="444"/>
      <c r="F84" s="444"/>
      <c r="G84" s="444"/>
    </row>
    <row r="85" spans="3:7" ht="19.899999999999999" customHeight="1" thickBot="1" x14ac:dyDescent="0.3">
      <c r="C85" s="443" t="s">
        <v>1</v>
      </c>
      <c r="D85" s="445"/>
      <c r="E85" s="444"/>
      <c r="F85" s="444"/>
      <c r="G85" s="444"/>
    </row>
    <row r="86" spans="3:7" ht="19.899999999999999" customHeight="1" thickBot="1" x14ac:dyDescent="0.3">
      <c r="C86" s="443" t="s">
        <v>2</v>
      </c>
      <c r="D86" s="445"/>
      <c r="E86" s="444"/>
      <c r="F86" s="444"/>
      <c r="G86" s="444"/>
    </row>
    <row r="87" spans="3:7" ht="19.899999999999999" customHeight="1" thickBot="1" x14ac:dyDescent="0.3">
      <c r="C87" s="443" t="s">
        <v>24</v>
      </c>
      <c r="D87" s="445"/>
      <c r="E87" s="444"/>
      <c r="F87" s="444"/>
      <c r="G87" s="444"/>
    </row>
    <row r="88" spans="3:7" ht="19.899999999999999" customHeight="1" thickBot="1" x14ac:dyDescent="0.3">
      <c r="C88" s="443" t="s">
        <v>25</v>
      </c>
      <c r="D88" s="327"/>
      <c r="E88" s="327"/>
      <c r="F88" s="327"/>
      <c r="G88" s="327"/>
    </row>
    <row r="89" spans="3:7" ht="19.899999999999999" customHeight="1" thickBot="1" x14ac:dyDescent="0.3">
      <c r="C89" s="443" t="s">
        <v>3</v>
      </c>
      <c r="D89" s="327">
        <v>8000</v>
      </c>
      <c r="E89" s="327">
        <v>10000</v>
      </c>
      <c r="F89" s="327">
        <v>11000</v>
      </c>
      <c r="G89" s="327">
        <v>11000</v>
      </c>
    </row>
    <row r="90" spans="3:7" ht="19.899999999999999" customHeight="1" thickBot="1" x14ac:dyDescent="0.3">
      <c r="C90" s="450" t="s">
        <v>36</v>
      </c>
      <c r="D90" s="445">
        <f>D89+D88+D87+D86+D85+D84+D83</f>
        <v>8000</v>
      </c>
      <c r="E90" s="445">
        <f>E89+E88+E87+E86+E85+E84+E83</f>
        <v>10000</v>
      </c>
      <c r="F90" s="445">
        <f>F89+F88+F87+F86+F85+F84+F83</f>
        <v>11000</v>
      </c>
      <c r="G90" s="445">
        <f>G89+G88+G87+G86+G85+G84+G83</f>
        <v>11000</v>
      </c>
    </row>
    <row r="91" spans="3:7" ht="19.899999999999999" customHeight="1" thickBot="1" x14ac:dyDescent="0.3">
      <c r="C91" s="447" t="s">
        <v>35</v>
      </c>
      <c r="D91" s="448">
        <f>IF(D90-D1585,0,"Error")</f>
        <v>0</v>
      </c>
      <c r="E91" s="448">
        <f>IF(E90-E1585,0,"Error")</f>
        <v>0</v>
      </c>
      <c r="F91" s="448">
        <f>IF(F90-F1585,0,"Error")</f>
        <v>0</v>
      </c>
      <c r="G91" s="448">
        <f>IF(G90-G1585,0,"Error")</f>
        <v>0</v>
      </c>
    </row>
    <row r="92" spans="3:7" ht="19.899999999999999" customHeight="1" thickBot="1" x14ac:dyDescent="0.3">
      <c r="C92" s="926" t="s">
        <v>38</v>
      </c>
      <c r="D92" s="927"/>
      <c r="E92" s="927"/>
      <c r="F92" s="927"/>
      <c r="G92" s="928"/>
    </row>
    <row r="93" spans="3:7" ht="19.899999999999999" customHeight="1" thickBot="1" x14ac:dyDescent="0.3">
      <c r="C93" s="926" t="s">
        <v>39</v>
      </c>
      <c r="D93" s="927"/>
      <c r="E93" s="927"/>
      <c r="F93" s="927"/>
      <c r="G93" s="928"/>
    </row>
    <row r="94" spans="3:7" ht="19.899999999999999" customHeight="1" thickBot="1" x14ac:dyDescent="0.3">
      <c r="C94" s="325" t="s">
        <v>46</v>
      </c>
      <c r="D94" s="1280" t="s">
        <v>422</v>
      </c>
      <c r="E94" s="1281"/>
      <c r="F94" s="1281"/>
      <c r="G94" s="1282"/>
    </row>
    <row r="95" spans="3:7" ht="29.25" customHeight="1" thickBot="1" x14ac:dyDescent="0.3">
      <c r="C95" s="630" t="s">
        <v>28</v>
      </c>
      <c r="D95" s="630" t="s">
        <v>824</v>
      </c>
      <c r="E95" s="630" t="s">
        <v>53</v>
      </c>
      <c r="F95" s="630" t="s">
        <v>825</v>
      </c>
      <c r="G95" s="630"/>
    </row>
    <row r="96" spans="3:7" ht="19.899999999999999" customHeight="1" thickBot="1" x14ac:dyDescent="0.3">
      <c r="C96" s="325" t="s">
        <v>9</v>
      </c>
      <c r="D96" s="1283" t="s">
        <v>826</v>
      </c>
      <c r="E96" s="960"/>
      <c r="F96" s="960"/>
      <c r="G96" s="961"/>
    </row>
    <row r="97" spans="3:9" ht="19.899999999999999" customHeight="1" thickBot="1" x14ac:dyDescent="0.3">
      <c r="C97" s="325" t="s">
        <v>14</v>
      </c>
      <c r="D97" s="955" t="s">
        <v>827</v>
      </c>
      <c r="E97" s="956"/>
      <c r="F97" s="956"/>
      <c r="G97" s="957"/>
    </row>
    <row r="98" spans="3:9" ht="19.899999999999999" customHeight="1" x14ac:dyDescent="0.25">
      <c r="C98" s="935"/>
      <c r="D98" s="323">
        <v>2019</v>
      </c>
      <c r="E98" s="323">
        <v>2020</v>
      </c>
      <c r="F98" s="323">
        <v>2021</v>
      </c>
      <c r="G98" s="323">
        <v>2022</v>
      </c>
    </row>
    <row r="99" spans="3:9" ht="19.899999999999999" customHeight="1" thickBot="1" x14ac:dyDescent="0.3">
      <c r="C99" s="936"/>
      <c r="D99" s="324" t="s">
        <v>5</v>
      </c>
      <c r="E99" s="324" t="s">
        <v>6</v>
      </c>
      <c r="F99" s="324" t="s">
        <v>6</v>
      </c>
      <c r="G99" s="324" t="s">
        <v>6</v>
      </c>
    </row>
    <row r="100" spans="3:9" ht="19.899999999999999" customHeight="1" thickBot="1" x14ac:dyDescent="0.3">
      <c r="C100" s="325" t="s">
        <v>8</v>
      </c>
      <c r="D100" s="327">
        <v>7500</v>
      </c>
      <c r="E100" s="327">
        <v>2000</v>
      </c>
      <c r="F100" s="327">
        <v>4500</v>
      </c>
      <c r="G100" s="327">
        <v>5500</v>
      </c>
    </row>
    <row r="101" spans="3:9" ht="19.899999999999999" customHeight="1" thickBot="1" x14ac:dyDescent="0.3">
      <c r="C101" s="325" t="s">
        <v>15</v>
      </c>
      <c r="D101" s="327">
        <v>55000</v>
      </c>
      <c r="E101" s="327">
        <v>14225</v>
      </c>
      <c r="F101" s="327">
        <v>35000</v>
      </c>
      <c r="G101" s="327">
        <v>32378</v>
      </c>
    </row>
    <row r="102" spans="3:9" ht="19.899999999999999" customHeight="1" thickBot="1" x14ac:dyDescent="0.3">
      <c r="C102" s="325" t="s">
        <v>23</v>
      </c>
      <c r="D102" s="327">
        <f>D101/D100</f>
        <v>7.333333333333333</v>
      </c>
      <c r="E102" s="327">
        <f>E101/E100</f>
        <v>7.1124999999999998</v>
      </c>
      <c r="F102" s="327">
        <f t="shared" ref="F102:G102" si="5">F101/F100</f>
        <v>7.7777777777777777</v>
      </c>
      <c r="G102" s="327">
        <f t="shared" si="5"/>
        <v>5.8869090909090911</v>
      </c>
    </row>
    <row r="103" spans="3:9" ht="19.899999999999999" customHeight="1" thickBot="1" x14ac:dyDescent="0.3">
      <c r="C103" s="325" t="s">
        <v>16</v>
      </c>
      <c r="D103" s="328" t="s">
        <v>22</v>
      </c>
      <c r="E103" s="281">
        <f>E100/D100-1</f>
        <v>-0.73333333333333339</v>
      </c>
      <c r="F103" s="281">
        <f t="shared" ref="F103:G105" si="6">F100/E100-1</f>
        <v>1.25</v>
      </c>
      <c r="G103" s="281">
        <f t="shared" si="6"/>
        <v>0.22222222222222232</v>
      </c>
    </row>
    <row r="104" spans="3:9" ht="19.899999999999999" customHeight="1" thickBot="1" x14ac:dyDescent="0.3">
      <c r="C104" s="325" t="s">
        <v>17</v>
      </c>
      <c r="D104" s="328" t="s">
        <v>22</v>
      </c>
      <c r="E104" s="281">
        <f>E101/D101-1</f>
        <v>-0.74136363636363645</v>
      </c>
      <c r="F104" s="281">
        <f t="shared" si="6"/>
        <v>1.4604569420035149</v>
      </c>
      <c r="G104" s="281">
        <f t="shared" si="6"/>
        <v>-7.4914285714285711E-2</v>
      </c>
    </row>
    <row r="105" spans="3:9" ht="19.899999999999999" customHeight="1" thickBot="1" x14ac:dyDescent="0.3">
      <c r="C105" s="325" t="s">
        <v>18</v>
      </c>
      <c r="D105" s="328" t="s">
        <v>22</v>
      </c>
      <c r="E105" s="281">
        <f>E102/D102-1</f>
        <v>-3.0113636363636398E-2</v>
      </c>
      <c r="F105" s="281">
        <f t="shared" si="6"/>
        <v>9.3536418668228816E-2</v>
      </c>
      <c r="G105" s="281">
        <f t="shared" si="6"/>
        <v>-0.24311168831168828</v>
      </c>
    </row>
    <row r="106" spans="3:9" ht="19.899999999999999" customHeight="1" thickBot="1" x14ac:dyDescent="0.3">
      <c r="C106" s="1239" t="s">
        <v>594</v>
      </c>
      <c r="D106" s="1240"/>
      <c r="E106" s="1240"/>
      <c r="F106" s="1240"/>
      <c r="G106" s="1241"/>
    </row>
    <row r="107" spans="3:9" ht="19.899999999999999" customHeight="1" x14ac:dyDescent="0.25">
      <c r="C107" s="935"/>
      <c r="D107" s="323">
        <v>2019</v>
      </c>
      <c r="E107" s="323">
        <v>2020</v>
      </c>
      <c r="F107" s="323">
        <v>2021</v>
      </c>
      <c r="G107" s="323">
        <v>2022</v>
      </c>
    </row>
    <row r="108" spans="3:9" ht="19.899999999999999" customHeight="1" thickBot="1" x14ac:dyDescent="0.3">
      <c r="C108" s="936"/>
      <c r="D108" s="324" t="s">
        <v>5</v>
      </c>
      <c r="E108" s="324" t="s">
        <v>6</v>
      </c>
      <c r="F108" s="324" t="s">
        <v>6</v>
      </c>
      <c r="G108" s="324" t="s">
        <v>6</v>
      </c>
    </row>
    <row r="109" spans="3:9" ht="19.899999999999999" customHeight="1" thickBot="1" x14ac:dyDescent="0.3">
      <c r="C109" s="443" t="s">
        <v>41</v>
      </c>
      <c r="D109" s="444"/>
      <c r="E109" s="444"/>
      <c r="F109" s="444"/>
      <c r="G109" s="444"/>
    </row>
    <row r="110" spans="3:9" ht="19.899999999999999" customHeight="1" thickBot="1" x14ac:dyDescent="0.3">
      <c r="C110" s="443" t="s">
        <v>42</v>
      </c>
      <c r="D110" s="327">
        <v>55000</v>
      </c>
      <c r="E110" s="327">
        <v>14225</v>
      </c>
      <c r="F110" s="327">
        <v>35000</v>
      </c>
      <c r="G110" s="327">
        <v>32378</v>
      </c>
    </row>
    <row r="111" spans="3:9" ht="19.899999999999999" customHeight="1" thickBot="1" x14ac:dyDescent="0.3">
      <c r="C111" s="446" t="s">
        <v>33</v>
      </c>
      <c r="D111" s="445">
        <f>D110+D109</f>
        <v>55000</v>
      </c>
      <c r="E111" s="327">
        <v>14225</v>
      </c>
      <c r="F111" s="327">
        <v>35000</v>
      </c>
      <c r="G111" s="327">
        <v>32378</v>
      </c>
      <c r="I111" s="454"/>
    </row>
    <row r="112" spans="3:9" ht="19.899999999999999" customHeight="1" x14ac:dyDescent="0.25">
      <c r="C112" s="1268" t="s">
        <v>40</v>
      </c>
      <c r="D112" s="1271"/>
      <c r="E112" s="1272"/>
      <c r="F112" s="1272"/>
      <c r="G112" s="1273"/>
    </row>
    <row r="113" spans="3:7" ht="19.899999999999999" customHeight="1" x14ac:dyDescent="0.25">
      <c r="C113" s="1269"/>
      <c r="D113" s="1274"/>
      <c r="E113" s="1275"/>
      <c r="F113" s="1275"/>
      <c r="G113" s="1276"/>
    </row>
    <row r="114" spans="3:7" ht="19.899999999999999" customHeight="1" thickBot="1" x14ac:dyDescent="0.3">
      <c r="C114" s="1270"/>
      <c r="D114" s="1277"/>
      <c r="E114" s="1278"/>
      <c r="F114" s="1278"/>
      <c r="G114" s="1279"/>
    </row>
    <row r="115" spans="3:7" ht="19.899999999999999" customHeight="1" thickBot="1" x14ac:dyDescent="0.3">
      <c r="C115" s="926" t="s">
        <v>38</v>
      </c>
      <c r="D115" s="927"/>
      <c r="E115" s="927"/>
      <c r="F115" s="927"/>
      <c r="G115" s="928"/>
    </row>
    <row r="116" spans="3:7" ht="19.899999999999999" customHeight="1" thickBot="1" x14ac:dyDescent="0.3">
      <c r="C116" s="926" t="s">
        <v>43</v>
      </c>
      <c r="D116" s="927"/>
      <c r="E116" s="927"/>
      <c r="F116" s="927"/>
      <c r="G116" s="928"/>
    </row>
    <row r="117" spans="3:7" ht="19.899999999999999" customHeight="1" thickBot="1" x14ac:dyDescent="0.3">
      <c r="C117" s="351" t="s">
        <v>125</v>
      </c>
      <c r="D117" s="1263" t="s">
        <v>828</v>
      </c>
      <c r="E117" s="967"/>
      <c r="F117" s="967"/>
      <c r="G117" s="968"/>
    </row>
    <row r="118" spans="3:7" ht="19.899999999999999" customHeight="1" thickBot="1" x14ac:dyDescent="0.3">
      <c r="C118" s="802" t="s">
        <v>636</v>
      </c>
      <c r="D118" s="803"/>
      <c r="E118" s="803"/>
      <c r="F118" s="803"/>
      <c r="G118" s="804"/>
    </row>
    <row r="119" spans="3:7" ht="19.899999999999999" customHeight="1" thickBot="1" x14ac:dyDescent="0.3">
      <c r="C119" s="439" t="s">
        <v>829</v>
      </c>
      <c r="D119" s="441">
        <v>10</v>
      </c>
      <c r="E119" s="441">
        <v>11</v>
      </c>
      <c r="F119" s="441">
        <v>12</v>
      </c>
      <c r="G119" s="441">
        <v>14</v>
      </c>
    </row>
    <row r="120" spans="3:7" ht="19.899999999999999" customHeight="1" thickBot="1" x14ac:dyDescent="0.3">
      <c r="C120" s="325" t="s">
        <v>830</v>
      </c>
      <c r="D120" s="315">
        <v>0.7</v>
      </c>
      <c r="E120" s="315">
        <v>0.9</v>
      </c>
      <c r="F120" s="315">
        <v>1</v>
      </c>
      <c r="G120" s="315">
        <v>0.1</v>
      </c>
    </row>
    <row r="121" spans="3:7" ht="19.899999999999999" customHeight="1" thickBot="1" x14ac:dyDescent="0.3">
      <c r="C121" s="325" t="s">
        <v>831</v>
      </c>
      <c r="D121" s="315">
        <v>0.3</v>
      </c>
      <c r="E121" s="315">
        <v>0.4</v>
      </c>
      <c r="F121" s="315">
        <v>0.45</v>
      </c>
      <c r="G121" s="315">
        <v>0.5</v>
      </c>
    </row>
    <row r="122" spans="3:7" ht="19.899999999999999" customHeight="1" thickBot="1" x14ac:dyDescent="0.3">
      <c r="C122" s="325" t="s">
        <v>832</v>
      </c>
      <c r="D122" s="455">
        <v>0.3</v>
      </c>
      <c r="E122" s="455">
        <v>0.5</v>
      </c>
      <c r="F122" s="455">
        <v>0.75</v>
      </c>
      <c r="G122" s="455">
        <v>1</v>
      </c>
    </row>
    <row r="123" spans="3:7" ht="19.899999999999999" customHeight="1" thickBot="1" x14ac:dyDescent="0.3">
      <c r="C123" s="313" t="s">
        <v>833</v>
      </c>
      <c r="D123" s="456">
        <v>0.1</v>
      </c>
      <c r="E123" s="457">
        <v>0.2</v>
      </c>
      <c r="F123" s="456">
        <v>0.3</v>
      </c>
      <c r="G123" s="456">
        <v>0.4</v>
      </c>
    </row>
    <row r="124" spans="3:7" ht="19.899999999999999" customHeight="1" thickBot="1" x14ac:dyDescent="0.3">
      <c r="C124" s="937" t="s">
        <v>126</v>
      </c>
      <c r="D124" s="938"/>
      <c r="E124" s="938"/>
      <c r="F124" s="938"/>
      <c r="G124" s="939"/>
    </row>
    <row r="125" spans="3:7" ht="19.899999999999999" customHeight="1" thickBot="1" x14ac:dyDescent="0.3">
      <c r="C125" s="1264" t="s">
        <v>639</v>
      </c>
      <c r="D125" s="1265"/>
      <c r="E125" s="1265"/>
      <c r="F125" s="1265"/>
      <c r="G125" s="1266"/>
    </row>
    <row r="126" spans="3:7" ht="19.899999999999999" customHeight="1" x14ac:dyDescent="0.25">
      <c r="C126" s="935"/>
      <c r="D126" s="323">
        <v>2019</v>
      </c>
      <c r="E126" s="323">
        <v>2020</v>
      </c>
      <c r="F126" s="323">
        <v>2021</v>
      </c>
      <c r="G126" s="323">
        <v>2022</v>
      </c>
    </row>
    <row r="127" spans="3:7" ht="19.899999999999999" customHeight="1" thickBot="1" x14ac:dyDescent="0.3">
      <c r="C127" s="936"/>
      <c r="D127" s="324" t="s">
        <v>5</v>
      </c>
      <c r="E127" s="324" t="s">
        <v>6</v>
      </c>
      <c r="F127" s="324" t="s">
        <v>6</v>
      </c>
      <c r="G127" s="324" t="s">
        <v>6</v>
      </c>
    </row>
    <row r="128" spans="3:7" ht="19.899999999999999" customHeight="1" thickBot="1" x14ac:dyDescent="0.3">
      <c r="C128" s="442" t="s">
        <v>834</v>
      </c>
      <c r="D128" s="1242" t="s">
        <v>835</v>
      </c>
      <c r="E128" s="1267"/>
      <c r="F128" s="1267"/>
      <c r="G128" s="1243"/>
    </row>
    <row r="129" spans="3:7" ht="19.899999999999999" customHeight="1" thickBot="1" x14ac:dyDescent="0.3">
      <c r="C129" s="325" t="s">
        <v>9</v>
      </c>
      <c r="D129" s="1260" t="s">
        <v>836</v>
      </c>
      <c r="E129" s="1261"/>
      <c r="F129" s="1261"/>
      <c r="G129" s="1262"/>
    </row>
    <row r="130" spans="3:7" ht="19.899999999999999" customHeight="1" thickBot="1" x14ac:dyDescent="0.3">
      <c r="C130" s="325" t="s">
        <v>14</v>
      </c>
      <c r="D130" s="932" t="s">
        <v>814</v>
      </c>
      <c r="E130" s="933"/>
      <c r="F130" s="933"/>
      <c r="G130" s="934"/>
    </row>
    <row r="131" spans="3:7" ht="19.899999999999999" customHeight="1" x14ac:dyDescent="0.25">
      <c r="C131" s="935"/>
      <c r="D131" s="323">
        <v>2019</v>
      </c>
      <c r="E131" s="323">
        <v>2020</v>
      </c>
      <c r="F131" s="323">
        <v>2021</v>
      </c>
      <c r="G131" s="323">
        <v>2022</v>
      </c>
    </row>
    <row r="132" spans="3:7" ht="19.899999999999999" customHeight="1" thickBot="1" x14ac:dyDescent="0.3">
      <c r="C132" s="936"/>
      <c r="D132" s="324" t="s">
        <v>5</v>
      </c>
      <c r="E132" s="324" t="s">
        <v>6</v>
      </c>
      <c r="F132" s="324" t="s">
        <v>6</v>
      </c>
      <c r="G132" s="324" t="s">
        <v>6</v>
      </c>
    </row>
    <row r="133" spans="3:7" ht="19.899999999999999" customHeight="1" thickBot="1" x14ac:dyDescent="0.3">
      <c r="C133" s="325" t="s">
        <v>8</v>
      </c>
      <c r="D133" s="327">
        <v>30</v>
      </c>
      <c r="E133" s="330">
        <v>32</v>
      </c>
      <c r="F133" s="330">
        <v>34</v>
      </c>
      <c r="G133" s="330">
        <v>36</v>
      </c>
    </row>
    <row r="134" spans="3:7" ht="19.899999999999999" customHeight="1" thickBot="1" x14ac:dyDescent="0.3">
      <c r="C134" s="325" t="s">
        <v>15</v>
      </c>
      <c r="D134" s="327">
        <f>SUM(D144:D146)</f>
        <v>25307</v>
      </c>
      <c r="E134" s="327">
        <f t="shared" ref="E134:G134" si="7">SUM(E144:E146)</f>
        <v>24845.169000000002</v>
      </c>
      <c r="F134" s="327">
        <f t="shared" si="7"/>
        <v>25045.169000000002</v>
      </c>
      <c r="G134" s="327">
        <f t="shared" si="7"/>
        <v>25045.169000000002</v>
      </c>
    </row>
    <row r="135" spans="3:7" ht="19.899999999999999" customHeight="1" thickBot="1" x14ac:dyDescent="0.3">
      <c r="C135" s="325" t="s">
        <v>23</v>
      </c>
      <c r="D135" s="327">
        <f>D134/D133</f>
        <v>843.56666666666672</v>
      </c>
      <c r="E135" s="327">
        <f>E134/E133</f>
        <v>776.41153125000005</v>
      </c>
      <c r="F135" s="327">
        <f>F134/F133</f>
        <v>736.62261764705886</v>
      </c>
      <c r="G135" s="327">
        <f>G134/G133</f>
        <v>695.69913888888891</v>
      </c>
    </row>
    <row r="136" spans="3:7" ht="19.899999999999999" customHeight="1" thickBot="1" x14ac:dyDescent="0.3">
      <c r="C136" s="325" t="s">
        <v>16</v>
      </c>
      <c r="D136" s="328"/>
      <c r="E136" s="281">
        <f>E133/D133-1</f>
        <v>6.6666666666666652E-2</v>
      </c>
      <c r="F136" s="281">
        <f t="shared" ref="F136:G138" si="8">F133/E133-1</f>
        <v>6.25E-2</v>
      </c>
      <c r="G136" s="281">
        <f t="shared" si="8"/>
        <v>5.8823529411764719E-2</v>
      </c>
    </row>
    <row r="137" spans="3:7" ht="19.899999999999999" customHeight="1" thickBot="1" x14ac:dyDescent="0.3">
      <c r="C137" s="325" t="s">
        <v>17</v>
      </c>
      <c r="D137" s="328"/>
      <c r="E137" s="281">
        <f>E134/D134-1</f>
        <v>-1.8249140553996845E-2</v>
      </c>
      <c r="F137" s="281">
        <f t="shared" si="8"/>
        <v>8.0498546820109151E-3</v>
      </c>
      <c r="G137" s="281">
        <f t="shared" si="8"/>
        <v>0</v>
      </c>
    </row>
    <row r="138" spans="3:7" ht="19.899999999999999" customHeight="1" thickBot="1" x14ac:dyDescent="0.3">
      <c r="C138" s="325" t="s">
        <v>18</v>
      </c>
      <c r="D138" s="328"/>
      <c r="E138" s="281">
        <f>E135/D135-1</f>
        <v>-7.9608569269372098E-2</v>
      </c>
      <c r="F138" s="281">
        <f t="shared" si="8"/>
        <v>-5.1247195593401629E-2</v>
      </c>
      <c r="G138" s="281">
        <f t="shared" si="8"/>
        <v>-5.555555555555558E-2</v>
      </c>
    </row>
    <row r="139" spans="3:7" ht="19.899999999999999" customHeight="1" x14ac:dyDescent="0.25">
      <c r="C139" s="935"/>
      <c r="D139" s="323">
        <v>2019</v>
      </c>
      <c r="E139" s="323">
        <v>2020</v>
      </c>
      <c r="F139" s="323">
        <v>2021</v>
      </c>
      <c r="G139" s="323">
        <v>2022</v>
      </c>
    </row>
    <row r="140" spans="3:7" ht="19.899999999999999" customHeight="1" thickBot="1" x14ac:dyDescent="0.3">
      <c r="C140" s="936"/>
      <c r="D140" s="324" t="s">
        <v>5</v>
      </c>
      <c r="E140" s="324" t="s">
        <v>6</v>
      </c>
      <c r="F140" s="324" t="s">
        <v>6</v>
      </c>
      <c r="G140" s="324" t="s">
        <v>6</v>
      </c>
    </row>
    <row r="141" spans="3:7" ht="19.899999999999999" customHeight="1" thickBot="1" x14ac:dyDescent="0.3">
      <c r="C141" s="1239" t="s">
        <v>594</v>
      </c>
      <c r="D141" s="1240"/>
      <c r="E141" s="1240"/>
      <c r="F141" s="1240"/>
      <c r="G141" s="1241"/>
    </row>
    <row r="142" spans="3:7" ht="19.899999999999999" customHeight="1" x14ac:dyDescent="0.25">
      <c r="C142" s="935"/>
      <c r="D142" s="323">
        <v>2019</v>
      </c>
      <c r="E142" s="323">
        <v>2020</v>
      </c>
      <c r="F142" s="323">
        <v>2021</v>
      </c>
      <c r="G142" s="323">
        <v>2022</v>
      </c>
    </row>
    <row r="143" spans="3:7" ht="19.899999999999999" customHeight="1" thickBot="1" x14ac:dyDescent="0.3">
      <c r="C143" s="936"/>
      <c r="D143" s="324" t="s">
        <v>5</v>
      </c>
      <c r="E143" s="324" t="s">
        <v>6</v>
      </c>
      <c r="F143" s="324" t="s">
        <v>6</v>
      </c>
      <c r="G143" s="324" t="s">
        <v>6</v>
      </c>
    </row>
    <row r="144" spans="3:7" ht="19.899999999999999" customHeight="1" thickBot="1" x14ac:dyDescent="0.3">
      <c r="C144" s="443" t="s">
        <v>0</v>
      </c>
      <c r="D144" s="444">
        <v>11007</v>
      </c>
      <c r="E144" s="444">
        <v>11007</v>
      </c>
      <c r="F144" s="444">
        <v>11007</v>
      </c>
      <c r="G144" s="444">
        <v>11007</v>
      </c>
    </row>
    <row r="145" spans="3:7" ht="19.899999999999999" customHeight="1" thickBot="1" x14ac:dyDescent="0.3">
      <c r="C145" s="443" t="s">
        <v>31</v>
      </c>
      <c r="D145" s="444">
        <v>2500</v>
      </c>
      <c r="E145" s="444">
        <v>1838.1689999999999</v>
      </c>
      <c r="F145" s="444">
        <v>1838.1689999999999</v>
      </c>
      <c r="G145" s="444">
        <v>1838.1689999999999</v>
      </c>
    </row>
    <row r="146" spans="3:7" ht="19.899999999999999" customHeight="1" thickBot="1" x14ac:dyDescent="0.3">
      <c r="C146" s="443" t="s">
        <v>1</v>
      </c>
      <c r="D146" s="444">
        <v>11800</v>
      </c>
      <c r="E146" s="444">
        <v>12000</v>
      </c>
      <c r="F146" s="444">
        <v>12200</v>
      </c>
      <c r="G146" s="444">
        <v>12200</v>
      </c>
    </row>
    <row r="147" spans="3:7" ht="19.899999999999999" customHeight="1" thickBot="1" x14ac:dyDescent="0.3">
      <c r="C147" s="443" t="s">
        <v>2</v>
      </c>
      <c r="D147" s="445"/>
      <c r="E147" s="444"/>
      <c r="F147" s="444"/>
      <c r="G147" s="444"/>
    </row>
    <row r="148" spans="3:7" ht="19.899999999999999" customHeight="1" thickBot="1" x14ac:dyDescent="0.3">
      <c r="C148" s="443" t="s">
        <v>24</v>
      </c>
      <c r="D148" s="445"/>
      <c r="E148" s="444"/>
      <c r="F148" s="444"/>
      <c r="G148" s="444"/>
    </row>
    <row r="149" spans="3:7" ht="19.899999999999999" customHeight="1" thickBot="1" x14ac:dyDescent="0.3">
      <c r="C149" s="443" t="s">
        <v>25</v>
      </c>
      <c r="D149" s="445"/>
      <c r="E149" s="444"/>
      <c r="F149" s="444"/>
      <c r="G149" s="444"/>
    </row>
    <row r="150" spans="3:7" ht="19.899999999999999" customHeight="1" thickBot="1" x14ac:dyDescent="0.3">
      <c r="C150" s="443" t="s">
        <v>3</v>
      </c>
      <c r="D150" s="445"/>
      <c r="E150" s="444"/>
      <c r="F150" s="444"/>
      <c r="G150" s="444"/>
    </row>
    <row r="151" spans="3:7" ht="19.899999999999999" customHeight="1" thickBot="1" x14ac:dyDescent="0.3">
      <c r="C151" s="450" t="s">
        <v>837</v>
      </c>
      <c r="D151" s="458">
        <f>D150+D149+D148+D147+D146+D145+D144</f>
        <v>25307</v>
      </c>
      <c r="E151" s="458">
        <f>E150+E149+E148+E147+E146+E145+E144</f>
        <v>24845.169000000002</v>
      </c>
      <c r="F151" s="458">
        <f>F150+F149+F148+F147+F146+F145+F144</f>
        <v>25045.169000000002</v>
      </c>
      <c r="G151" s="458">
        <f>G150+G149+G148+G147+G146+G145+G144</f>
        <v>25045.169000000002</v>
      </c>
    </row>
    <row r="152" spans="3:7" ht="19.899999999999999" customHeight="1" thickBot="1" x14ac:dyDescent="0.3">
      <c r="C152" s="447" t="s">
        <v>35</v>
      </c>
      <c r="D152" s="448">
        <f>IF(D151-D134=0,0,"Error")</f>
        <v>0</v>
      </c>
      <c r="E152" s="448">
        <f>IF(E151-E134=0,0,"Error")</f>
        <v>0</v>
      </c>
      <c r="F152" s="448">
        <f>IF(F151-F134=0,0,"Error")</f>
        <v>0</v>
      </c>
      <c r="G152" s="448">
        <f>IF(G151-G134=0,0,"Error")</f>
        <v>0</v>
      </c>
    </row>
    <row r="153" spans="3:7" ht="19.899999999999999" customHeight="1" thickBot="1" x14ac:dyDescent="0.3">
      <c r="C153" s="449" t="s">
        <v>838</v>
      </c>
      <c r="D153" s="459" t="s">
        <v>839</v>
      </c>
      <c r="E153" s="460"/>
      <c r="F153" s="460"/>
      <c r="G153" s="461"/>
    </row>
    <row r="154" spans="3:7" ht="33" customHeight="1" thickBot="1" x14ac:dyDescent="0.3">
      <c r="C154" s="325" t="s">
        <v>9</v>
      </c>
      <c r="D154" s="1257" t="s">
        <v>840</v>
      </c>
      <c r="E154" s="1258"/>
      <c r="F154" s="1258"/>
      <c r="G154" s="1259"/>
    </row>
    <row r="155" spans="3:7" ht="19.899999999999999" customHeight="1" thickBot="1" x14ac:dyDescent="0.3">
      <c r="C155" s="325" t="s">
        <v>14</v>
      </c>
      <c r="D155" s="955" t="s">
        <v>841</v>
      </c>
      <c r="E155" s="956"/>
      <c r="F155" s="956"/>
      <c r="G155" s="957"/>
    </row>
    <row r="156" spans="3:7" ht="19.899999999999999" customHeight="1" x14ac:dyDescent="0.25">
      <c r="C156" s="935"/>
      <c r="D156" s="323">
        <v>2019</v>
      </c>
      <c r="E156" s="323">
        <v>2020</v>
      </c>
      <c r="F156" s="323">
        <v>2021</v>
      </c>
      <c r="G156" s="323">
        <v>2022</v>
      </c>
    </row>
    <row r="157" spans="3:7" ht="19.899999999999999" customHeight="1" thickBot="1" x14ac:dyDescent="0.3">
      <c r="C157" s="936"/>
      <c r="D157" s="324" t="s">
        <v>5</v>
      </c>
      <c r="E157" s="324" t="s">
        <v>6</v>
      </c>
      <c r="F157" s="324" t="s">
        <v>6</v>
      </c>
      <c r="G157" s="324" t="s">
        <v>6</v>
      </c>
    </row>
    <row r="158" spans="3:7" ht="19.899999999999999" customHeight="1" thickBot="1" x14ac:dyDescent="0.3">
      <c r="C158" s="325" t="s">
        <v>8</v>
      </c>
      <c r="D158" s="327">
        <v>25</v>
      </c>
      <c r="E158" s="327">
        <v>27</v>
      </c>
      <c r="F158" s="327">
        <v>28</v>
      </c>
      <c r="G158" s="327">
        <v>30</v>
      </c>
    </row>
    <row r="159" spans="3:7" ht="19.899999999999999" customHeight="1" thickBot="1" x14ac:dyDescent="0.3">
      <c r="C159" s="325" t="s">
        <v>15</v>
      </c>
      <c r="D159" s="327">
        <f>SUM(D167:D169)</f>
        <v>20084</v>
      </c>
      <c r="E159" s="327">
        <f>SUM(E167:E169)</f>
        <v>21006</v>
      </c>
      <c r="F159" s="327">
        <f t="shared" ref="F159:G159" si="9">SUM(F167:F169)</f>
        <v>22706</v>
      </c>
      <c r="G159" s="327">
        <f t="shared" si="9"/>
        <v>22706</v>
      </c>
    </row>
    <row r="160" spans="3:7" ht="19.899999999999999" customHeight="1" thickBot="1" x14ac:dyDescent="0.3">
      <c r="C160" s="325" t="s">
        <v>23</v>
      </c>
      <c r="D160" s="327">
        <f>D159/D158</f>
        <v>803.36</v>
      </c>
      <c r="E160" s="327">
        <f>E159/E158</f>
        <v>778</v>
      </c>
      <c r="F160" s="327">
        <f>F159/F158</f>
        <v>810.92857142857144</v>
      </c>
      <c r="G160" s="327">
        <f>G159/G158</f>
        <v>756.86666666666667</v>
      </c>
    </row>
    <row r="161" spans="3:7" ht="19.899999999999999" customHeight="1" thickBot="1" x14ac:dyDescent="0.3">
      <c r="C161" s="325" t="s">
        <v>16</v>
      </c>
      <c r="D161" s="328"/>
      <c r="E161" s="281">
        <f>E158/D158-1</f>
        <v>8.0000000000000071E-2</v>
      </c>
      <c r="F161" s="281">
        <f t="shared" ref="F161:G163" si="10">F158/E158-1</f>
        <v>3.7037037037036979E-2</v>
      </c>
      <c r="G161" s="281">
        <f t="shared" si="10"/>
        <v>7.1428571428571397E-2</v>
      </c>
    </row>
    <row r="162" spans="3:7" ht="19.899999999999999" customHeight="1" thickBot="1" x14ac:dyDescent="0.3">
      <c r="C162" s="325" t="s">
        <v>17</v>
      </c>
      <c r="D162" s="328"/>
      <c r="E162" s="281">
        <f>E159/D159-1</f>
        <v>4.5907189802828041E-2</v>
      </c>
      <c r="F162" s="281">
        <f t="shared" si="10"/>
        <v>8.0929258307150365E-2</v>
      </c>
      <c r="G162" s="281">
        <f t="shared" si="10"/>
        <v>0</v>
      </c>
    </row>
    <row r="163" spans="3:7" ht="19.899999999999999" customHeight="1" thickBot="1" x14ac:dyDescent="0.3">
      <c r="C163" s="325" t="s">
        <v>18</v>
      </c>
      <c r="D163" s="328"/>
      <c r="E163" s="281">
        <f>E160/D160-1</f>
        <v>-3.1567416849233254E-2</v>
      </c>
      <c r="F163" s="281">
        <f t="shared" si="10"/>
        <v>4.2324641939037955E-2</v>
      </c>
      <c r="G163" s="281">
        <f t="shared" si="10"/>
        <v>-6.6666666666666652E-2</v>
      </c>
    </row>
    <row r="164" spans="3:7" ht="19.899999999999999" customHeight="1" thickBot="1" x14ac:dyDescent="0.3">
      <c r="C164" s="1239" t="s">
        <v>598</v>
      </c>
      <c r="D164" s="1240"/>
      <c r="E164" s="1240"/>
      <c r="F164" s="1240"/>
      <c r="G164" s="1241"/>
    </row>
    <row r="165" spans="3:7" ht="19.899999999999999" customHeight="1" x14ac:dyDescent="0.25">
      <c r="C165" s="935"/>
      <c r="D165" s="323">
        <v>2019</v>
      </c>
      <c r="E165" s="323">
        <v>2020</v>
      </c>
      <c r="F165" s="323">
        <v>2021</v>
      </c>
      <c r="G165" s="323">
        <v>2022</v>
      </c>
    </row>
    <row r="166" spans="3:7" ht="19.899999999999999" customHeight="1" thickBot="1" x14ac:dyDescent="0.3">
      <c r="C166" s="936"/>
      <c r="D166" s="324" t="s">
        <v>5</v>
      </c>
      <c r="E166" s="324" t="s">
        <v>6</v>
      </c>
      <c r="F166" s="324" t="s">
        <v>6</v>
      </c>
      <c r="G166" s="324" t="s">
        <v>6</v>
      </c>
    </row>
    <row r="167" spans="3:7" ht="19.899999999999999" customHeight="1" thickBot="1" x14ac:dyDescent="0.3">
      <c r="C167" s="443" t="s">
        <v>0</v>
      </c>
      <c r="D167" s="444">
        <v>8255</v>
      </c>
      <c r="E167" s="444">
        <v>8660</v>
      </c>
      <c r="F167" s="444">
        <v>8660</v>
      </c>
      <c r="G167" s="444">
        <v>8660</v>
      </c>
    </row>
    <row r="168" spans="3:7" ht="19.899999999999999" customHeight="1" thickBot="1" x14ac:dyDescent="0.3">
      <c r="C168" s="443" t="s">
        <v>31</v>
      </c>
      <c r="D168" s="444">
        <v>1579</v>
      </c>
      <c r="E168" s="444">
        <v>1146</v>
      </c>
      <c r="F168" s="444">
        <v>1146</v>
      </c>
      <c r="G168" s="444">
        <v>1146</v>
      </c>
    </row>
    <row r="169" spans="3:7" ht="19.899999999999999" customHeight="1" thickBot="1" x14ac:dyDescent="0.3">
      <c r="C169" s="443" t="s">
        <v>1</v>
      </c>
      <c r="D169" s="445">
        <v>10250</v>
      </c>
      <c r="E169" s="444">
        <v>11200</v>
      </c>
      <c r="F169" s="444">
        <v>12900</v>
      </c>
      <c r="G169" s="444">
        <v>12900</v>
      </c>
    </row>
    <row r="170" spans="3:7" ht="19.899999999999999" customHeight="1" thickBot="1" x14ac:dyDescent="0.3">
      <c r="C170" s="443" t="s">
        <v>2</v>
      </c>
      <c r="D170" s="445"/>
      <c r="E170" s="444"/>
      <c r="F170" s="444"/>
      <c r="G170" s="444"/>
    </row>
    <row r="171" spans="3:7" ht="19.899999999999999" customHeight="1" thickBot="1" x14ac:dyDescent="0.3">
      <c r="C171" s="443" t="s">
        <v>24</v>
      </c>
      <c r="D171" s="445"/>
      <c r="E171" s="444"/>
      <c r="F171" s="444"/>
      <c r="G171" s="444"/>
    </row>
    <row r="172" spans="3:7" ht="19.899999999999999" customHeight="1" thickBot="1" x14ac:dyDescent="0.3">
      <c r="C172" s="443" t="s">
        <v>25</v>
      </c>
      <c r="D172" s="445"/>
      <c r="E172" s="444"/>
      <c r="F172" s="444"/>
      <c r="G172" s="444"/>
    </row>
    <row r="173" spans="3:7" ht="27.75" customHeight="1" thickBot="1" x14ac:dyDescent="0.3">
      <c r="C173" s="443" t="s">
        <v>3</v>
      </c>
      <c r="D173" s="445"/>
      <c r="E173" s="444"/>
      <c r="F173" s="444"/>
      <c r="G173" s="444"/>
    </row>
    <row r="174" spans="3:7" ht="19.899999999999999" customHeight="1" thickBot="1" x14ac:dyDescent="0.3">
      <c r="C174" s="450" t="s">
        <v>837</v>
      </c>
      <c r="D174" s="462">
        <f>D173+D171+D172+D170+D169+D168+D167</f>
        <v>20084</v>
      </c>
      <c r="E174" s="462">
        <f>E173+E171+E172+E170+E169+E168+E167</f>
        <v>21006</v>
      </c>
      <c r="F174" s="462">
        <f>F173+F171+F172+F170+F169+F168+F167</f>
        <v>22706</v>
      </c>
      <c r="G174" s="462">
        <f>G173+G171+G172+G170+G169+G168+G167</f>
        <v>22706</v>
      </c>
    </row>
    <row r="175" spans="3:7" ht="19.899999999999999" customHeight="1" thickBot="1" x14ac:dyDescent="0.3">
      <c r="C175" s="447" t="s">
        <v>35</v>
      </c>
      <c r="D175" s="448">
        <f>IF(D174-D159=0,0,"Error")</f>
        <v>0</v>
      </c>
      <c r="E175" s="448">
        <f>IF(E174-E159=0,0,"Error")</f>
        <v>0</v>
      </c>
      <c r="F175" s="448">
        <f>IF(F174-F159=0,0,"Error")</f>
        <v>0</v>
      </c>
      <c r="G175" s="448">
        <f>IF(G174-G159=0,0,"Error")</f>
        <v>0</v>
      </c>
    </row>
    <row r="176" spans="3:7" ht="19.899999999999999" customHeight="1" thickBot="1" x14ac:dyDescent="0.3">
      <c r="C176" s="463" t="s">
        <v>842</v>
      </c>
      <c r="D176" s="1254" t="s">
        <v>843</v>
      </c>
      <c r="E176" s="1255"/>
      <c r="F176" s="1255"/>
      <c r="G176" s="1256"/>
    </row>
    <row r="177" spans="3:7" ht="19.899999999999999" customHeight="1" thickBot="1" x14ac:dyDescent="0.3">
      <c r="C177" s="325" t="s">
        <v>9</v>
      </c>
      <c r="D177" s="802" t="s">
        <v>844</v>
      </c>
      <c r="E177" s="803"/>
      <c r="F177" s="803"/>
      <c r="G177" s="804"/>
    </row>
    <row r="178" spans="3:7" ht="19.899999999999999" customHeight="1" thickBot="1" x14ac:dyDescent="0.3">
      <c r="C178" s="325" t="s">
        <v>14</v>
      </c>
      <c r="D178" s="955" t="s">
        <v>823</v>
      </c>
      <c r="E178" s="956"/>
      <c r="F178" s="956"/>
      <c r="G178" s="957"/>
    </row>
    <row r="179" spans="3:7" ht="19.899999999999999" customHeight="1" x14ac:dyDescent="0.25">
      <c r="C179" s="935"/>
      <c r="D179" s="323">
        <v>2019</v>
      </c>
      <c r="E179" s="323">
        <v>2020</v>
      </c>
      <c r="F179" s="323">
        <v>2021</v>
      </c>
      <c r="G179" s="323">
        <v>2022</v>
      </c>
    </row>
    <row r="180" spans="3:7" ht="19.899999999999999" customHeight="1" thickBot="1" x14ac:dyDescent="0.3">
      <c r="C180" s="936"/>
      <c r="D180" s="324" t="s">
        <v>5</v>
      </c>
      <c r="E180" s="324" t="s">
        <v>6</v>
      </c>
      <c r="F180" s="324" t="s">
        <v>6</v>
      </c>
      <c r="G180" s="324" t="s">
        <v>6</v>
      </c>
    </row>
    <row r="181" spans="3:7" ht="19.899999999999999" customHeight="1" thickBot="1" x14ac:dyDescent="0.3">
      <c r="C181" s="325" t="s">
        <v>8</v>
      </c>
      <c r="D181" s="327">
        <v>190</v>
      </c>
      <c r="E181" s="327">
        <v>120</v>
      </c>
      <c r="F181" s="327">
        <v>120</v>
      </c>
      <c r="G181" s="327">
        <v>120</v>
      </c>
    </row>
    <row r="182" spans="3:7" ht="19.899999999999999" customHeight="1" thickBot="1" x14ac:dyDescent="0.3">
      <c r="C182" s="325" t="s">
        <v>15</v>
      </c>
      <c r="D182" s="327">
        <f>SUM(D190:D192)</f>
        <v>13137</v>
      </c>
      <c r="E182" s="327">
        <f t="shared" ref="E182:G182" si="11">SUM(E190:E192)</f>
        <v>13144.093000000001</v>
      </c>
      <c r="F182" s="327">
        <f t="shared" si="11"/>
        <v>13469.189</v>
      </c>
      <c r="G182" s="327">
        <f t="shared" si="11"/>
        <v>13480.189</v>
      </c>
    </row>
    <row r="183" spans="3:7" ht="19.899999999999999" customHeight="1" thickBot="1" x14ac:dyDescent="0.3">
      <c r="C183" s="325" t="s">
        <v>23</v>
      </c>
      <c r="D183" s="327">
        <f>D182/D181</f>
        <v>69.142105263157902</v>
      </c>
      <c r="E183" s="327">
        <f>E182/E181</f>
        <v>109.53410833333334</v>
      </c>
      <c r="F183" s="327">
        <f>F182/F181</f>
        <v>112.24324166666666</v>
      </c>
      <c r="G183" s="327">
        <f>G182/G181</f>
        <v>112.33490833333333</v>
      </c>
    </row>
    <row r="184" spans="3:7" ht="19.899999999999999" customHeight="1" thickBot="1" x14ac:dyDescent="0.3">
      <c r="C184" s="325" t="s">
        <v>16</v>
      </c>
      <c r="D184" s="328"/>
      <c r="E184" s="281">
        <f t="shared" ref="E184:G186" si="12">E181/D181-1</f>
        <v>-0.36842105263157898</v>
      </c>
      <c r="F184" s="281">
        <f t="shared" si="12"/>
        <v>0</v>
      </c>
      <c r="G184" s="281">
        <f t="shared" si="12"/>
        <v>0</v>
      </c>
    </row>
    <row r="185" spans="3:7" ht="19.899999999999999" customHeight="1" thickBot="1" x14ac:dyDescent="0.3">
      <c r="C185" s="325" t="s">
        <v>17</v>
      </c>
      <c r="D185" s="328"/>
      <c r="E185" s="281">
        <f t="shared" si="12"/>
        <v>5.3992540153768864E-4</v>
      </c>
      <c r="F185" s="281">
        <f t="shared" si="12"/>
        <v>2.4733239486360858E-2</v>
      </c>
      <c r="G185" s="281">
        <f t="shared" si="12"/>
        <v>8.1667871762736155E-4</v>
      </c>
    </row>
    <row r="186" spans="3:7" ht="19.899999999999999" customHeight="1" thickBot="1" x14ac:dyDescent="0.3">
      <c r="C186" s="325" t="s">
        <v>18</v>
      </c>
      <c r="D186" s="328"/>
      <c r="E186" s="281">
        <f t="shared" si="12"/>
        <v>0.58418821521910114</v>
      </c>
      <c r="F186" s="281">
        <f t="shared" si="12"/>
        <v>2.4733239486360858E-2</v>
      </c>
      <c r="G186" s="281">
        <f t="shared" si="12"/>
        <v>8.1667871762736155E-4</v>
      </c>
    </row>
    <row r="187" spans="3:7" ht="19.899999999999999" customHeight="1" thickBot="1" x14ac:dyDescent="0.3">
      <c r="C187" s="1239" t="s">
        <v>598</v>
      </c>
      <c r="D187" s="1240"/>
      <c r="E187" s="1240"/>
      <c r="F187" s="1240"/>
      <c r="G187" s="1241"/>
    </row>
    <row r="188" spans="3:7" ht="19.899999999999999" customHeight="1" x14ac:dyDescent="0.25">
      <c r="C188" s="935"/>
      <c r="D188" s="323">
        <v>2019</v>
      </c>
      <c r="E188" s="323">
        <v>2020</v>
      </c>
      <c r="F188" s="323">
        <v>2021</v>
      </c>
      <c r="G188" s="323">
        <v>2022</v>
      </c>
    </row>
    <row r="189" spans="3:7" ht="19.899999999999999" customHeight="1" thickBot="1" x14ac:dyDescent="0.3">
      <c r="C189" s="936"/>
      <c r="D189" s="324" t="s">
        <v>5</v>
      </c>
      <c r="E189" s="324" t="s">
        <v>6</v>
      </c>
      <c r="F189" s="324" t="s">
        <v>6</v>
      </c>
      <c r="G189" s="324" t="s">
        <v>6</v>
      </c>
    </row>
    <row r="190" spans="3:7" ht="19.899999999999999" customHeight="1" thickBot="1" x14ac:dyDescent="0.3">
      <c r="C190" s="443" t="s">
        <v>0</v>
      </c>
      <c r="D190" s="444">
        <v>5503</v>
      </c>
      <c r="E190" s="330">
        <v>5779</v>
      </c>
      <c r="F190" s="330">
        <v>6067</v>
      </c>
      <c r="G190" s="330">
        <v>6067</v>
      </c>
    </row>
    <row r="191" spans="3:7" ht="19.899999999999999" customHeight="1" thickBot="1" x14ac:dyDescent="0.3">
      <c r="C191" s="443" t="s">
        <v>31</v>
      </c>
      <c r="D191" s="444">
        <v>1782</v>
      </c>
      <c r="E191" s="330">
        <v>965.09299999999985</v>
      </c>
      <c r="F191" s="330">
        <v>1013.1889999999999</v>
      </c>
      <c r="G191" s="330">
        <v>1013.1889999999999</v>
      </c>
    </row>
    <row r="192" spans="3:7" ht="19.899999999999999" customHeight="1" thickBot="1" x14ac:dyDescent="0.3">
      <c r="C192" s="443" t="s">
        <v>1</v>
      </c>
      <c r="D192" s="445">
        <v>5852</v>
      </c>
      <c r="E192" s="330">
        <v>6400</v>
      </c>
      <c r="F192" s="330">
        <v>6389</v>
      </c>
      <c r="G192" s="330">
        <v>6400</v>
      </c>
    </row>
    <row r="193" spans="3:7" ht="19.899999999999999" customHeight="1" thickBot="1" x14ac:dyDescent="0.3">
      <c r="C193" s="443" t="s">
        <v>2</v>
      </c>
      <c r="D193" s="445"/>
      <c r="E193" s="444"/>
      <c r="F193" s="444"/>
      <c r="G193" s="444"/>
    </row>
    <row r="194" spans="3:7" ht="19.899999999999999" customHeight="1" thickBot="1" x14ac:dyDescent="0.3">
      <c r="C194" s="443" t="s">
        <v>24</v>
      </c>
      <c r="D194" s="445"/>
      <c r="E194" s="444"/>
      <c r="F194" s="444"/>
      <c r="G194" s="444"/>
    </row>
    <row r="195" spans="3:7" ht="19.899999999999999" customHeight="1" thickBot="1" x14ac:dyDescent="0.3">
      <c r="C195" s="443" t="s">
        <v>25</v>
      </c>
      <c r="D195" s="445"/>
      <c r="E195" s="444"/>
      <c r="F195" s="444"/>
      <c r="G195" s="444"/>
    </row>
    <row r="196" spans="3:7" ht="19.899999999999999" customHeight="1" thickBot="1" x14ac:dyDescent="0.3">
      <c r="C196" s="443" t="s">
        <v>3</v>
      </c>
      <c r="D196" s="445"/>
      <c r="E196" s="444"/>
      <c r="F196" s="444"/>
      <c r="G196" s="444"/>
    </row>
    <row r="197" spans="3:7" ht="19.899999999999999" customHeight="1" thickBot="1" x14ac:dyDescent="0.3">
      <c r="C197" s="450" t="s">
        <v>837</v>
      </c>
      <c r="D197" s="462">
        <f>D196+D194+D195+D193+D192+D191+D190</f>
        <v>13137</v>
      </c>
      <c r="E197" s="462">
        <f>E196+E194+E195+E193+E192+E191+E190</f>
        <v>13144.093000000001</v>
      </c>
      <c r="F197" s="462">
        <f>F196+F194+F195+F193+F192+F191+F190</f>
        <v>13469.189</v>
      </c>
      <c r="G197" s="462">
        <f>G196+G194+G195+G193+G192+G191+G190</f>
        <v>13480.189</v>
      </c>
    </row>
    <row r="198" spans="3:7" ht="19.899999999999999" customHeight="1" thickBot="1" x14ac:dyDescent="0.3">
      <c r="C198" s="447" t="s">
        <v>35</v>
      </c>
      <c r="D198" s="448">
        <f>IF(D197-D182=0,0,"Error")</f>
        <v>0</v>
      </c>
      <c r="E198" s="448">
        <f>IF(E197-E182=0,0,"Error")</f>
        <v>0</v>
      </c>
      <c r="F198" s="448">
        <f>IF(F197-F182=0,0,"Error")</f>
        <v>0</v>
      </c>
      <c r="G198" s="448">
        <f>IF(G197-G182=0,0,"Error")</f>
        <v>0</v>
      </c>
    </row>
    <row r="199" spans="3:7" ht="30.75" customHeight="1" thickBot="1" x14ac:dyDescent="0.3">
      <c r="C199" s="451" t="s">
        <v>845</v>
      </c>
      <c r="D199" s="1254" t="s">
        <v>846</v>
      </c>
      <c r="E199" s="1255"/>
      <c r="F199" s="1255"/>
      <c r="G199" s="1256"/>
    </row>
    <row r="200" spans="3:7" ht="19.899999999999999" customHeight="1" thickBot="1" x14ac:dyDescent="0.3">
      <c r="C200" s="325" t="s">
        <v>9</v>
      </c>
      <c r="D200" s="802" t="s">
        <v>847</v>
      </c>
      <c r="E200" s="803"/>
      <c r="F200" s="803"/>
      <c r="G200" s="804"/>
    </row>
    <row r="201" spans="3:7" ht="19.899999999999999" customHeight="1" thickBot="1" x14ac:dyDescent="0.3">
      <c r="C201" s="325" t="s">
        <v>14</v>
      </c>
      <c r="D201" s="955" t="s">
        <v>823</v>
      </c>
      <c r="E201" s="956"/>
      <c r="F201" s="956"/>
      <c r="G201" s="957"/>
    </row>
    <row r="202" spans="3:7" ht="19.899999999999999" customHeight="1" x14ac:dyDescent="0.25">
      <c r="C202" s="935"/>
      <c r="D202" s="323">
        <v>2019</v>
      </c>
      <c r="E202" s="323">
        <v>2020</v>
      </c>
      <c r="F202" s="323">
        <v>2021</v>
      </c>
      <c r="G202" s="323">
        <v>2022</v>
      </c>
    </row>
    <row r="203" spans="3:7" ht="19.899999999999999" customHeight="1" thickBot="1" x14ac:dyDescent="0.3">
      <c r="C203" s="936"/>
      <c r="D203" s="324" t="s">
        <v>5</v>
      </c>
      <c r="E203" s="324" t="s">
        <v>6</v>
      </c>
      <c r="F203" s="324" t="s">
        <v>6</v>
      </c>
      <c r="G203" s="324" t="s">
        <v>6</v>
      </c>
    </row>
    <row r="204" spans="3:7" ht="19.899999999999999" customHeight="1" thickBot="1" x14ac:dyDescent="0.3">
      <c r="C204" s="325" t="s">
        <v>8</v>
      </c>
      <c r="D204" s="327">
        <v>1</v>
      </c>
      <c r="E204" s="327">
        <v>5</v>
      </c>
      <c r="F204" s="327">
        <v>10</v>
      </c>
      <c r="G204" s="327">
        <v>25</v>
      </c>
    </row>
    <row r="205" spans="3:7" ht="35.25" customHeight="1" thickBot="1" x14ac:dyDescent="0.3">
      <c r="C205" s="325" t="s">
        <v>15</v>
      </c>
      <c r="D205" s="327">
        <f>SUM(D213:D215)</f>
        <v>6502</v>
      </c>
      <c r="E205" s="327">
        <f t="shared" ref="E205:G205" si="13">SUM(E213:E215)</f>
        <v>6333.1329999999998</v>
      </c>
      <c r="F205" s="327">
        <f t="shared" si="13"/>
        <v>6384.1329999999998</v>
      </c>
      <c r="G205" s="327">
        <f t="shared" si="13"/>
        <v>6384.1329999999998</v>
      </c>
    </row>
    <row r="206" spans="3:7" ht="19.899999999999999" customHeight="1" thickBot="1" x14ac:dyDescent="0.3">
      <c r="C206" s="325" t="s">
        <v>23</v>
      </c>
      <c r="D206" s="327">
        <f>D205/D204</f>
        <v>6502</v>
      </c>
      <c r="E206" s="327">
        <f>E205/E204</f>
        <v>1266.6266000000001</v>
      </c>
      <c r="F206" s="327">
        <f>F205/F204</f>
        <v>638.41329999999994</v>
      </c>
      <c r="G206" s="327">
        <f>G205/G204</f>
        <v>255.36532</v>
      </c>
    </row>
    <row r="207" spans="3:7" ht="19.899999999999999" customHeight="1" thickBot="1" x14ac:dyDescent="0.3">
      <c r="C207" s="325" t="s">
        <v>16</v>
      </c>
      <c r="D207" s="328"/>
      <c r="E207" s="281">
        <f t="shared" ref="E207:G209" si="14">E204/D204-1</f>
        <v>4</v>
      </c>
      <c r="F207" s="281">
        <f t="shared" si="14"/>
        <v>1</v>
      </c>
      <c r="G207" s="281">
        <f t="shared" si="14"/>
        <v>1.5</v>
      </c>
    </row>
    <row r="208" spans="3:7" ht="24.75" customHeight="1" thickBot="1" x14ac:dyDescent="0.3">
      <c r="C208" s="325" t="s">
        <v>17</v>
      </c>
      <c r="D208" s="328"/>
      <c r="E208" s="281">
        <f t="shared" si="14"/>
        <v>-2.5971547216241175E-2</v>
      </c>
      <c r="F208" s="281">
        <f t="shared" si="14"/>
        <v>8.0528863044562193E-3</v>
      </c>
      <c r="G208" s="281">
        <f t="shared" si="14"/>
        <v>0</v>
      </c>
    </row>
    <row r="209" spans="3:7" ht="19.899999999999999" customHeight="1" thickBot="1" x14ac:dyDescent="0.3">
      <c r="C209" s="325" t="s">
        <v>18</v>
      </c>
      <c r="D209" s="328"/>
      <c r="E209" s="281">
        <f t="shared" si="14"/>
        <v>-0.80519430944324821</v>
      </c>
      <c r="F209" s="281">
        <f t="shared" si="14"/>
        <v>-0.49597355684777189</v>
      </c>
      <c r="G209" s="281">
        <f t="shared" si="14"/>
        <v>-0.6</v>
      </c>
    </row>
    <row r="210" spans="3:7" ht="19.899999999999999" customHeight="1" thickBot="1" x14ac:dyDescent="0.3">
      <c r="C210" s="1239" t="s">
        <v>598</v>
      </c>
      <c r="D210" s="1240"/>
      <c r="E210" s="1240"/>
      <c r="F210" s="1240"/>
      <c r="G210" s="1241"/>
    </row>
    <row r="211" spans="3:7" ht="19.899999999999999" customHeight="1" x14ac:dyDescent="0.25">
      <c r="C211" s="935"/>
      <c r="D211" s="323">
        <v>2019</v>
      </c>
      <c r="E211" s="323">
        <v>2020</v>
      </c>
      <c r="F211" s="323">
        <v>2021</v>
      </c>
      <c r="G211" s="323">
        <v>2022</v>
      </c>
    </row>
    <row r="212" spans="3:7" ht="19.899999999999999" customHeight="1" thickBot="1" x14ac:dyDescent="0.3">
      <c r="C212" s="936"/>
      <c r="D212" s="324" t="s">
        <v>5</v>
      </c>
      <c r="E212" s="324" t="s">
        <v>6</v>
      </c>
      <c r="F212" s="324" t="s">
        <v>6</v>
      </c>
      <c r="G212" s="324" t="s">
        <v>6</v>
      </c>
    </row>
    <row r="213" spans="3:7" ht="19.899999999999999" customHeight="1" thickBot="1" x14ac:dyDescent="0.3">
      <c r="C213" s="443" t="s">
        <v>0</v>
      </c>
      <c r="D213" s="444">
        <v>2752</v>
      </c>
      <c r="E213" s="444">
        <v>2899</v>
      </c>
      <c r="F213" s="444">
        <v>2900</v>
      </c>
      <c r="G213" s="464">
        <v>2900</v>
      </c>
    </row>
    <row r="214" spans="3:7" ht="19.899999999999999" customHeight="1" thickBot="1" x14ac:dyDescent="0.3">
      <c r="C214" s="443" t="s">
        <v>31</v>
      </c>
      <c r="D214" s="444">
        <v>800</v>
      </c>
      <c r="E214" s="444">
        <v>484.13299999999992</v>
      </c>
      <c r="F214" s="444">
        <v>484.13299999999992</v>
      </c>
      <c r="G214" s="464">
        <v>484.13299999999992</v>
      </c>
    </row>
    <row r="215" spans="3:7" ht="19.899999999999999" customHeight="1" thickBot="1" x14ac:dyDescent="0.3">
      <c r="C215" s="443" t="s">
        <v>1</v>
      </c>
      <c r="D215" s="445">
        <v>2950</v>
      </c>
      <c r="E215" s="444">
        <v>2950</v>
      </c>
      <c r="F215" s="444">
        <v>3000</v>
      </c>
      <c r="G215" s="464">
        <v>3000</v>
      </c>
    </row>
    <row r="216" spans="3:7" ht="19.899999999999999" customHeight="1" thickBot="1" x14ac:dyDescent="0.3">
      <c r="C216" s="443" t="s">
        <v>2</v>
      </c>
      <c r="D216" s="445"/>
      <c r="E216" s="444"/>
      <c r="F216" s="444"/>
      <c r="G216" s="444"/>
    </row>
    <row r="217" spans="3:7" ht="19.899999999999999" customHeight="1" thickBot="1" x14ac:dyDescent="0.3">
      <c r="C217" s="443" t="s">
        <v>24</v>
      </c>
      <c r="D217" s="445"/>
      <c r="E217" s="444"/>
      <c r="F217" s="444"/>
      <c r="G217" s="444"/>
    </row>
    <row r="218" spans="3:7" ht="19.899999999999999" customHeight="1" thickBot="1" x14ac:dyDescent="0.3">
      <c r="C218" s="443" t="s">
        <v>25</v>
      </c>
      <c r="D218" s="445"/>
      <c r="E218" s="444"/>
      <c r="F218" s="444"/>
      <c r="G218" s="444"/>
    </row>
    <row r="219" spans="3:7" ht="19.899999999999999" customHeight="1" thickBot="1" x14ac:dyDescent="0.3">
      <c r="C219" s="443" t="s">
        <v>3</v>
      </c>
      <c r="D219" s="445"/>
      <c r="E219" s="444"/>
      <c r="F219" s="444"/>
      <c r="G219" s="444"/>
    </row>
    <row r="220" spans="3:7" ht="19.899999999999999" customHeight="1" thickBot="1" x14ac:dyDescent="0.3">
      <c r="C220" s="450" t="s">
        <v>837</v>
      </c>
      <c r="D220" s="462">
        <f>D219+D217+D218+D216+D215+D214+D213</f>
        <v>6502</v>
      </c>
      <c r="E220" s="462">
        <f>E219+E217+E218+E216+E215+E214+E213</f>
        <v>6333.1329999999998</v>
      </c>
      <c r="F220" s="462">
        <f>F219+F217+F218+F216+F215+F214+F213</f>
        <v>6384.1329999999998</v>
      </c>
      <c r="G220" s="462">
        <f>G219+G217+G218+G216+G215+G214+G213</f>
        <v>6384.1329999999998</v>
      </c>
    </row>
    <row r="221" spans="3:7" ht="19.899999999999999" customHeight="1" thickBot="1" x14ac:dyDescent="0.3">
      <c r="C221" s="447" t="s">
        <v>35</v>
      </c>
      <c r="D221" s="448">
        <f>IF(D220-D205=0,0,"Error")</f>
        <v>0</v>
      </c>
      <c r="E221" s="448">
        <f>IF(E220-E205=0,0,"Error")</f>
        <v>0</v>
      </c>
      <c r="F221" s="448">
        <f>IF(F220-F205=0,0,"Error")</f>
        <v>0</v>
      </c>
      <c r="G221" s="448">
        <f>IF(G220-G205=0,0,"Error")</f>
        <v>0</v>
      </c>
    </row>
    <row r="222" spans="3:7" ht="19.899999999999999" customHeight="1" thickBot="1" x14ac:dyDescent="0.3">
      <c r="C222" s="451" t="s">
        <v>848</v>
      </c>
      <c r="D222" s="1254" t="s">
        <v>849</v>
      </c>
      <c r="E222" s="1255"/>
      <c r="F222" s="1255"/>
      <c r="G222" s="1256"/>
    </row>
    <row r="223" spans="3:7" ht="19.899999999999999" customHeight="1" thickBot="1" x14ac:dyDescent="0.3">
      <c r="C223" s="325" t="s">
        <v>9</v>
      </c>
      <c r="D223" s="802" t="s">
        <v>850</v>
      </c>
      <c r="E223" s="803"/>
      <c r="F223" s="803"/>
      <c r="G223" s="804"/>
    </row>
    <row r="224" spans="3:7" ht="19.899999999999999" customHeight="1" thickBot="1" x14ac:dyDescent="0.3">
      <c r="C224" s="325" t="s">
        <v>14</v>
      </c>
      <c r="D224" s="955" t="s">
        <v>823</v>
      </c>
      <c r="E224" s="956"/>
      <c r="F224" s="956"/>
      <c r="G224" s="957"/>
    </row>
    <row r="225" spans="3:7" ht="19.899999999999999" customHeight="1" x14ac:dyDescent="0.25">
      <c r="C225" s="935"/>
      <c r="D225" s="323">
        <v>2019</v>
      </c>
      <c r="E225" s="323">
        <v>2020</v>
      </c>
      <c r="F225" s="323">
        <v>2021</v>
      </c>
      <c r="G225" s="323">
        <v>2022</v>
      </c>
    </row>
    <row r="226" spans="3:7" ht="19.899999999999999" customHeight="1" thickBot="1" x14ac:dyDescent="0.3">
      <c r="C226" s="936"/>
      <c r="D226" s="324" t="s">
        <v>5</v>
      </c>
      <c r="E226" s="324" t="s">
        <v>6</v>
      </c>
      <c r="F226" s="324" t="s">
        <v>6</v>
      </c>
      <c r="G226" s="324" t="s">
        <v>6</v>
      </c>
    </row>
    <row r="227" spans="3:7" ht="19.899999999999999" customHeight="1" thickBot="1" x14ac:dyDescent="0.3">
      <c r="C227" s="325" t="s">
        <v>8</v>
      </c>
      <c r="D227" s="327">
        <v>10</v>
      </c>
      <c r="E227" s="327">
        <v>15</v>
      </c>
      <c r="F227" s="327">
        <v>10</v>
      </c>
      <c r="G227" s="327">
        <v>10</v>
      </c>
    </row>
    <row r="228" spans="3:7" ht="19.899999999999999" customHeight="1" thickBot="1" x14ac:dyDescent="0.3">
      <c r="C228" s="325" t="s">
        <v>15</v>
      </c>
      <c r="D228" s="327">
        <f>SUM(D236:D238)</f>
        <v>25092</v>
      </c>
      <c r="E228" s="327">
        <f t="shared" ref="E228:G228" si="15">SUM(E236:E238)</f>
        <v>31803</v>
      </c>
      <c r="F228" s="327">
        <f t="shared" si="15"/>
        <v>56903</v>
      </c>
      <c r="G228" s="327">
        <f t="shared" si="15"/>
        <v>56859</v>
      </c>
    </row>
    <row r="229" spans="3:7" ht="19.899999999999999" customHeight="1" thickBot="1" x14ac:dyDescent="0.3">
      <c r="C229" s="325" t="s">
        <v>23</v>
      </c>
      <c r="D229" s="327">
        <f>D228/D227</f>
        <v>2509.1999999999998</v>
      </c>
      <c r="E229" s="327">
        <f>E228/E227</f>
        <v>2120.1999999999998</v>
      </c>
      <c r="F229" s="327">
        <f>F228/F227</f>
        <v>5690.3</v>
      </c>
      <c r="G229" s="327">
        <f>G228/G227</f>
        <v>5685.9</v>
      </c>
    </row>
    <row r="230" spans="3:7" ht="19.899999999999999" customHeight="1" thickBot="1" x14ac:dyDescent="0.3">
      <c r="C230" s="325" t="s">
        <v>16</v>
      </c>
      <c r="D230" s="328"/>
      <c r="E230" s="281">
        <f t="shared" ref="E230:G232" si="16">E227/D227-1</f>
        <v>0.5</v>
      </c>
      <c r="F230" s="281">
        <f t="shared" si="16"/>
        <v>-0.33333333333333337</v>
      </c>
      <c r="G230" s="281">
        <f t="shared" si="16"/>
        <v>0</v>
      </c>
    </row>
    <row r="231" spans="3:7" ht="19.899999999999999" customHeight="1" thickBot="1" x14ac:dyDescent="0.3">
      <c r="C231" s="325" t="s">
        <v>17</v>
      </c>
      <c r="D231" s="328"/>
      <c r="E231" s="281">
        <f t="shared" si="16"/>
        <v>0.26745576279292194</v>
      </c>
      <c r="F231" s="281">
        <f t="shared" si="16"/>
        <v>0.78923372008929982</v>
      </c>
      <c r="G231" s="281">
        <f t="shared" si="16"/>
        <v>-7.73245698820757E-4</v>
      </c>
    </row>
    <row r="232" spans="3:7" ht="19.899999999999999" customHeight="1" thickBot="1" x14ac:dyDescent="0.3">
      <c r="C232" s="325" t="s">
        <v>18</v>
      </c>
      <c r="D232" s="328"/>
      <c r="E232" s="281">
        <f t="shared" si="16"/>
        <v>-0.15502949147138534</v>
      </c>
      <c r="F232" s="281">
        <f t="shared" si="16"/>
        <v>1.6838505801339498</v>
      </c>
      <c r="G232" s="281">
        <f t="shared" si="16"/>
        <v>-7.7324569882086802E-4</v>
      </c>
    </row>
    <row r="233" spans="3:7" ht="19.899999999999999" customHeight="1" thickBot="1" x14ac:dyDescent="0.3">
      <c r="C233" s="1239" t="s">
        <v>598</v>
      </c>
      <c r="D233" s="1240"/>
      <c r="E233" s="1240"/>
      <c r="F233" s="1240"/>
      <c r="G233" s="1241"/>
    </row>
    <row r="234" spans="3:7" ht="19.899999999999999" customHeight="1" x14ac:dyDescent="0.25">
      <c r="C234" s="935"/>
      <c r="D234" s="323">
        <v>2019</v>
      </c>
      <c r="E234" s="323">
        <v>2020</v>
      </c>
      <c r="F234" s="323">
        <v>2021</v>
      </c>
      <c r="G234" s="323">
        <v>2022</v>
      </c>
    </row>
    <row r="235" spans="3:7" ht="19.899999999999999" customHeight="1" thickBot="1" x14ac:dyDescent="0.3">
      <c r="C235" s="936"/>
      <c r="D235" s="324" t="s">
        <v>5</v>
      </c>
      <c r="E235" s="324" t="s">
        <v>6</v>
      </c>
      <c r="F235" s="324" t="s">
        <v>6</v>
      </c>
      <c r="G235" s="324" t="s">
        <v>6</v>
      </c>
    </row>
    <row r="236" spans="3:7" ht="19.899999999999999" customHeight="1" thickBot="1" x14ac:dyDescent="0.3">
      <c r="C236" s="443" t="s">
        <v>0</v>
      </c>
      <c r="D236" s="444">
        <v>3259</v>
      </c>
      <c r="E236" s="444">
        <v>3259</v>
      </c>
      <c r="F236" s="444">
        <v>3259</v>
      </c>
      <c r="G236" s="444">
        <v>3259</v>
      </c>
    </row>
    <row r="237" spans="3:7" ht="19.899999999999999" customHeight="1" thickBot="1" x14ac:dyDescent="0.3">
      <c r="C237" s="443" t="s">
        <v>31</v>
      </c>
      <c r="D237" s="444">
        <v>694</v>
      </c>
      <c r="E237" s="444">
        <v>544</v>
      </c>
      <c r="F237" s="444">
        <v>544</v>
      </c>
      <c r="G237" s="444">
        <v>500</v>
      </c>
    </row>
    <row r="238" spans="3:7" ht="19.899999999999999" customHeight="1" thickBot="1" x14ac:dyDescent="0.3">
      <c r="C238" s="443" t="s">
        <v>1</v>
      </c>
      <c r="D238" s="445">
        <v>21139</v>
      </c>
      <c r="E238" s="444">
        <v>28000</v>
      </c>
      <c r="F238" s="444">
        <v>53100</v>
      </c>
      <c r="G238" s="444">
        <v>53100</v>
      </c>
    </row>
    <row r="239" spans="3:7" ht="19.899999999999999" customHeight="1" thickBot="1" x14ac:dyDescent="0.3">
      <c r="C239" s="443" t="s">
        <v>2</v>
      </c>
      <c r="D239" s="445"/>
      <c r="E239" s="444"/>
      <c r="F239" s="444"/>
      <c r="G239" s="444"/>
    </row>
    <row r="240" spans="3:7" ht="19.899999999999999" customHeight="1" thickBot="1" x14ac:dyDescent="0.3">
      <c r="C240" s="443" t="s">
        <v>24</v>
      </c>
      <c r="D240" s="445"/>
      <c r="E240" s="444"/>
      <c r="F240" s="444"/>
      <c r="G240" s="444"/>
    </row>
    <row r="241" spans="3:7" ht="19.899999999999999" customHeight="1" thickBot="1" x14ac:dyDescent="0.3">
      <c r="C241" s="443" t="s">
        <v>25</v>
      </c>
      <c r="D241" s="445"/>
      <c r="E241" s="444"/>
      <c r="F241" s="444"/>
      <c r="G241" s="444"/>
    </row>
    <row r="242" spans="3:7" ht="19.899999999999999" customHeight="1" thickBot="1" x14ac:dyDescent="0.3">
      <c r="C242" s="443" t="s">
        <v>3</v>
      </c>
      <c r="D242" s="445"/>
      <c r="E242" s="444"/>
      <c r="F242" s="444"/>
      <c r="G242" s="444"/>
    </row>
    <row r="243" spans="3:7" ht="19.899999999999999" customHeight="1" thickBot="1" x14ac:dyDescent="0.3">
      <c r="C243" s="450" t="s">
        <v>837</v>
      </c>
      <c r="D243" s="462">
        <f>D242+D240+D241+D239+D238+D237+D236</f>
        <v>25092</v>
      </c>
      <c r="E243" s="462">
        <f>E242+E240+E241+E239+E238+E237+E236</f>
        <v>31803</v>
      </c>
      <c r="F243" s="462">
        <f>F242+F240+F241+F239+F238+F237+F236</f>
        <v>56903</v>
      </c>
      <c r="G243" s="462">
        <f>G242+G240+G241+G239+G238+G237+G236</f>
        <v>56859</v>
      </c>
    </row>
    <row r="244" spans="3:7" ht="19.899999999999999" customHeight="1" thickBot="1" x14ac:dyDescent="0.3">
      <c r="C244" s="447" t="s">
        <v>35</v>
      </c>
      <c r="D244" s="448">
        <f>IF(D243-D228=0,0,"Error")</f>
        <v>0</v>
      </c>
      <c r="E244" s="448">
        <f>IF(E243-E228=0,0,"Error")</f>
        <v>0</v>
      </c>
      <c r="F244" s="448">
        <f>IF(F243-F228=0,0,"Error")</f>
        <v>0</v>
      </c>
      <c r="G244" s="448">
        <f>IF(G243-G228=0,0,"Error")</f>
        <v>0</v>
      </c>
    </row>
    <row r="245" spans="3:7" ht="27.75" customHeight="1" thickBot="1" x14ac:dyDescent="0.3">
      <c r="C245" s="926" t="s">
        <v>38</v>
      </c>
      <c r="D245" s="927"/>
      <c r="E245" s="927"/>
      <c r="F245" s="927"/>
      <c r="G245" s="928"/>
    </row>
    <row r="246" spans="3:7" ht="19.899999999999999" customHeight="1" thickBot="1" x14ac:dyDescent="0.3">
      <c r="C246" s="926" t="s">
        <v>39</v>
      </c>
      <c r="D246" s="927"/>
      <c r="E246" s="927"/>
      <c r="F246" s="927"/>
      <c r="G246" s="928"/>
    </row>
    <row r="247" spans="3:7" ht="19.899999999999999" customHeight="1" thickBot="1" x14ac:dyDescent="0.3">
      <c r="C247" s="30" t="s">
        <v>46</v>
      </c>
      <c r="D247" s="1002" t="s">
        <v>851</v>
      </c>
      <c r="E247" s="1003"/>
      <c r="F247" s="1004"/>
      <c r="G247" s="1005"/>
    </row>
    <row r="248" spans="3:7" ht="19.899999999999999" customHeight="1" thickBot="1" x14ac:dyDescent="0.3">
      <c r="C248" s="442" t="s">
        <v>52</v>
      </c>
      <c r="D248" s="442" t="s">
        <v>852</v>
      </c>
      <c r="E248" s="465" t="s">
        <v>53</v>
      </c>
      <c r="F248" s="1253" t="s">
        <v>853</v>
      </c>
      <c r="G248" s="1248"/>
    </row>
    <row r="249" spans="3:7" ht="19.899999999999999" customHeight="1" thickBot="1" x14ac:dyDescent="0.3">
      <c r="C249" s="325" t="s">
        <v>9</v>
      </c>
      <c r="D249" s="802" t="s">
        <v>854</v>
      </c>
      <c r="E249" s="803"/>
      <c r="F249" s="803"/>
      <c r="G249" s="804"/>
    </row>
    <row r="250" spans="3:7" ht="19.899999999999999" customHeight="1" thickBot="1" x14ac:dyDescent="0.3">
      <c r="C250" s="325" t="s">
        <v>14</v>
      </c>
      <c r="D250" s="955" t="s">
        <v>855</v>
      </c>
      <c r="E250" s="956"/>
      <c r="F250" s="956"/>
      <c r="G250" s="957"/>
    </row>
    <row r="251" spans="3:7" ht="35.25" customHeight="1" x14ac:dyDescent="0.25">
      <c r="C251" s="935"/>
      <c r="D251" s="323">
        <v>2019</v>
      </c>
      <c r="E251" s="323">
        <v>2020</v>
      </c>
      <c r="F251" s="323">
        <v>2021</v>
      </c>
      <c r="G251" s="323">
        <v>2022</v>
      </c>
    </row>
    <row r="252" spans="3:7" ht="19.899999999999999" customHeight="1" thickBot="1" x14ac:dyDescent="0.3">
      <c r="C252" s="936"/>
      <c r="D252" s="324" t="s">
        <v>6</v>
      </c>
      <c r="E252" s="324" t="s">
        <v>6</v>
      </c>
      <c r="F252" s="324" t="s">
        <v>6</v>
      </c>
      <c r="G252" s="324" t="s">
        <v>6</v>
      </c>
    </row>
    <row r="253" spans="3:7" ht="19.899999999999999" customHeight="1" thickBot="1" x14ac:dyDescent="0.3">
      <c r="C253" s="325" t="s">
        <v>8</v>
      </c>
      <c r="D253" s="327">
        <v>20</v>
      </c>
      <c r="E253" s="327">
        <v>30</v>
      </c>
      <c r="F253" s="327">
        <v>35</v>
      </c>
      <c r="G253" s="327">
        <v>40</v>
      </c>
    </row>
    <row r="254" spans="3:7" ht="35.25" customHeight="1" thickBot="1" x14ac:dyDescent="0.3">
      <c r="C254" s="325" t="s">
        <v>15</v>
      </c>
      <c r="D254" s="327">
        <f>D272</f>
        <v>10000</v>
      </c>
      <c r="E254" s="444">
        <v>16000</v>
      </c>
      <c r="F254" s="327">
        <v>35000</v>
      </c>
      <c r="G254" s="327">
        <v>65000</v>
      </c>
    </row>
    <row r="255" spans="3:7" ht="19.899999999999999" customHeight="1" thickBot="1" x14ac:dyDescent="0.3">
      <c r="C255" s="325" t="s">
        <v>23</v>
      </c>
      <c r="D255" s="327">
        <f>D254/D253</f>
        <v>500</v>
      </c>
      <c r="E255" s="327">
        <f t="shared" ref="E255:G255" si="17">E254/E253</f>
        <v>533.33333333333337</v>
      </c>
      <c r="F255" s="327">
        <f t="shared" si="17"/>
        <v>1000</v>
      </c>
      <c r="G255" s="327">
        <f t="shared" si="17"/>
        <v>1625</v>
      </c>
    </row>
    <row r="256" spans="3:7" ht="19.899999999999999" customHeight="1" thickBot="1" x14ac:dyDescent="0.3">
      <c r="C256" s="325" t="s">
        <v>16</v>
      </c>
      <c r="D256" s="328" t="s">
        <v>22</v>
      </c>
      <c r="E256" s="281">
        <f>E253/D253-1</f>
        <v>0.5</v>
      </c>
      <c r="F256" s="281">
        <f t="shared" ref="F256:G258" si="18">F253/E253-1</f>
        <v>0.16666666666666674</v>
      </c>
      <c r="G256" s="281">
        <f t="shared" si="18"/>
        <v>0.14285714285714279</v>
      </c>
    </row>
    <row r="257" spans="3:7" ht="19.899999999999999" customHeight="1" thickBot="1" x14ac:dyDescent="0.3">
      <c r="C257" s="325" t="s">
        <v>17</v>
      </c>
      <c r="D257" s="328" t="s">
        <v>22</v>
      </c>
      <c r="E257" s="281">
        <f>E254/D254-1</f>
        <v>0.60000000000000009</v>
      </c>
      <c r="F257" s="281">
        <f t="shared" si="18"/>
        <v>1.1875</v>
      </c>
      <c r="G257" s="281">
        <f t="shared" si="18"/>
        <v>0.85714285714285721</v>
      </c>
    </row>
    <row r="258" spans="3:7" ht="19.899999999999999" customHeight="1" thickBot="1" x14ac:dyDescent="0.3">
      <c r="C258" s="325" t="s">
        <v>18</v>
      </c>
      <c r="D258" s="328" t="s">
        <v>22</v>
      </c>
      <c r="E258" s="281">
        <f>E255/D255-1</f>
        <v>6.6666666666666652E-2</v>
      </c>
      <c r="F258" s="281">
        <f t="shared" si="18"/>
        <v>0.87499999999999978</v>
      </c>
      <c r="G258" s="281">
        <f t="shared" si="18"/>
        <v>0.625</v>
      </c>
    </row>
    <row r="259" spans="3:7" ht="19.899999999999999" customHeight="1" thickBot="1" x14ac:dyDescent="0.3">
      <c r="C259" s="1239" t="s">
        <v>594</v>
      </c>
      <c r="D259" s="1240"/>
      <c r="E259" s="1240"/>
      <c r="F259" s="1240"/>
      <c r="G259" s="1241"/>
    </row>
    <row r="260" spans="3:7" ht="19.899999999999999" customHeight="1" x14ac:dyDescent="0.25">
      <c r="C260" s="935"/>
      <c r="D260" s="323">
        <v>2019</v>
      </c>
      <c r="E260" s="323">
        <v>2020</v>
      </c>
      <c r="F260" s="323">
        <v>2021</v>
      </c>
      <c r="G260" s="323">
        <v>2022</v>
      </c>
    </row>
    <row r="261" spans="3:7" ht="19.899999999999999" customHeight="1" thickBot="1" x14ac:dyDescent="0.3">
      <c r="C261" s="936"/>
      <c r="D261" s="324" t="s">
        <v>6</v>
      </c>
      <c r="E261" s="324" t="s">
        <v>6</v>
      </c>
      <c r="F261" s="324" t="s">
        <v>6</v>
      </c>
      <c r="G261" s="324" t="s">
        <v>6</v>
      </c>
    </row>
    <row r="262" spans="3:7" ht="19.899999999999999" customHeight="1" thickBot="1" x14ac:dyDescent="0.3">
      <c r="C262" s="443" t="s">
        <v>41</v>
      </c>
      <c r="D262" s="445"/>
      <c r="E262" s="445"/>
      <c r="F262" s="445"/>
      <c r="G262" s="445"/>
    </row>
    <row r="263" spans="3:7" ht="19.899999999999999" customHeight="1" thickBot="1" x14ac:dyDescent="0.3">
      <c r="C263" s="466" t="s">
        <v>50</v>
      </c>
      <c r="D263" s="444"/>
      <c r="E263" s="444"/>
      <c r="F263" s="444"/>
      <c r="G263" s="444"/>
    </row>
    <row r="264" spans="3:7" ht="19.899999999999999" customHeight="1" thickBot="1" x14ac:dyDescent="0.3">
      <c r="C264" s="466" t="s">
        <v>75</v>
      </c>
      <c r="D264" s="444"/>
      <c r="E264" s="444"/>
      <c r="F264" s="444"/>
      <c r="G264" s="444"/>
    </row>
    <row r="265" spans="3:7" ht="19.899999999999999" customHeight="1" thickBot="1" x14ac:dyDescent="0.3">
      <c r="C265" s="466" t="s">
        <v>76</v>
      </c>
      <c r="D265" s="444"/>
      <c r="E265" s="444"/>
      <c r="F265" s="444"/>
      <c r="G265" s="444"/>
    </row>
    <row r="266" spans="3:7" ht="19.899999999999999" customHeight="1" thickBot="1" x14ac:dyDescent="0.3">
      <c r="C266" s="466" t="s">
        <v>77</v>
      </c>
      <c r="D266" s="444"/>
      <c r="E266" s="444"/>
      <c r="F266" s="444"/>
      <c r="G266" s="444"/>
    </row>
    <row r="267" spans="3:7" ht="19.899999999999999" customHeight="1" thickBot="1" x14ac:dyDescent="0.3">
      <c r="C267" s="443" t="s">
        <v>42</v>
      </c>
      <c r="D267" s="444">
        <f>SUM(D268)</f>
        <v>10000</v>
      </c>
      <c r="E267" s="444">
        <f>SUM(E268)</f>
        <v>16000</v>
      </c>
      <c r="F267" s="444">
        <f t="shared" ref="F267:G267" si="19">SUM(F268)</f>
        <v>35000</v>
      </c>
      <c r="G267" s="444">
        <f t="shared" si="19"/>
        <v>65000</v>
      </c>
    </row>
    <row r="268" spans="3:7" ht="33" customHeight="1" thickBot="1" x14ac:dyDescent="0.3">
      <c r="C268" s="466" t="s">
        <v>50</v>
      </c>
      <c r="D268" s="444">
        <v>10000</v>
      </c>
      <c r="E268" s="444">
        <v>16000</v>
      </c>
      <c r="F268" s="444">
        <v>35000</v>
      </c>
      <c r="G268" s="444">
        <v>65000</v>
      </c>
    </row>
    <row r="269" spans="3:7" ht="19.899999999999999" customHeight="1" thickBot="1" x14ac:dyDescent="0.3">
      <c r="C269" s="466" t="s">
        <v>75</v>
      </c>
      <c r="D269" s="445"/>
      <c r="E269" s="444"/>
      <c r="F269" s="444"/>
      <c r="G269" s="444"/>
    </row>
    <row r="270" spans="3:7" ht="19.899999999999999" customHeight="1" thickBot="1" x14ac:dyDescent="0.3">
      <c r="C270" s="466" t="s">
        <v>76</v>
      </c>
      <c r="D270" s="445"/>
      <c r="E270" s="444"/>
      <c r="F270" s="444"/>
      <c r="G270" s="444"/>
    </row>
    <row r="271" spans="3:7" ht="19.899999999999999" customHeight="1" thickBot="1" x14ac:dyDescent="0.3">
      <c r="C271" s="466" t="s">
        <v>77</v>
      </c>
      <c r="D271" s="467"/>
      <c r="E271" s="468"/>
      <c r="F271" s="468"/>
      <c r="G271" s="468"/>
    </row>
    <row r="272" spans="3:7" ht="19.899999999999999" customHeight="1" x14ac:dyDescent="0.25">
      <c r="C272" s="469" t="s">
        <v>33</v>
      </c>
      <c r="D272" s="470">
        <f>SUM(D262+D267)</f>
        <v>10000</v>
      </c>
      <c r="E272" s="470">
        <f t="shared" ref="E272:G272" si="20">SUM(E262+E267)</f>
        <v>16000</v>
      </c>
      <c r="F272" s="470">
        <f t="shared" si="20"/>
        <v>35000</v>
      </c>
      <c r="G272" s="470">
        <f t="shared" si="20"/>
        <v>65000</v>
      </c>
    </row>
    <row r="273" spans="3:7" ht="19.899999999999999" customHeight="1" thickBot="1" x14ac:dyDescent="0.3">
      <c r="C273" s="471" t="str">
        <f>C244</f>
        <v>Kontroll</v>
      </c>
      <c r="D273" s="472">
        <f>IF(D272-D254=0,0,"Error")</f>
        <v>0</v>
      </c>
      <c r="E273" s="472">
        <f ca="1">IF(E273-E254=0,0,"Error")</f>
        <v>0</v>
      </c>
      <c r="F273" s="472">
        <f t="shared" ref="F273:G273" si="21">IF(F272-F254=0,0,"Error")</f>
        <v>0</v>
      </c>
      <c r="G273" s="472">
        <f t="shared" si="21"/>
        <v>0</v>
      </c>
    </row>
    <row r="274" spans="3:7" ht="19.899999999999999" customHeight="1" thickBot="1" x14ac:dyDescent="0.3">
      <c r="C274" s="30" t="s">
        <v>46</v>
      </c>
      <c r="D274" s="1002" t="s">
        <v>856</v>
      </c>
      <c r="E274" s="1249"/>
      <c r="F274" s="1004"/>
      <c r="G274" s="1005"/>
    </row>
    <row r="275" spans="3:7" ht="24" customHeight="1" thickBot="1" x14ac:dyDescent="0.3">
      <c r="C275" s="442" t="s">
        <v>55</v>
      </c>
      <c r="D275" s="442" t="s">
        <v>857</v>
      </c>
      <c r="E275" s="465" t="s">
        <v>53</v>
      </c>
      <c r="F275" s="1247" t="s">
        <v>858</v>
      </c>
      <c r="G275" s="1248"/>
    </row>
    <row r="276" spans="3:7" ht="19.899999999999999" customHeight="1" thickBot="1" x14ac:dyDescent="0.3">
      <c r="C276" s="325" t="s">
        <v>9</v>
      </c>
      <c r="D276" s="802" t="s">
        <v>859</v>
      </c>
      <c r="E276" s="803"/>
      <c r="F276" s="803"/>
      <c r="G276" s="804"/>
    </row>
    <row r="277" spans="3:7" ht="19.899999999999999" customHeight="1" thickBot="1" x14ac:dyDescent="0.3">
      <c r="C277" s="325" t="s">
        <v>14</v>
      </c>
      <c r="D277" s="955" t="s">
        <v>860</v>
      </c>
      <c r="E277" s="956"/>
      <c r="F277" s="956"/>
      <c r="G277" s="957"/>
    </row>
    <row r="278" spans="3:7" ht="19.899999999999999" customHeight="1" x14ac:dyDescent="0.25">
      <c r="C278" s="935"/>
      <c r="D278" s="323">
        <v>2019</v>
      </c>
      <c r="E278" s="323">
        <v>2020</v>
      </c>
      <c r="F278" s="323">
        <v>2021</v>
      </c>
      <c r="G278" s="323">
        <v>2022</v>
      </c>
    </row>
    <row r="279" spans="3:7" ht="19.899999999999999" customHeight="1" thickBot="1" x14ac:dyDescent="0.3">
      <c r="C279" s="936"/>
      <c r="D279" s="324" t="s">
        <v>6</v>
      </c>
      <c r="E279" s="324" t="s">
        <v>6</v>
      </c>
      <c r="F279" s="324" t="s">
        <v>6</v>
      </c>
      <c r="G279" s="324" t="s">
        <v>6</v>
      </c>
    </row>
    <row r="280" spans="3:7" ht="19.899999999999999" customHeight="1" thickBot="1" x14ac:dyDescent="0.3">
      <c r="C280" s="325" t="s">
        <v>8</v>
      </c>
      <c r="D280" s="327">
        <v>35</v>
      </c>
      <c r="E280" s="327">
        <v>38</v>
      </c>
      <c r="F280" s="328">
        <v>40</v>
      </c>
      <c r="G280" s="328">
        <v>40</v>
      </c>
    </row>
    <row r="281" spans="3:7" ht="19.899999999999999" customHeight="1" thickBot="1" x14ac:dyDescent="0.3">
      <c r="C281" s="325" t="s">
        <v>15</v>
      </c>
      <c r="D281" s="445">
        <v>0</v>
      </c>
      <c r="E281" s="327">
        <f t="shared" ref="E281:F281" si="22">E299</f>
        <v>40000</v>
      </c>
      <c r="F281" s="327">
        <f t="shared" si="22"/>
        <v>58024</v>
      </c>
      <c r="G281" s="327">
        <v>180000</v>
      </c>
    </row>
    <row r="282" spans="3:7" ht="19.899999999999999" customHeight="1" thickBot="1" x14ac:dyDescent="0.3">
      <c r="C282" s="325" t="s">
        <v>23</v>
      </c>
      <c r="D282" s="327">
        <f t="shared" ref="D282:G282" si="23">D281/D280</f>
        <v>0</v>
      </c>
      <c r="E282" s="327">
        <f t="shared" si="23"/>
        <v>1052.6315789473683</v>
      </c>
      <c r="F282" s="327">
        <f t="shared" si="23"/>
        <v>1450.6</v>
      </c>
      <c r="G282" s="327">
        <f t="shared" si="23"/>
        <v>4500</v>
      </c>
    </row>
    <row r="283" spans="3:7" ht="19.899999999999999" customHeight="1" thickBot="1" x14ac:dyDescent="0.3">
      <c r="C283" s="325" t="s">
        <v>16</v>
      </c>
      <c r="D283" s="328" t="s">
        <v>22</v>
      </c>
      <c r="E283" s="281">
        <f>E280/D280-1</f>
        <v>8.5714285714285632E-2</v>
      </c>
      <c r="F283" s="281">
        <f t="shared" ref="F283:G285" si="24">F280/E280-1</f>
        <v>5.2631578947368363E-2</v>
      </c>
      <c r="G283" s="281">
        <f t="shared" si="24"/>
        <v>0</v>
      </c>
    </row>
    <row r="284" spans="3:7" ht="19.899999999999999" customHeight="1" thickBot="1" x14ac:dyDescent="0.3">
      <c r="C284" s="325" t="s">
        <v>17</v>
      </c>
      <c r="D284" s="328" t="s">
        <v>22</v>
      </c>
      <c r="E284" s="281" t="e">
        <f>E281/D281-1</f>
        <v>#DIV/0!</v>
      </c>
      <c r="F284" s="281">
        <f t="shared" si="24"/>
        <v>0.45059999999999989</v>
      </c>
      <c r="G284" s="281">
        <f t="shared" si="24"/>
        <v>2.1021646215359162</v>
      </c>
    </row>
    <row r="285" spans="3:7" ht="19.899999999999999" customHeight="1" thickBot="1" x14ac:dyDescent="0.3">
      <c r="C285" s="325" t="s">
        <v>18</v>
      </c>
      <c r="D285" s="328" t="s">
        <v>22</v>
      </c>
      <c r="E285" s="281" t="e">
        <f>E282/D282-1</f>
        <v>#DIV/0!</v>
      </c>
      <c r="F285" s="281">
        <f t="shared" si="24"/>
        <v>0.37807000000000013</v>
      </c>
      <c r="G285" s="281">
        <f t="shared" si="24"/>
        <v>2.1021646215359162</v>
      </c>
    </row>
    <row r="286" spans="3:7" ht="19.899999999999999" customHeight="1" thickBot="1" x14ac:dyDescent="0.3">
      <c r="C286" s="1239" t="s">
        <v>598</v>
      </c>
      <c r="D286" s="1240"/>
      <c r="E286" s="1240"/>
      <c r="F286" s="1240"/>
      <c r="G286" s="1241"/>
    </row>
    <row r="287" spans="3:7" ht="19.899999999999999" customHeight="1" x14ac:dyDescent="0.25">
      <c r="C287" s="935"/>
      <c r="D287" s="323">
        <v>2019</v>
      </c>
      <c r="E287" s="323">
        <v>2020</v>
      </c>
      <c r="F287" s="323">
        <v>2021</v>
      </c>
      <c r="G287" s="323">
        <v>2022</v>
      </c>
    </row>
    <row r="288" spans="3:7" ht="19.899999999999999" customHeight="1" thickBot="1" x14ac:dyDescent="0.3">
      <c r="C288" s="936"/>
      <c r="D288" s="324" t="s">
        <v>6</v>
      </c>
      <c r="E288" s="324" t="s">
        <v>6</v>
      </c>
      <c r="F288" s="324" t="s">
        <v>6</v>
      </c>
      <c r="G288" s="324" t="s">
        <v>6</v>
      </c>
    </row>
    <row r="289" spans="3:7" ht="19.899999999999999" customHeight="1" thickBot="1" x14ac:dyDescent="0.3">
      <c r="C289" s="443" t="s">
        <v>41</v>
      </c>
      <c r="D289" s="444">
        <v>0</v>
      </c>
      <c r="E289" s="444">
        <v>0</v>
      </c>
      <c r="F289" s="444">
        <v>0</v>
      </c>
      <c r="G289" s="444">
        <f t="shared" ref="G289" si="25">G290+G291+G292+G293</f>
        <v>0</v>
      </c>
    </row>
    <row r="290" spans="3:7" ht="19.899999999999999" customHeight="1" thickBot="1" x14ac:dyDescent="0.3">
      <c r="C290" s="466" t="s">
        <v>50</v>
      </c>
      <c r="D290" s="327">
        <v>0</v>
      </c>
      <c r="E290" s="327"/>
      <c r="F290" s="444"/>
      <c r="G290" s="444"/>
    </row>
    <row r="291" spans="3:7" ht="19.899999999999999" customHeight="1" thickBot="1" x14ac:dyDescent="0.3">
      <c r="C291" s="466" t="s">
        <v>75</v>
      </c>
      <c r="D291" s="444"/>
      <c r="E291" s="444"/>
      <c r="F291" s="444"/>
      <c r="G291" s="444"/>
    </row>
    <row r="292" spans="3:7" ht="19.899999999999999" customHeight="1" thickBot="1" x14ac:dyDescent="0.3">
      <c r="C292" s="466" t="s">
        <v>76</v>
      </c>
      <c r="D292" s="444"/>
      <c r="E292" s="444"/>
      <c r="F292" s="444"/>
      <c r="G292" s="444"/>
    </row>
    <row r="293" spans="3:7" ht="19.899999999999999" customHeight="1" thickBot="1" x14ac:dyDescent="0.3">
      <c r="C293" s="466" t="s">
        <v>77</v>
      </c>
      <c r="D293" s="444"/>
      <c r="E293" s="444"/>
      <c r="F293" s="444"/>
      <c r="G293" s="444"/>
    </row>
    <row r="294" spans="3:7" ht="19.899999999999999" customHeight="1" thickBot="1" x14ac:dyDescent="0.3">
      <c r="C294" s="443" t="s">
        <v>42</v>
      </c>
      <c r="D294" s="445">
        <v>0</v>
      </c>
      <c r="E294" s="332">
        <v>40000</v>
      </c>
      <c r="F294" s="332">
        <v>58024</v>
      </c>
      <c r="G294" s="445">
        <v>180000</v>
      </c>
    </row>
    <row r="295" spans="3:7" ht="19.899999999999999" customHeight="1" thickBot="1" x14ac:dyDescent="0.3">
      <c r="C295" s="466" t="s">
        <v>50</v>
      </c>
      <c r="D295" s="444">
        <v>0</v>
      </c>
      <c r="E295" s="330">
        <v>40000</v>
      </c>
      <c r="F295" s="330">
        <v>58024</v>
      </c>
      <c r="G295" s="445">
        <v>180000</v>
      </c>
    </row>
    <row r="296" spans="3:7" ht="19.899999999999999" customHeight="1" thickBot="1" x14ac:dyDescent="0.3">
      <c r="C296" s="466" t="s">
        <v>75</v>
      </c>
      <c r="D296" s="445"/>
      <c r="E296" s="444"/>
      <c r="F296" s="444"/>
      <c r="G296" s="444"/>
    </row>
    <row r="297" spans="3:7" ht="19.899999999999999" customHeight="1" thickBot="1" x14ac:dyDescent="0.3">
      <c r="C297" s="466" t="s">
        <v>76</v>
      </c>
      <c r="D297" s="445"/>
      <c r="E297" s="444"/>
      <c r="F297" s="444"/>
      <c r="G297" s="444"/>
    </row>
    <row r="298" spans="3:7" ht="19.899999999999999" customHeight="1" thickBot="1" x14ac:dyDescent="0.3">
      <c r="C298" s="466" t="s">
        <v>77</v>
      </c>
      <c r="D298" s="445"/>
      <c r="E298" s="444"/>
      <c r="F298" s="444"/>
      <c r="G298" s="444"/>
    </row>
    <row r="299" spans="3:7" ht="19.899999999999999" customHeight="1" thickBot="1" x14ac:dyDescent="0.3">
      <c r="C299" s="473" t="s">
        <v>130</v>
      </c>
      <c r="D299" s="445">
        <f>D289+D294</f>
        <v>0</v>
      </c>
      <c r="E299" s="445">
        <f>E289+E294</f>
        <v>40000</v>
      </c>
      <c r="F299" s="445">
        <f t="shared" ref="F299:G299" si="26">F289+F294</f>
        <v>58024</v>
      </c>
      <c r="G299" s="445">
        <f t="shared" si="26"/>
        <v>180000</v>
      </c>
    </row>
    <row r="300" spans="3:7" ht="19.899999999999999" customHeight="1" thickBot="1" x14ac:dyDescent="0.3">
      <c r="C300" s="447" t="s">
        <v>35</v>
      </c>
      <c r="D300" s="448">
        <f>IF(D299-D281=0,0,"Error")</f>
        <v>0</v>
      </c>
      <c r="E300" s="448">
        <f t="shared" ref="E300:G300" si="27">IF(E299-E281=0,0,"Error")</f>
        <v>0</v>
      </c>
      <c r="F300" s="448">
        <f t="shared" si="27"/>
        <v>0</v>
      </c>
      <c r="G300" s="448">
        <f t="shared" si="27"/>
        <v>0</v>
      </c>
    </row>
    <row r="301" spans="3:7" ht="29.25" customHeight="1" thickBot="1" x14ac:dyDescent="0.3">
      <c r="C301" s="30" t="s">
        <v>46</v>
      </c>
      <c r="D301" s="1002" t="s">
        <v>861</v>
      </c>
      <c r="E301" s="1004"/>
      <c r="F301" s="1004"/>
      <c r="G301" s="1005"/>
    </row>
    <row r="302" spans="3:7" ht="33" customHeight="1" thickBot="1" x14ac:dyDescent="0.3">
      <c r="C302" s="442" t="s">
        <v>28</v>
      </c>
      <c r="D302" s="474" t="s">
        <v>862</v>
      </c>
      <c r="E302" s="475" t="s">
        <v>53</v>
      </c>
      <c r="F302" s="476" t="s">
        <v>863</v>
      </c>
      <c r="G302" s="453"/>
    </row>
    <row r="303" spans="3:7" ht="19.899999999999999" customHeight="1" thickBot="1" x14ac:dyDescent="0.3">
      <c r="C303" s="325" t="s">
        <v>9</v>
      </c>
      <c r="D303" s="802" t="s">
        <v>864</v>
      </c>
      <c r="E303" s="803"/>
      <c r="F303" s="803"/>
      <c r="G303" s="804"/>
    </row>
    <row r="304" spans="3:7" ht="19.899999999999999" customHeight="1" thickBot="1" x14ac:dyDescent="0.3">
      <c r="C304" s="325" t="s">
        <v>14</v>
      </c>
      <c r="D304" s="955" t="s">
        <v>865</v>
      </c>
      <c r="E304" s="956"/>
      <c r="F304" s="956"/>
      <c r="G304" s="957"/>
    </row>
    <row r="305" spans="3:7" ht="19.899999999999999" customHeight="1" x14ac:dyDescent="0.25">
      <c r="C305" s="935"/>
      <c r="D305" s="323">
        <v>2019</v>
      </c>
      <c r="E305" s="323">
        <v>2020</v>
      </c>
      <c r="F305" s="323">
        <v>2021</v>
      </c>
      <c r="G305" s="323">
        <v>2022</v>
      </c>
    </row>
    <row r="306" spans="3:7" ht="19.899999999999999" customHeight="1" thickBot="1" x14ac:dyDescent="0.3">
      <c r="C306" s="936"/>
      <c r="D306" s="324" t="s">
        <v>6</v>
      </c>
      <c r="E306" s="324" t="s">
        <v>6</v>
      </c>
      <c r="F306" s="324" t="s">
        <v>6</v>
      </c>
      <c r="G306" s="324" t="s">
        <v>6</v>
      </c>
    </row>
    <row r="307" spans="3:7" ht="19.899999999999999" customHeight="1" thickBot="1" x14ac:dyDescent="0.3">
      <c r="C307" s="325" t="s">
        <v>8</v>
      </c>
      <c r="D307" s="328">
        <v>1</v>
      </c>
      <c r="E307" s="328">
        <v>1</v>
      </c>
      <c r="F307" s="328">
        <v>1</v>
      </c>
      <c r="G307" s="328">
        <v>0</v>
      </c>
    </row>
    <row r="308" spans="3:7" ht="19.899999999999999" customHeight="1" thickBot="1" x14ac:dyDescent="0.3">
      <c r="C308" s="325" t="s">
        <v>15</v>
      </c>
      <c r="D308" s="327">
        <v>154408</v>
      </c>
      <c r="E308" s="327">
        <v>116007</v>
      </c>
      <c r="F308" s="327">
        <v>0</v>
      </c>
      <c r="G308" s="327"/>
    </row>
    <row r="309" spans="3:7" ht="19.899999999999999" customHeight="1" thickBot="1" x14ac:dyDescent="0.3">
      <c r="C309" s="325" t="s">
        <v>23</v>
      </c>
      <c r="D309" s="327">
        <f t="shared" ref="D309:G309" si="28">D308/D307</f>
        <v>154408</v>
      </c>
      <c r="E309" s="327">
        <f t="shared" si="28"/>
        <v>116007</v>
      </c>
      <c r="F309" s="327">
        <f t="shared" si="28"/>
        <v>0</v>
      </c>
      <c r="G309" s="327" t="e">
        <f t="shared" si="28"/>
        <v>#DIV/0!</v>
      </c>
    </row>
    <row r="310" spans="3:7" ht="19.899999999999999" customHeight="1" thickBot="1" x14ac:dyDescent="0.3">
      <c r="C310" s="325" t="s">
        <v>16</v>
      </c>
      <c r="D310" s="328" t="s">
        <v>22</v>
      </c>
      <c r="E310" s="281">
        <f>E307/D307-1</f>
        <v>0</v>
      </c>
      <c r="F310" s="281">
        <f t="shared" ref="F310:G312" si="29">F307/E307-1</f>
        <v>0</v>
      </c>
      <c r="G310" s="281">
        <f t="shared" si="29"/>
        <v>-1</v>
      </c>
    </row>
    <row r="311" spans="3:7" ht="19.899999999999999" customHeight="1" thickBot="1" x14ac:dyDescent="0.3">
      <c r="C311" s="325" t="s">
        <v>17</v>
      </c>
      <c r="D311" s="328" t="s">
        <v>22</v>
      </c>
      <c r="E311" s="281">
        <f>E308/D308-1</f>
        <v>-0.24869825397647793</v>
      </c>
      <c r="F311" s="281">
        <f t="shared" si="29"/>
        <v>-1</v>
      </c>
      <c r="G311" s="281" t="e">
        <f t="shared" si="29"/>
        <v>#DIV/0!</v>
      </c>
    </row>
    <row r="312" spans="3:7" ht="19.899999999999999" customHeight="1" thickBot="1" x14ac:dyDescent="0.3">
      <c r="C312" s="325" t="s">
        <v>18</v>
      </c>
      <c r="D312" s="328" t="s">
        <v>22</v>
      </c>
      <c r="E312" s="281">
        <f>E309/D309-1</f>
        <v>-0.24869825397647793</v>
      </c>
      <c r="F312" s="281">
        <f t="shared" si="29"/>
        <v>-1</v>
      </c>
      <c r="G312" s="281" t="e">
        <f t="shared" si="29"/>
        <v>#DIV/0!</v>
      </c>
    </row>
    <row r="313" spans="3:7" ht="19.899999999999999" customHeight="1" thickBot="1" x14ac:dyDescent="0.3">
      <c r="C313" s="1239" t="s">
        <v>603</v>
      </c>
      <c r="D313" s="1240"/>
      <c r="E313" s="1240"/>
      <c r="F313" s="1240"/>
      <c r="G313" s="1241"/>
    </row>
    <row r="314" spans="3:7" ht="19.899999999999999" customHeight="1" x14ac:dyDescent="0.25">
      <c r="C314" s="935"/>
      <c r="D314" s="323">
        <v>2019</v>
      </c>
      <c r="E314" s="323">
        <v>2020</v>
      </c>
      <c r="F314" s="323">
        <v>2021</v>
      </c>
      <c r="G314" s="323">
        <v>2022</v>
      </c>
    </row>
    <row r="315" spans="3:7" ht="19.899999999999999" customHeight="1" thickBot="1" x14ac:dyDescent="0.3">
      <c r="C315" s="936"/>
      <c r="D315" s="324" t="s">
        <v>6</v>
      </c>
      <c r="E315" s="324" t="s">
        <v>6</v>
      </c>
      <c r="F315" s="324" t="s">
        <v>6</v>
      </c>
      <c r="G315" s="324" t="s">
        <v>6</v>
      </c>
    </row>
    <row r="316" spans="3:7" ht="19.899999999999999" customHeight="1" thickBot="1" x14ac:dyDescent="0.3">
      <c r="C316" s="443" t="s">
        <v>41</v>
      </c>
      <c r="D316" s="444">
        <f>D317+D318+D319+D320</f>
        <v>0</v>
      </c>
      <c r="E316" s="444">
        <f t="shared" ref="E316:G316" si="30">E317+E318+E319+E320</f>
        <v>0</v>
      </c>
      <c r="F316" s="444">
        <f t="shared" si="30"/>
        <v>0</v>
      </c>
      <c r="G316" s="444">
        <f t="shared" si="30"/>
        <v>0</v>
      </c>
    </row>
    <row r="317" spans="3:7" ht="19.899999999999999" customHeight="1" thickBot="1" x14ac:dyDescent="0.3">
      <c r="C317" s="466" t="s">
        <v>50</v>
      </c>
      <c r="D317" s="444"/>
      <c r="E317" s="444"/>
      <c r="F317" s="444"/>
      <c r="G317" s="444"/>
    </row>
    <row r="318" spans="3:7" ht="19.899999999999999" customHeight="1" thickBot="1" x14ac:dyDescent="0.3">
      <c r="C318" s="477" t="s">
        <v>75</v>
      </c>
      <c r="D318" s="444"/>
      <c r="E318" s="444"/>
      <c r="F318" s="444"/>
      <c r="G318" s="444"/>
    </row>
    <row r="319" spans="3:7" ht="19.899999999999999" customHeight="1" thickBot="1" x14ac:dyDescent="0.3">
      <c r="C319" s="478" t="s">
        <v>76</v>
      </c>
      <c r="D319" s="444"/>
      <c r="E319" s="444"/>
      <c r="F319" s="444"/>
      <c r="G319" s="444"/>
    </row>
    <row r="320" spans="3:7" ht="19.899999999999999" customHeight="1" thickBot="1" x14ac:dyDescent="0.3">
      <c r="C320" s="478" t="s">
        <v>77</v>
      </c>
      <c r="D320" s="444"/>
      <c r="E320" s="444"/>
      <c r="F320" s="444"/>
      <c r="G320" s="444"/>
    </row>
    <row r="321" spans="3:7" ht="19.899999999999999" customHeight="1" thickBot="1" x14ac:dyDescent="0.3">
      <c r="C321" s="479" t="s">
        <v>42</v>
      </c>
      <c r="D321" s="327">
        <v>154408</v>
      </c>
      <c r="E321" s="327">
        <v>116007</v>
      </c>
      <c r="F321" s="327"/>
      <c r="G321" s="327">
        <f t="shared" ref="G321" si="31">SUM(G322)</f>
        <v>0</v>
      </c>
    </row>
    <row r="322" spans="3:7" ht="19.899999999999999" customHeight="1" thickBot="1" x14ac:dyDescent="0.3">
      <c r="C322" s="466" t="s">
        <v>50</v>
      </c>
      <c r="D322" s="327">
        <v>154408</v>
      </c>
      <c r="E322" s="327">
        <v>116007</v>
      </c>
      <c r="F322" s="327"/>
      <c r="G322" s="445">
        <v>0</v>
      </c>
    </row>
    <row r="323" spans="3:7" ht="19.899999999999999" customHeight="1" thickBot="1" x14ac:dyDescent="0.3">
      <c r="C323" s="466" t="s">
        <v>75</v>
      </c>
      <c r="D323" s="445"/>
      <c r="E323" s="444"/>
      <c r="F323" s="444"/>
      <c r="G323" s="444"/>
    </row>
    <row r="324" spans="3:7" ht="19.899999999999999" customHeight="1" thickBot="1" x14ac:dyDescent="0.3">
      <c r="C324" s="466" t="s">
        <v>76</v>
      </c>
      <c r="D324" s="445"/>
      <c r="E324" s="444"/>
      <c r="F324" s="444"/>
      <c r="G324" s="444"/>
    </row>
    <row r="325" spans="3:7" ht="19.899999999999999" customHeight="1" thickBot="1" x14ac:dyDescent="0.3">
      <c r="C325" s="466" t="s">
        <v>77</v>
      </c>
      <c r="D325" s="445"/>
      <c r="E325" s="444"/>
      <c r="F325" s="444"/>
      <c r="G325" s="444"/>
    </row>
    <row r="326" spans="3:7" ht="19.899999999999999" customHeight="1" thickBot="1" x14ac:dyDescent="0.3">
      <c r="C326" s="446" t="s">
        <v>133</v>
      </c>
      <c r="D326" s="445">
        <f>SUM(D321+D316)</f>
        <v>154408</v>
      </c>
      <c r="E326" s="445">
        <f t="shared" ref="E326:G326" si="32">SUM(E321+E316)</f>
        <v>116007</v>
      </c>
      <c r="F326" s="445">
        <f t="shared" si="32"/>
        <v>0</v>
      </c>
      <c r="G326" s="445">
        <f t="shared" si="32"/>
        <v>0</v>
      </c>
    </row>
    <row r="327" spans="3:7" ht="19.899999999999999" customHeight="1" thickBot="1" x14ac:dyDescent="0.3">
      <c r="C327" s="447" t="s">
        <v>35</v>
      </c>
      <c r="D327" s="448">
        <f>IF(D326-D308=0,0,"Error")</f>
        <v>0</v>
      </c>
      <c r="E327" s="448">
        <f>IF(E326-E308=0,0,"Error")</f>
        <v>0</v>
      </c>
      <c r="F327" s="448">
        <f t="shared" ref="F327:G327" si="33">IF(F326-F308=0,0,"Error")</f>
        <v>0</v>
      </c>
      <c r="G327" s="448">
        <f t="shared" si="33"/>
        <v>0</v>
      </c>
    </row>
    <row r="328" spans="3:7" ht="19.899999999999999" customHeight="1" thickBot="1" x14ac:dyDescent="0.3">
      <c r="C328" s="442" t="s">
        <v>55</v>
      </c>
      <c r="D328" s="474" t="s">
        <v>866</v>
      </c>
      <c r="E328" s="475" t="s">
        <v>53</v>
      </c>
      <c r="F328" s="476" t="s">
        <v>867</v>
      </c>
      <c r="G328" s="453"/>
    </row>
    <row r="329" spans="3:7" ht="19.899999999999999" customHeight="1" thickBot="1" x14ac:dyDescent="0.3">
      <c r="C329" s="325" t="s">
        <v>9</v>
      </c>
      <c r="D329" s="802" t="s">
        <v>868</v>
      </c>
      <c r="E329" s="803"/>
      <c r="F329" s="803"/>
      <c r="G329" s="804"/>
    </row>
    <row r="330" spans="3:7" ht="35.25" customHeight="1" thickBot="1" x14ac:dyDescent="0.3">
      <c r="C330" s="325" t="s">
        <v>14</v>
      </c>
      <c r="D330" s="955" t="s">
        <v>723</v>
      </c>
      <c r="E330" s="956"/>
      <c r="F330" s="956"/>
      <c r="G330" s="957"/>
    </row>
    <row r="331" spans="3:7" ht="35.25" customHeight="1" x14ac:dyDescent="0.25">
      <c r="C331" s="935"/>
      <c r="D331" s="323">
        <v>2019</v>
      </c>
      <c r="E331" s="323">
        <v>2020</v>
      </c>
      <c r="F331" s="323">
        <v>2021</v>
      </c>
      <c r="G331" s="323">
        <v>2022</v>
      </c>
    </row>
    <row r="332" spans="3:7" ht="19.899999999999999" customHeight="1" thickBot="1" x14ac:dyDescent="0.3">
      <c r="C332" s="936"/>
      <c r="D332" s="324" t="s">
        <v>6</v>
      </c>
      <c r="E332" s="324" t="s">
        <v>6</v>
      </c>
      <c r="F332" s="324" t="s">
        <v>6</v>
      </c>
      <c r="G332" s="324" t="s">
        <v>6</v>
      </c>
    </row>
    <row r="333" spans="3:7" ht="19.899999999999999" customHeight="1" thickBot="1" x14ac:dyDescent="0.3">
      <c r="C333" s="325" t="s">
        <v>8</v>
      </c>
      <c r="D333" s="328">
        <v>10</v>
      </c>
      <c r="E333" s="328">
        <v>1</v>
      </c>
      <c r="F333" s="328">
        <v>0</v>
      </c>
      <c r="G333" s="328">
        <v>0</v>
      </c>
    </row>
    <row r="334" spans="3:7" ht="19.899999999999999" customHeight="1" thickBot="1" x14ac:dyDescent="0.3">
      <c r="C334" s="325" t="s">
        <v>15</v>
      </c>
      <c r="D334" s="327">
        <v>34800</v>
      </c>
      <c r="E334" s="327">
        <v>0</v>
      </c>
      <c r="F334" s="327">
        <v>0</v>
      </c>
      <c r="G334" s="327">
        <v>0</v>
      </c>
    </row>
    <row r="335" spans="3:7" ht="19.899999999999999" customHeight="1" thickBot="1" x14ac:dyDescent="0.3">
      <c r="C335" s="325" t="s">
        <v>23</v>
      </c>
      <c r="D335" s="327">
        <f t="shared" ref="D335:G335" si="34">D334/D333</f>
        <v>3480</v>
      </c>
      <c r="E335" s="327">
        <f t="shared" si="34"/>
        <v>0</v>
      </c>
      <c r="F335" s="327" t="e">
        <f t="shared" si="34"/>
        <v>#DIV/0!</v>
      </c>
      <c r="G335" s="327" t="e">
        <f t="shared" si="34"/>
        <v>#DIV/0!</v>
      </c>
    </row>
    <row r="336" spans="3:7" ht="19.899999999999999" customHeight="1" thickBot="1" x14ac:dyDescent="0.3">
      <c r="C336" s="325" t="s">
        <v>16</v>
      </c>
      <c r="D336" s="328" t="s">
        <v>22</v>
      </c>
      <c r="E336" s="281">
        <f>E333/D333-1</f>
        <v>-0.9</v>
      </c>
      <c r="F336" s="281">
        <f t="shared" ref="F336:G338" si="35">F333/E333-1</f>
        <v>-1</v>
      </c>
      <c r="G336" s="281" t="e">
        <f t="shared" si="35"/>
        <v>#DIV/0!</v>
      </c>
    </row>
    <row r="337" spans="3:7" ht="19.899999999999999" customHeight="1" thickBot="1" x14ac:dyDescent="0.3">
      <c r="C337" s="325" t="s">
        <v>17</v>
      </c>
      <c r="D337" s="328" t="s">
        <v>22</v>
      </c>
      <c r="E337" s="281">
        <f>E334/D334-1</f>
        <v>-1</v>
      </c>
      <c r="F337" s="281" t="e">
        <f t="shared" si="35"/>
        <v>#DIV/0!</v>
      </c>
      <c r="G337" s="281" t="e">
        <f t="shared" si="35"/>
        <v>#DIV/0!</v>
      </c>
    </row>
    <row r="338" spans="3:7" ht="19.899999999999999" customHeight="1" thickBot="1" x14ac:dyDescent="0.3">
      <c r="C338" s="325" t="s">
        <v>18</v>
      </c>
      <c r="D338" s="328" t="s">
        <v>22</v>
      </c>
      <c r="E338" s="281">
        <f>E335/D335-1</f>
        <v>-1</v>
      </c>
      <c r="F338" s="281" t="e">
        <f t="shared" si="35"/>
        <v>#DIV/0!</v>
      </c>
      <c r="G338" s="281" t="e">
        <f t="shared" si="35"/>
        <v>#DIV/0!</v>
      </c>
    </row>
    <row r="339" spans="3:7" ht="19.899999999999999" customHeight="1" thickBot="1" x14ac:dyDescent="0.3">
      <c r="C339" s="1239" t="s">
        <v>603</v>
      </c>
      <c r="D339" s="1240"/>
      <c r="E339" s="1240"/>
      <c r="F339" s="1240"/>
      <c r="G339" s="1241"/>
    </row>
    <row r="340" spans="3:7" ht="19.899999999999999" customHeight="1" x14ac:dyDescent="0.25">
      <c r="C340" s="935"/>
      <c r="D340" s="323">
        <v>2019</v>
      </c>
      <c r="E340" s="323">
        <v>2020</v>
      </c>
      <c r="F340" s="323">
        <v>2021</v>
      </c>
      <c r="G340" s="323">
        <v>2022</v>
      </c>
    </row>
    <row r="341" spans="3:7" ht="31.15" customHeight="1" thickBot="1" x14ac:dyDescent="0.3">
      <c r="C341" s="936"/>
      <c r="D341" s="324" t="s">
        <v>6</v>
      </c>
      <c r="E341" s="324" t="s">
        <v>6</v>
      </c>
      <c r="F341" s="324" t="s">
        <v>6</v>
      </c>
      <c r="G341" s="324" t="s">
        <v>6</v>
      </c>
    </row>
    <row r="342" spans="3:7" ht="19.899999999999999" customHeight="1" thickBot="1" x14ac:dyDescent="0.3">
      <c r="C342" s="443" t="s">
        <v>41</v>
      </c>
      <c r="D342" s="327">
        <v>34800</v>
      </c>
      <c r="E342" s="444">
        <f t="shared" ref="E342:G342" si="36">E343+E344+E345+E346</f>
        <v>0</v>
      </c>
      <c r="F342" s="444">
        <f t="shared" si="36"/>
        <v>0</v>
      </c>
      <c r="G342" s="444">
        <f t="shared" si="36"/>
        <v>0</v>
      </c>
    </row>
    <row r="343" spans="3:7" ht="19.899999999999999" customHeight="1" thickBot="1" x14ac:dyDescent="0.3">
      <c r="C343" s="466" t="s">
        <v>50</v>
      </c>
      <c r="D343" s="327">
        <v>34800</v>
      </c>
      <c r="E343" s="444"/>
      <c r="F343" s="444"/>
      <c r="G343" s="444"/>
    </row>
    <row r="344" spans="3:7" ht="19.899999999999999" customHeight="1" thickBot="1" x14ac:dyDescent="0.3">
      <c r="C344" s="466" t="s">
        <v>75</v>
      </c>
      <c r="D344" s="444"/>
      <c r="E344" s="444"/>
      <c r="F344" s="444"/>
      <c r="G344" s="444"/>
    </row>
    <row r="345" spans="3:7" ht="19.899999999999999" customHeight="1" thickBot="1" x14ac:dyDescent="0.3">
      <c r="C345" s="466" t="s">
        <v>76</v>
      </c>
      <c r="D345" s="444"/>
      <c r="E345" s="444"/>
      <c r="F345" s="444"/>
      <c r="G345" s="444"/>
    </row>
    <row r="346" spans="3:7" ht="19.899999999999999" customHeight="1" thickBot="1" x14ac:dyDescent="0.3">
      <c r="C346" s="466" t="s">
        <v>77</v>
      </c>
      <c r="D346" s="444"/>
      <c r="E346" s="444"/>
      <c r="F346" s="444"/>
      <c r="G346" s="444"/>
    </row>
    <row r="347" spans="3:7" ht="19.899999999999999" customHeight="1" thickBot="1" x14ac:dyDescent="0.3">
      <c r="C347" s="443" t="s">
        <v>42</v>
      </c>
      <c r="D347" s="445">
        <v>0</v>
      </c>
      <c r="E347" s="327"/>
      <c r="F347" s="445"/>
      <c r="G347" s="445"/>
    </row>
    <row r="348" spans="3:7" ht="19.899999999999999" customHeight="1" thickBot="1" x14ac:dyDescent="0.3">
      <c r="C348" s="466" t="s">
        <v>50</v>
      </c>
      <c r="D348" s="327">
        <v>0</v>
      </c>
      <c r="E348" s="327"/>
      <c r="F348" s="327"/>
      <c r="G348" s="445"/>
    </row>
    <row r="349" spans="3:7" ht="19.899999999999999" customHeight="1" thickBot="1" x14ac:dyDescent="0.3">
      <c r="C349" s="466" t="s">
        <v>75</v>
      </c>
      <c r="D349" s="445"/>
      <c r="E349" s="444"/>
      <c r="F349" s="444"/>
      <c r="G349" s="444"/>
    </row>
    <row r="350" spans="3:7" ht="19.899999999999999" customHeight="1" thickBot="1" x14ac:dyDescent="0.3">
      <c r="C350" s="466" t="s">
        <v>76</v>
      </c>
      <c r="D350" s="445"/>
      <c r="E350" s="444"/>
      <c r="F350" s="444"/>
      <c r="G350" s="444"/>
    </row>
    <row r="351" spans="3:7" ht="19.899999999999999" customHeight="1" thickBot="1" x14ac:dyDescent="0.3">
      <c r="C351" s="466" t="s">
        <v>77</v>
      </c>
      <c r="D351" s="445"/>
      <c r="E351" s="444"/>
      <c r="F351" s="444"/>
      <c r="G351" s="444"/>
    </row>
    <row r="352" spans="3:7" ht="19.899999999999999" customHeight="1" thickBot="1" x14ac:dyDescent="0.3">
      <c r="C352" s="446" t="s">
        <v>133</v>
      </c>
      <c r="D352" s="445">
        <f>D342+D347</f>
        <v>34800</v>
      </c>
      <c r="E352" s="445">
        <f t="shared" ref="E352:G352" si="37">E342+E347</f>
        <v>0</v>
      </c>
      <c r="F352" s="445">
        <f t="shared" si="37"/>
        <v>0</v>
      </c>
      <c r="G352" s="445">
        <f t="shared" si="37"/>
        <v>0</v>
      </c>
    </row>
    <row r="353" spans="1:7" ht="19.899999999999999" customHeight="1" thickBot="1" x14ac:dyDescent="0.3">
      <c r="C353" s="447" t="s">
        <v>35</v>
      </c>
      <c r="D353" s="448">
        <f>IF(D352-D334=0,0,"Error")</f>
        <v>0</v>
      </c>
      <c r="E353" s="448">
        <f>IF(E352-E334=0,0,"Error")</f>
        <v>0</v>
      </c>
      <c r="F353" s="448">
        <f t="shared" ref="F353:G353" si="38">IF(F352-F334=0,0,"Error")</f>
        <v>0</v>
      </c>
      <c r="G353" s="448">
        <f t="shared" si="38"/>
        <v>0</v>
      </c>
    </row>
    <row r="354" spans="1:7" ht="30.75" customHeight="1" thickBot="1" x14ac:dyDescent="0.3">
      <c r="C354" s="442" t="s">
        <v>135</v>
      </c>
      <c r="D354" s="474" t="s">
        <v>869</v>
      </c>
      <c r="E354" s="475" t="s">
        <v>53</v>
      </c>
      <c r="F354" s="480" t="s">
        <v>870</v>
      </c>
      <c r="G354" s="453"/>
    </row>
    <row r="355" spans="1:7" ht="24" customHeight="1" thickBot="1" x14ac:dyDescent="0.3">
      <c r="A355" s="285"/>
      <c r="B355" s="286"/>
      <c r="C355" s="325" t="s">
        <v>9</v>
      </c>
      <c r="D355" s="802" t="s">
        <v>871</v>
      </c>
      <c r="E355" s="803"/>
      <c r="F355" s="803"/>
      <c r="G355" s="804"/>
    </row>
    <row r="356" spans="1:7" ht="16.5" customHeight="1" thickBot="1" x14ac:dyDescent="0.3">
      <c r="C356" s="325" t="s">
        <v>14</v>
      </c>
      <c r="D356" s="955" t="s">
        <v>723</v>
      </c>
      <c r="E356" s="956"/>
      <c r="F356" s="956"/>
      <c r="G356" s="957"/>
    </row>
    <row r="357" spans="1:7" ht="32.25" customHeight="1" x14ac:dyDescent="0.25">
      <c r="C357" s="935"/>
      <c r="D357" s="323">
        <v>2019</v>
      </c>
      <c r="E357" s="323">
        <v>2020</v>
      </c>
      <c r="F357" s="323">
        <v>2021</v>
      </c>
      <c r="G357" s="323">
        <v>2022</v>
      </c>
    </row>
    <row r="358" spans="1:7" ht="19.899999999999999" customHeight="1" thickBot="1" x14ac:dyDescent="0.3">
      <c r="C358" s="936"/>
      <c r="D358" s="324" t="s">
        <v>6</v>
      </c>
      <c r="E358" s="324" t="s">
        <v>6</v>
      </c>
      <c r="F358" s="324" t="s">
        <v>6</v>
      </c>
      <c r="G358" s="324" t="s">
        <v>6</v>
      </c>
    </row>
    <row r="359" spans="1:7" ht="19.899999999999999" customHeight="1" thickBot="1" x14ac:dyDescent="0.3">
      <c r="C359" s="325" t="s">
        <v>8</v>
      </c>
      <c r="D359" s="328">
        <v>1</v>
      </c>
      <c r="E359" s="328">
        <v>1</v>
      </c>
      <c r="F359" s="328">
        <v>1</v>
      </c>
      <c r="G359" s="328">
        <v>0</v>
      </c>
    </row>
    <row r="360" spans="1:7" ht="19.899999999999999" customHeight="1" thickBot="1" x14ac:dyDescent="0.3">
      <c r="C360" s="325" t="s">
        <v>15</v>
      </c>
      <c r="D360" s="327">
        <v>20820</v>
      </c>
      <c r="E360" s="327">
        <f t="shared" ref="E360" si="39">SUM(E373)</f>
        <v>30979</v>
      </c>
      <c r="F360" s="327">
        <v>16673</v>
      </c>
      <c r="G360" s="327"/>
    </row>
    <row r="361" spans="1:7" ht="19.899999999999999" customHeight="1" thickBot="1" x14ac:dyDescent="0.3">
      <c r="C361" s="325" t="s">
        <v>23</v>
      </c>
      <c r="D361" s="327" t="s">
        <v>872</v>
      </c>
      <c r="E361" s="327">
        <f t="shared" ref="E361:G361" si="40">E360/E359</f>
        <v>30979</v>
      </c>
      <c r="F361" s="327">
        <f t="shared" si="40"/>
        <v>16673</v>
      </c>
      <c r="G361" s="327" t="e">
        <f t="shared" si="40"/>
        <v>#DIV/0!</v>
      </c>
    </row>
    <row r="362" spans="1:7" ht="19.899999999999999" customHeight="1" thickBot="1" x14ac:dyDescent="0.3">
      <c r="C362" s="325" t="s">
        <v>16</v>
      </c>
      <c r="D362" s="328" t="s">
        <v>22</v>
      </c>
      <c r="E362" s="281">
        <f>E359/D359-1</f>
        <v>0</v>
      </c>
      <c r="F362" s="281">
        <f t="shared" ref="F362:G364" si="41">F359/E359-1</f>
        <v>0</v>
      </c>
      <c r="G362" s="281">
        <f t="shared" si="41"/>
        <v>-1</v>
      </c>
    </row>
    <row r="363" spans="1:7" ht="19.899999999999999" customHeight="1" thickBot="1" x14ac:dyDescent="0.3">
      <c r="C363" s="325" t="s">
        <v>17</v>
      </c>
      <c r="D363" s="328" t="s">
        <v>22</v>
      </c>
      <c r="E363" s="281">
        <f>E360/D360-1</f>
        <v>0.48794428434197878</v>
      </c>
      <c r="F363" s="281">
        <f t="shared" si="41"/>
        <v>-0.4617967009909939</v>
      </c>
      <c r="G363" s="281">
        <f t="shared" si="41"/>
        <v>-1</v>
      </c>
    </row>
    <row r="364" spans="1:7" ht="19.899999999999999" customHeight="1" thickBot="1" x14ac:dyDescent="0.3">
      <c r="C364" s="325" t="s">
        <v>18</v>
      </c>
      <c r="D364" s="328" t="s">
        <v>22</v>
      </c>
      <c r="E364" s="281" t="e">
        <f>E361/D361-1</f>
        <v>#VALUE!</v>
      </c>
      <c r="F364" s="281">
        <f t="shared" si="41"/>
        <v>-0.4617967009909939</v>
      </c>
      <c r="G364" s="281" t="e">
        <f t="shared" si="41"/>
        <v>#DIV/0!</v>
      </c>
    </row>
    <row r="365" spans="1:7" ht="19.899999999999999" customHeight="1" thickBot="1" x14ac:dyDescent="0.3">
      <c r="C365" s="1239" t="s">
        <v>603</v>
      </c>
      <c r="D365" s="1240"/>
      <c r="E365" s="1240"/>
      <c r="F365" s="1240"/>
      <c r="G365" s="1241"/>
    </row>
    <row r="366" spans="1:7" ht="19.899999999999999" customHeight="1" x14ac:dyDescent="0.25">
      <c r="C366" s="935"/>
      <c r="D366" s="323">
        <v>2019</v>
      </c>
      <c r="E366" s="323">
        <v>2020</v>
      </c>
      <c r="F366" s="323">
        <v>2021</v>
      </c>
      <c r="G366" s="323">
        <v>2022</v>
      </c>
    </row>
    <row r="367" spans="1:7" ht="19.899999999999999" customHeight="1" thickBot="1" x14ac:dyDescent="0.3">
      <c r="C367" s="936"/>
      <c r="D367" s="324" t="s">
        <v>6</v>
      </c>
      <c r="E367" s="324" t="s">
        <v>6</v>
      </c>
      <c r="F367" s="324" t="s">
        <v>6</v>
      </c>
      <c r="G367" s="324" t="s">
        <v>6</v>
      </c>
    </row>
    <row r="368" spans="1:7" ht="19.899999999999999" customHeight="1" thickBot="1" x14ac:dyDescent="0.3">
      <c r="C368" s="443" t="s">
        <v>41</v>
      </c>
      <c r="D368" s="444">
        <f>D369+D370+D371+D372</f>
        <v>0</v>
      </c>
      <c r="E368" s="444">
        <f t="shared" ref="E368:G368" si="42">E369+E370+E371+E372</f>
        <v>0</v>
      </c>
      <c r="F368" s="444">
        <f t="shared" si="42"/>
        <v>0</v>
      </c>
      <c r="G368" s="444">
        <f t="shared" si="42"/>
        <v>0</v>
      </c>
    </row>
    <row r="369" spans="1:7" ht="19.899999999999999" customHeight="1" thickBot="1" x14ac:dyDescent="0.3">
      <c r="C369" s="466" t="s">
        <v>50</v>
      </c>
      <c r="D369" s="444"/>
      <c r="E369" s="444"/>
      <c r="F369" s="444"/>
      <c r="G369" s="444"/>
    </row>
    <row r="370" spans="1:7" ht="19.899999999999999" customHeight="1" thickBot="1" x14ac:dyDescent="0.3">
      <c r="C370" s="466" t="s">
        <v>75</v>
      </c>
      <c r="D370" s="444"/>
      <c r="E370" s="444"/>
      <c r="F370" s="444"/>
      <c r="G370" s="444"/>
    </row>
    <row r="371" spans="1:7" ht="24" customHeight="1" thickBot="1" x14ac:dyDescent="0.3">
      <c r="C371" s="466" t="s">
        <v>76</v>
      </c>
      <c r="D371" s="444"/>
      <c r="E371" s="444"/>
      <c r="F371" s="444"/>
      <c r="G371" s="444"/>
    </row>
    <row r="372" spans="1:7" ht="27.75" customHeight="1" thickBot="1" x14ac:dyDescent="0.3">
      <c r="C372" s="466" t="s">
        <v>77</v>
      </c>
      <c r="D372" s="444"/>
      <c r="E372" s="444"/>
      <c r="F372" s="444"/>
      <c r="G372" s="444"/>
    </row>
    <row r="373" spans="1:7" ht="19.899999999999999" customHeight="1" thickBot="1" x14ac:dyDescent="0.3">
      <c r="C373" s="443" t="s">
        <v>42</v>
      </c>
      <c r="D373" s="445">
        <f>D374+D375+D376+D377</f>
        <v>20820</v>
      </c>
      <c r="E373" s="445">
        <f t="shared" ref="E373:F373" si="43">E374+E375+E376+E377</f>
        <v>30979</v>
      </c>
      <c r="F373" s="445">
        <f t="shared" si="43"/>
        <v>16673</v>
      </c>
      <c r="G373" s="445"/>
    </row>
    <row r="374" spans="1:7" ht="15" customHeight="1" thickBot="1" x14ac:dyDescent="0.3">
      <c r="A374" s="861"/>
      <c r="B374" s="286"/>
      <c r="C374" s="466" t="s">
        <v>50</v>
      </c>
      <c r="D374" s="327">
        <v>20820</v>
      </c>
      <c r="E374" s="445">
        <v>30979</v>
      </c>
      <c r="F374" s="327">
        <v>16673</v>
      </c>
      <c r="G374" s="445"/>
    </row>
    <row r="375" spans="1:7" ht="15.75" thickBot="1" x14ac:dyDescent="0.3">
      <c r="A375" s="861"/>
      <c r="B375" s="286"/>
      <c r="C375" s="466" t="s">
        <v>75</v>
      </c>
      <c r="D375" s="445"/>
      <c r="E375" s="444"/>
      <c r="F375" s="444"/>
      <c r="G375" s="444"/>
    </row>
    <row r="376" spans="1:7" ht="19.5" customHeight="1" thickBot="1" x14ac:dyDescent="0.3">
      <c r="A376" s="861"/>
      <c r="B376" s="286"/>
      <c r="C376" s="466" t="s">
        <v>76</v>
      </c>
      <c r="D376" s="445"/>
      <c r="E376" s="444"/>
      <c r="F376" s="444"/>
      <c r="G376" s="444"/>
    </row>
    <row r="377" spans="1:7" ht="19.899999999999999" customHeight="1" thickBot="1" x14ac:dyDescent="0.3">
      <c r="C377" s="466" t="s">
        <v>77</v>
      </c>
      <c r="D377" s="445"/>
      <c r="E377" s="444"/>
      <c r="F377" s="444"/>
      <c r="G377" s="444"/>
    </row>
    <row r="378" spans="1:7" ht="19.899999999999999" customHeight="1" thickBot="1" x14ac:dyDescent="0.3">
      <c r="C378" s="446" t="s">
        <v>133</v>
      </c>
      <c r="D378" s="445">
        <f>D368+D373</f>
        <v>20820</v>
      </c>
      <c r="E378" s="445">
        <f t="shared" ref="E378:G378" si="44">E368+E373</f>
        <v>30979</v>
      </c>
      <c r="F378" s="445">
        <f t="shared" si="44"/>
        <v>16673</v>
      </c>
      <c r="G378" s="445">
        <f t="shared" si="44"/>
        <v>0</v>
      </c>
    </row>
    <row r="379" spans="1:7" ht="20.25" customHeight="1" thickBot="1" x14ac:dyDescent="0.3">
      <c r="C379" s="447" t="s">
        <v>35</v>
      </c>
      <c r="D379" s="448">
        <f>IF(D378-D360=0,0,"Error")</f>
        <v>0</v>
      </c>
      <c r="E379" s="448">
        <f>IF(E378-E360=0,0,"Error")</f>
        <v>0</v>
      </c>
      <c r="F379" s="448">
        <f t="shared" ref="F379:G379" si="45">IF(F378-F360=0,0,"Error")</f>
        <v>0</v>
      </c>
      <c r="G379" s="448">
        <f t="shared" si="45"/>
        <v>0</v>
      </c>
    </row>
    <row r="380" spans="1:7" ht="37.5" customHeight="1" thickBot="1" x14ac:dyDescent="0.3">
      <c r="C380" s="442" t="s">
        <v>138</v>
      </c>
      <c r="D380" s="474" t="s">
        <v>873</v>
      </c>
      <c r="E380" s="475" t="s">
        <v>53</v>
      </c>
      <c r="F380" s="476" t="s">
        <v>874</v>
      </c>
      <c r="G380" s="453"/>
    </row>
    <row r="381" spans="1:7" ht="19.899999999999999" customHeight="1" thickBot="1" x14ac:dyDescent="0.3">
      <c r="C381" s="325" t="s">
        <v>9</v>
      </c>
      <c r="D381" s="802" t="s">
        <v>875</v>
      </c>
      <c r="E381" s="803"/>
      <c r="F381" s="803"/>
      <c r="G381" s="804"/>
    </row>
    <row r="382" spans="1:7" ht="25.5" customHeight="1" thickBot="1" x14ac:dyDescent="0.3">
      <c r="C382" s="325" t="s">
        <v>14</v>
      </c>
      <c r="D382" s="955" t="s">
        <v>723</v>
      </c>
      <c r="E382" s="956"/>
      <c r="F382" s="956"/>
      <c r="G382" s="957"/>
    </row>
    <row r="383" spans="1:7" ht="19.899999999999999" customHeight="1" x14ac:dyDescent="0.25">
      <c r="C383" s="935"/>
      <c r="D383" s="323">
        <v>2019</v>
      </c>
      <c r="E383" s="323">
        <v>2020</v>
      </c>
      <c r="F383" s="323">
        <v>2021</v>
      </c>
      <c r="G383" s="323">
        <v>2022</v>
      </c>
    </row>
    <row r="384" spans="1:7" ht="51" customHeight="1" thickBot="1" x14ac:dyDescent="0.3">
      <c r="C384" s="936"/>
      <c r="D384" s="324" t="s">
        <v>6</v>
      </c>
      <c r="E384" s="324" t="s">
        <v>6</v>
      </c>
      <c r="F384" s="324" t="s">
        <v>6</v>
      </c>
      <c r="G384" s="324" t="s">
        <v>6</v>
      </c>
    </row>
    <row r="385" spans="3:7" ht="27.75" customHeight="1" thickBot="1" x14ac:dyDescent="0.3">
      <c r="C385" s="325" t="s">
        <v>8</v>
      </c>
      <c r="D385" s="328">
        <v>1</v>
      </c>
      <c r="E385" s="328">
        <v>1</v>
      </c>
      <c r="F385" s="328">
        <v>1</v>
      </c>
      <c r="G385" s="328">
        <v>0</v>
      </c>
    </row>
    <row r="386" spans="3:7" ht="19.899999999999999" customHeight="1" thickBot="1" x14ac:dyDescent="0.3">
      <c r="C386" s="325" t="s">
        <v>15</v>
      </c>
      <c r="D386" s="327">
        <v>28763</v>
      </c>
      <c r="E386" s="327">
        <v>38187</v>
      </c>
      <c r="F386" s="327">
        <v>36390</v>
      </c>
      <c r="G386" s="327"/>
    </row>
    <row r="387" spans="3:7" ht="19.899999999999999" customHeight="1" thickBot="1" x14ac:dyDescent="0.3">
      <c r="C387" s="325" t="s">
        <v>23</v>
      </c>
      <c r="D387" s="327">
        <f t="shared" ref="D387:G387" si="46">D386/D385</f>
        <v>28763</v>
      </c>
      <c r="E387" s="327">
        <f t="shared" si="46"/>
        <v>38187</v>
      </c>
      <c r="F387" s="327">
        <f t="shared" si="46"/>
        <v>36390</v>
      </c>
      <c r="G387" s="327" t="e">
        <f t="shared" si="46"/>
        <v>#DIV/0!</v>
      </c>
    </row>
    <row r="388" spans="3:7" ht="19.899999999999999" customHeight="1" thickBot="1" x14ac:dyDescent="0.3">
      <c r="C388" s="325" t="s">
        <v>16</v>
      </c>
      <c r="D388" s="328" t="s">
        <v>22</v>
      </c>
      <c r="E388" s="281">
        <f>E385/D385-1</f>
        <v>0</v>
      </c>
      <c r="F388" s="281">
        <f t="shared" ref="F388:G390" si="47">F385/E385-1</f>
        <v>0</v>
      </c>
      <c r="G388" s="281">
        <f t="shared" si="47"/>
        <v>-1</v>
      </c>
    </row>
    <row r="389" spans="3:7" ht="19.899999999999999" customHeight="1" thickBot="1" x14ac:dyDescent="0.3">
      <c r="C389" s="325" t="s">
        <v>17</v>
      </c>
      <c r="D389" s="328" t="s">
        <v>22</v>
      </c>
      <c r="E389" s="281">
        <f>E386/D386-1</f>
        <v>0.3276431526614052</v>
      </c>
      <c r="F389" s="281">
        <f t="shared" si="47"/>
        <v>-4.7057899285097071E-2</v>
      </c>
      <c r="G389" s="281">
        <f t="shared" si="47"/>
        <v>-1</v>
      </c>
    </row>
    <row r="390" spans="3:7" ht="19.899999999999999" customHeight="1" thickBot="1" x14ac:dyDescent="0.3">
      <c r="C390" s="325" t="s">
        <v>18</v>
      </c>
      <c r="D390" s="328" t="s">
        <v>22</v>
      </c>
      <c r="E390" s="281">
        <f>E387/D387-1</f>
        <v>0.3276431526614052</v>
      </c>
      <c r="F390" s="281">
        <f t="shared" si="47"/>
        <v>-4.7057899285097071E-2</v>
      </c>
      <c r="G390" s="281" t="e">
        <f t="shared" si="47"/>
        <v>#DIV/0!</v>
      </c>
    </row>
    <row r="391" spans="3:7" ht="19.899999999999999" customHeight="1" thickBot="1" x14ac:dyDescent="0.3">
      <c r="C391" s="1239" t="s">
        <v>603</v>
      </c>
      <c r="D391" s="1240"/>
      <c r="E391" s="1240"/>
      <c r="F391" s="1240"/>
      <c r="G391" s="1241"/>
    </row>
    <row r="392" spans="3:7" ht="19.899999999999999" customHeight="1" x14ac:dyDescent="0.25">
      <c r="C392" s="935"/>
      <c r="D392" s="323">
        <v>2018</v>
      </c>
      <c r="E392" s="323">
        <v>2019</v>
      </c>
      <c r="F392" s="323">
        <v>2020</v>
      </c>
      <c r="G392" s="323">
        <v>2021</v>
      </c>
    </row>
    <row r="393" spans="3:7" ht="19.899999999999999" customHeight="1" thickBot="1" x14ac:dyDescent="0.3">
      <c r="C393" s="936"/>
      <c r="D393" s="324" t="s">
        <v>5</v>
      </c>
      <c r="E393" s="324" t="s">
        <v>6</v>
      </c>
      <c r="F393" s="324" t="s">
        <v>6</v>
      </c>
      <c r="G393" s="324" t="s">
        <v>6</v>
      </c>
    </row>
    <row r="394" spans="3:7" ht="19.899999999999999" customHeight="1" thickBot="1" x14ac:dyDescent="0.3">
      <c r="C394" s="443" t="s">
        <v>41</v>
      </c>
      <c r="D394" s="444">
        <f>D395+D396+D397+D398</f>
        <v>0</v>
      </c>
      <c r="E394" s="444">
        <f t="shared" ref="E394:G394" si="48">E395+E396+E397+E398</f>
        <v>0</v>
      </c>
      <c r="F394" s="444">
        <f t="shared" si="48"/>
        <v>0</v>
      </c>
      <c r="G394" s="444">
        <f t="shared" si="48"/>
        <v>0</v>
      </c>
    </row>
    <row r="395" spans="3:7" ht="19.899999999999999" customHeight="1" thickBot="1" x14ac:dyDescent="0.3">
      <c r="C395" s="466" t="s">
        <v>50</v>
      </c>
      <c r="D395" s="444"/>
      <c r="E395" s="444"/>
      <c r="F395" s="444"/>
      <c r="G395" s="444"/>
    </row>
    <row r="396" spans="3:7" ht="19.899999999999999" customHeight="1" thickBot="1" x14ac:dyDescent="0.3">
      <c r="C396" s="466" t="s">
        <v>75</v>
      </c>
      <c r="D396" s="444"/>
      <c r="E396" s="444"/>
      <c r="F396" s="444"/>
      <c r="G396" s="444"/>
    </row>
    <row r="397" spans="3:7" ht="19.899999999999999" customHeight="1" thickBot="1" x14ac:dyDescent="0.3">
      <c r="C397" s="466" t="s">
        <v>76</v>
      </c>
      <c r="D397" s="444"/>
      <c r="E397" s="444"/>
      <c r="F397" s="444"/>
      <c r="G397" s="444"/>
    </row>
    <row r="398" spans="3:7" ht="19.899999999999999" customHeight="1" thickBot="1" x14ac:dyDescent="0.3">
      <c r="C398" s="466" t="s">
        <v>77</v>
      </c>
      <c r="D398" s="444"/>
      <c r="E398" s="444"/>
      <c r="F398" s="444"/>
      <c r="G398" s="444"/>
    </row>
    <row r="399" spans="3:7" ht="19.899999999999999" customHeight="1" thickBot="1" x14ac:dyDescent="0.3">
      <c r="C399" s="443" t="s">
        <v>42</v>
      </c>
      <c r="D399" s="327">
        <v>28763</v>
      </c>
      <c r="E399" s="327">
        <v>38187</v>
      </c>
      <c r="F399" s="327">
        <v>36390</v>
      </c>
      <c r="G399" s="445"/>
    </row>
    <row r="400" spans="3:7" ht="19.899999999999999" customHeight="1" thickBot="1" x14ac:dyDescent="0.3">
      <c r="C400" s="466" t="s">
        <v>50</v>
      </c>
      <c r="D400" s="327">
        <v>28763</v>
      </c>
      <c r="E400" s="327">
        <v>38187</v>
      </c>
      <c r="F400" s="327">
        <v>36390</v>
      </c>
      <c r="G400" s="445"/>
    </row>
    <row r="401" spans="3:7" ht="19.899999999999999" customHeight="1" thickBot="1" x14ac:dyDescent="0.3">
      <c r="C401" s="466" t="s">
        <v>75</v>
      </c>
      <c r="D401" s="445"/>
      <c r="E401" s="444"/>
      <c r="F401" s="444"/>
      <c r="G401" s="444"/>
    </row>
    <row r="402" spans="3:7" ht="19.899999999999999" customHeight="1" thickBot="1" x14ac:dyDescent="0.3">
      <c r="C402" s="466" t="s">
        <v>76</v>
      </c>
      <c r="D402" s="445"/>
      <c r="E402" s="444"/>
      <c r="F402" s="444"/>
      <c r="G402" s="444"/>
    </row>
    <row r="403" spans="3:7" ht="19.899999999999999" customHeight="1" thickBot="1" x14ac:dyDescent="0.3">
      <c r="C403" s="466" t="s">
        <v>77</v>
      </c>
      <c r="D403" s="445"/>
      <c r="E403" s="444"/>
      <c r="F403" s="444"/>
      <c r="G403" s="444"/>
    </row>
    <row r="404" spans="3:7" ht="19.899999999999999" customHeight="1" thickBot="1" x14ac:dyDescent="0.3">
      <c r="C404" s="446" t="s">
        <v>133</v>
      </c>
      <c r="D404" s="445">
        <f>D394+D399</f>
        <v>28763</v>
      </c>
      <c r="E404" s="445">
        <f t="shared" ref="E404:G404" si="49">E394+E399</f>
        <v>38187</v>
      </c>
      <c r="F404" s="445">
        <f t="shared" si="49"/>
        <v>36390</v>
      </c>
      <c r="G404" s="445">
        <f t="shared" si="49"/>
        <v>0</v>
      </c>
    </row>
    <row r="405" spans="3:7" ht="19.899999999999999" customHeight="1" thickBot="1" x14ac:dyDescent="0.3">
      <c r="C405" s="447" t="s">
        <v>35</v>
      </c>
      <c r="D405" s="448">
        <f>IF(D404-D386=0,0,"Error")</f>
        <v>0</v>
      </c>
      <c r="E405" s="448">
        <f>IF(E404-E386=0,0,"Error")</f>
        <v>0</v>
      </c>
      <c r="F405" s="448">
        <f t="shared" ref="F405:G405" si="50">IF(F404-F386=0,0,"Error")</f>
        <v>0</v>
      </c>
      <c r="G405" s="448">
        <f t="shared" si="50"/>
        <v>0</v>
      </c>
    </row>
    <row r="406" spans="3:7" ht="19.899999999999999" customHeight="1" thickBot="1" x14ac:dyDescent="0.3">
      <c r="C406" s="442" t="s">
        <v>62</v>
      </c>
      <c r="D406" s="474" t="s">
        <v>876</v>
      </c>
      <c r="E406" s="475" t="s">
        <v>53</v>
      </c>
      <c r="F406" s="481" t="s">
        <v>877</v>
      </c>
      <c r="G406" s="453"/>
    </row>
    <row r="407" spans="3:7" ht="19.899999999999999" customHeight="1" thickBot="1" x14ac:dyDescent="0.3">
      <c r="C407" s="325" t="s">
        <v>9</v>
      </c>
      <c r="D407" s="802" t="s">
        <v>878</v>
      </c>
      <c r="E407" s="803"/>
      <c r="F407" s="803"/>
      <c r="G407" s="804"/>
    </row>
    <row r="408" spans="3:7" ht="19.899999999999999" customHeight="1" thickBot="1" x14ac:dyDescent="0.3">
      <c r="C408" s="325" t="s">
        <v>14</v>
      </c>
      <c r="D408" s="955" t="s">
        <v>855</v>
      </c>
      <c r="E408" s="956"/>
      <c r="F408" s="956"/>
      <c r="G408" s="957"/>
    </row>
    <row r="409" spans="3:7" ht="19.899999999999999" customHeight="1" x14ac:dyDescent="0.25">
      <c r="C409" s="935"/>
      <c r="D409" s="323">
        <v>2019</v>
      </c>
      <c r="E409" s="323">
        <v>2020</v>
      </c>
      <c r="F409" s="323">
        <v>2021</v>
      </c>
      <c r="G409" s="323">
        <v>2022</v>
      </c>
    </row>
    <row r="410" spans="3:7" ht="19.899999999999999" customHeight="1" thickBot="1" x14ac:dyDescent="0.3">
      <c r="C410" s="936"/>
      <c r="D410" s="324" t="s">
        <v>6</v>
      </c>
      <c r="E410" s="324" t="s">
        <v>6</v>
      </c>
      <c r="F410" s="324" t="s">
        <v>6</v>
      </c>
      <c r="G410" s="324" t="s">
        <v>6</v>
      </c>
    </row>
    <row r="411" spans="3:7" ht="51.75" customHeight="1" thickBot="1" x14ac:dyDescent="0.3">
      <c r="C411" s="325" t="s">
        <v>8</v>
      </c>
      <c r="D411" s="328">
        <v>1</v>
      </c>
      <c r="E411" s="328">
        <v>1</v>
      </c>
      <c r="F411" s="328">
        <v>1</v>
      </c>
      <c r="G411" s="328">
        <v>1</v>
      </c>
    </row>
    <row r="412" spans="3:7" ht="19.899999999999999" customHeight="1" thickBot="1" x14ac:dyDescent="0.3">
      <c r="C412" s="325" t="s">
        <v>15</v>
      </c>
      <c r="D412" s="327">
        <v>27385</v>
      </c>
      <c r="E412" s="327">
        <v>46414</v>
      </c>
      <c r="F412" s="327">
        <v>65524</v>
      </c>
      <c r="G412" s="445">
        <v>107018</v>
      </c>
    </row>
    <row r="413" spans="3:7" ht="19.899999999999999" customHeight="1" thickBot="1" x14ac:dyDescent="0.3">
      <c r="C413" s="325" t="s">
        <v>23</v>
      </c>
      <c r="D413" s="327">
        <f t="shared" ref="D413:G413" si="51">D412/D411</f>
        <v>27385</v>
      </c>
      <c r="E413" s="327">
        <v>46574</v>
      </c>
      <c r="F413" s="327">
        <f t="shared" si="51"/>
        <v>65524</v>
      </c>
      <c r="G413" s="327">
        <f t="shared" si="51"/>
        <v>107018</v>
      </c>
    </row>
    <row r="414" spans="3:7" ht="19.899999999999999" customHeight="1" thickBot="1" x14ac:dyDescent="0.3">
      <c r="C414" s="325" t="s">
        <v>16</v>
      </c>
      <c r="D414" s="328" t="s">
        <v>22</v>
      </c>
      <c r="E414" s="281">
        <f>E411/D411-1</f>
        <v>0</v>
      </c>
      <c r="F414" s="281">
        <f t="shared" ref="F414:G416" si="52">F411/E411-1</f>
        <v>0</v>
      </c>
      <c r="G414" s="281">
        <f t="shared" si="52"/>
        <v>0</v>
      </c>
    </row>
    <row r="415" spans="3:7" ht="19.899999999999999" customHeight="1" thickBot="1" x14ac:dyDescent="0.3">
      <c r="C415" s="325" t="s">
        <v>17</v>
      </c>
      <c r="D415" s="328" t="s">
        <v>22</v>
      </c>
      <c r="E415" s="281">
        <f>E412/D412-1</f>
        <v>0.69486945408070122</v>
      </c>
      <c r="F415" s="281">
        <f t="shared" si="52"/>
        <v>0.41172921963200748</v>
      </c>
      <c r="G415" s="281">
        <f t="shared" si="52"/>
        <v>0.63326414748794324</v>
      </c>
    </row>
    <row r="416" spans="3:7" ht="19.899999999999999" customHeight="1" thickBot="1" x14ac:dyDescent="0.3">
      <c r="C416" s="325" t="s">
        <v>18</v>
      </c>
      <c r="D416" s="328" t="s">
        <v>22</v>
      </c>
      <c r="E416" s="281">
        <f>E413/D413-1</f>
        <v>0.70071206865072111</v>
      </c>
      <c r="F416" s="281">
        <f t="shared" si="52"/>
        <v>0.40687937475844893</v>
      </c>
      <c r="G416" s="281">
        <f t="shared" si="52"/>
        <v>0.63326414748794324</v>
      </c>
    </row>
    <row r="417" spans="3:7" ht="19.899999999999999" customHeight="1" thickBot="1" x14ac:dyDescent="0.3">
      <c r="C417" s="1239" t="s">
        <v>603</v>
      </c>
      <c r="D417" s="1240"/>
      <c r="E417" s="1240"/>
      <c r="F417" s="1240"/>
      <c r="G417" s="1241"/>
    </row>
    <row r="418" spans="3:7" ht="19.899999999999999" customHeight="1" x14ac:dyDescent="0.25">
      <c r="C418" s="935"/>
      <c r="D418" s="323">
        <v>2019</v>
      </c>
      <c r="E418" s="323">
        <v>2020</v>
      </c>
      <c r="F418" s="323">
        <v>2021</v>
      </c>
      <c r="G418" s="323">
        <v>2022</v>
      </c>
    </row>
    <row r="419" spans="3:7" ht="19.899999999999999" customHeight="1" thickBot="1" x14ac:dyDescent="0.3">
      <c r="C419" s="936"/>
      <c r="D419" s="324" t="s">
        <v>6</v>
      </c>
      <c r="E419" s="324" t="s">
        <v>6</v>
      </c>
      <c r="F419" s="324" t="s">
        <v>6</v>
      </c>
      <c r="G419" s="324" t="s">
        <v>6</v>
      </c>
    </row>
    <row r="420" spans="3:7" ht="19.899999999999999" customHeight="1" thickBot="1" x14ac:dyDescent="0.3">
      <c r="C420" s="443" t="s">
        <v>41</v>
      </c>
      <c r="D420" s="444">
        <f>D421+D422+D423+D424</f>
        <v>0</v>
      </c>
      <c r="E420" s="444">
        <f t="shared" ref="E420:G420" si="53">E421+E422+E423+E424</f>
        <v>0</v>
      </c>
      <c r="F420" s="444">
        <f t="shared" si="53"/>
        <v>0</v>
      </c>
      <c r="G420" s="444">
        <f t="shared" si="53"/>
        <v>0</v>
      </c>
    </row>
    <row r="421" spans="3:7" ht="19.899999999999999" customHeight="1" thickBot="1" x14ac:dyDescent="0.3">
      <c r="C421" s="466" t="s">
        <v>50</v>
      </c>
      <c r="D421" s="444"/>
      <c r="E421" s="444"/>
      <c r="F421" s="444"/>
      <c r="G421" s="444"/>
    </row>
    <row r="422" spans="3:7" ht="19.899999999999999" customHeight="1" thickBot="1" x14ac:dyDescent="0.3">
      <c r="C422" s="466" t="s">
        <v>75</v>
      </c>
      <c r="D422" s="444"/>
      <c r="E422" s="444"/>
      <c r="F422" s="444"/>
      <c r="G422" s="444"/>
    </row>
    <row r="423" spans="3:7" ht="19.899999999999999" customHeight="1" thickBot="1" x14ac:dyDescent="0.3">
      <c r="C423" s="466" t="s">
        <v>76</v>
      </c>
      <c r="D423" s="444"/>
      <c r="E423" s="444"/>
      <c r="F423" s="444"/>
      <c r="G423" s="444"/>
    </row>
    <row r="424" spans="3:7" ht="19.899999999999999" customHeight="1" thickBot="1" x14ac:dyDescent="0.3">
      <c r="C424" s="466" t="s">
        <v>77</v>
      </c>
      <c r="D424" s="444"/>
      <c r="E424" s="444"/>
      <c r="F424" s="444"/>
      <c r="G424" s="444"/>
    </row>
    <row r="425" spans="3:7" ht="19.899999999999999" customHeight="1" thickBot="1" x14ac:dyDescent="0.3">
      <c r="C425" s="443" t="s">
        <v>42</v>
      </c>
      <c r="D425" s="445">
        <f>SUM(D426)</f>
        <v>27385</v>
      </c>
      <c r="E425" s="445">
        <f t="shared" ref="E425" si="54">SUM(E426)</f>
        <v>46414</v>
      </c>
      <c r="F425" s="327">
        <v>65524</v>
      </c>
      <c r="G425" s="445">
        <v>107018</v>
      </c>
    </row>
    <row r="426" spans="3:7" ht="19.899999999999999" customHeight="1" thickBot="1" x14ac:dyDescent="0.3">
      <c r="C426" s="466" t="s">
        <v>50</v>
      </c>
      <c r="D426" s="327">
        <v>27385</v>
      </c>
      <c r="E426" s="327">
        <v>46414</v>
      </c>
      <c r="F426" s="327">
        <v>65524</v>
      </c>
      <c r="G426" s="445">
        <v>107018</v>
      </c>
    </row>
    <row r="427" spans="3:7" ht="19.899999999999999" customHeight="1" thickBot="1" x14ac:dyDescent="0.3">
      <c r="C427" s="466" t="s">
        <v>75</v>
      </c>
      <c r="D427" s="445"/>
      <c r="E427" s="444"/>
      <c r="F427" s="444"/>
      <c r="G427" s="444"/>
    </row>
    <row r="428" spans="3:7" ht="19.899999999999999" customHeight="1" thickBot="1" x14ac:dyDescent="0.3">
      <c r="C428" s="466" t="s">
        <v>76</v>
      </c>
      <c r="D428" s="445"/>
      <c r="E428" s="444"/>
      <c r="F428" s="444"/>
      <c r="G428" s="444"/>
    </row>
    <row r="429" spans="3:7" ht="19.899999999999999" customHeight="1" thickBot="1" x14ac:dyDescent="0.3">
      <c r="C429" s="466" t="s">
        <v>77</v>
      </c>
      <c r="D429" s="445"/>
      <c r="E429" s="444"/>
      <c r="F429" s="444"/>
      <c r="G429" s="444"/>
    </row>
    <row r="430" spans="3:7" ht="19.899999999999999" customHeight="1" thickBot="1" x14ac:dyDescent="0.3">
      <c r="C430" s="446" t="s">
        <v>133</v>
      </c>
      <c r="D430" s="445">
        <f>SUM(D425)</f>
        <v>27385</v>
      </c>
      <c r="E430" s="445">
        <f t="shared" ref="E430:G430" si="55">E420+E425</f>
        <v>46414</v>
      </c>
      <c r="F430" s="445">
        <f t="shared" si="55"/>
        <v>65524</v>
      </c>
      <c r="G430" s="445">
        <f t="shared" si="55"/>
        <v>107018</v>
      </c>
    </row>
    <row r="431" spans="3:7" ht="19.899999999999999" customHeight="1" thickBot="1" x14ac:dyDescent="0.3">
      <c r="C431" s="447" t="s">
        <v>35</v>
      </c>
      <c r="D431" s="448">
        <f>IF(D430-D412=0,0,"Error")</f>
        <v>0</v>
      </c>
      <c r="E431" s="448">
        <f>IF(E430-E412=0,0,"Error")</f>
        <v>0</v>
      </c>
      <c r="F431" s="448">
        <f t="shared" ref="F431:G431" si="56">IF(F430-F412=0,0,"Error")</f>
        <v>0</v>
      </c>
      <c r="G431" s="448">
        <f t="shared" si="56"/>
        <v>0</v>
      </c>
    </row>
    <row r="432" spans="3:7" ht="19.899999999999999" customHeight="1" thickBot="1" x14ac:dyDescent="0.3">
      <c r="C432" s="442" t="s">
        <v>64</v>
      </c>
      <c r="D432" s="474" t="s">
        <v>879</v>
      </c>
      <c r="E432" s="475" t="s">
        <v>53</v>
      </c>
      <c r="F432" s="481" t="s">
        <v>880</v>
      </c>
      <c r="G432" s="453"/>
    </row>
    <row r="433" spans="3:7" ht="19.899999999999999" customHeight="1" thickBot="1" x14ac:dyDescent="0.3">
      <c r="C433" s="325" t="s">
        <v>9</v>
      </c>
      <c r="D433" s="802" t="s">
        <v>881</v>
      </c>
      <c r="E433" s="803"/>
      <c r="F433" s="803"/>
      <c r="G433" s="804"/>
    </row>
    <row r="434" spans="3:7" ht="19.899999999999999" customHeight="1" thickBot="1" x14ac:dyDescent="0.3">
      <c r="C434" s="325" t="s">
        <v>14</v>
      </c>
      <c r="D434" s="955" t="s">
        <v>882</v>
      </c>
      <c r="E434" s="956"/>
      <c r="F434" s="956"/>
      <c r="G434" s="957"/>
    </row>
    <row r="435" spans="3:7" ht="19.899999999999999" customHeight="1" x14ac:dyDescent="0.25">
      <c r="C435" s="935"/>
      <c r="D435" s="323">
        <v>2019</v>
      </c>
      <c r="E435" s="323">
        <v>2020</v>
      </c>
      <c r="F435" s="323">
        <v>2021</v>
      </c>
      <c r="G435" s="323">
        <v>2022</v>
      </c>
    </row>
    <row r="436" spans="3:7" ht="19.899999999999999" customHeight="1" thickBot="1" x14ac:dyDescent="0.3">
      <c r="C436" s="936"/>
      <c r="D436" s="324" t="s">
        <v>6</v>
      </c>
      <c r="E436" s="324" t="s">
        <v>6</v>
      </c>
      <c r="F436" s="324" t="s">
        <v>6</v>
      </c>
      <c r="G436" s="324" t="s">
        <v>6</v>
      </c>
    </row>
    <row r="437" spans="3:7" ht="19.899999999999999" customHeight="1" thickBot="1" x14ac:dyDescent="0.3">
      <c r="C437" s="325" t="s">
        <v>8</v>
      </c>
      <c r="D437" s="328">
        <v>10</v>
      </c>
      <c r="E437" s="328">
        <v>1</v>
      </c>
      <c r="F437" s="328">
        <v>1</v>
      </c>
      <c r="G437" s="328">
        <v>1</v>
      </c>
    </row>
    <row r="438" spans="3:7" ht="41.25" customHeight="1" thickBot="1" x14ac:dyDescent="0.3">
      <c r="C438" s="325" t="s">
        <v>15</v>
      </c>
      <c r="D438" s="327">
        <v>0</v>
      </c>
      <c r="E438" s="327">
        <v>27000</v>
      </c>
      <c r="F438" s="327">
        <v>43000</v>
      </c>
      <c r="G438" s="327">
        <v>80340</v>
      </c>
    </row>
    <row r="439" spans="3:7" ht="19.899999999999999" customHeight="1" thickBot="1" x14ac:dyDescent="0.3">
      <c r="C439" s="325" t="s">
        <v>23</v>
      </c>
      <c r="D439" s="327">
        <f t="shared" ref="D439:G439" si="57">D438/D437</f>
        <v>0</v>
      </c>
      <c r="E439" s="327">
        <f>E438/E437</f>
        <v>27000</v>
      </c>
      <c r="F439" s="327">
        <f t="shared" si="57"/>
        <v>43000</v>
      </c>
      <c r="G439" s="327">
        <f t="shared" si="57"/>
        <v>80340</v>
      </c>
    </row>
    <row r="440" spans="3:7" ht="19.899999999999999" customHeight="1" thickBot="1" x14ac:dyDescent="0.3">
      <c r="C440" s="325" t="s">
        <v>16</v>
      </c>
      <c r="D440" s="328" t="s">
        <v>22</v>
      </c>
      <c r="E440" s="281">
        <f>E437/D437-1</f>
        <v>-0.9</v>
      </c>
      <c r="F440" s="281">
        <f t="shared" ref="F440:G442" si="58">F437/E437-1</f>
        <v>0</v>
      </c>
      <c r="G440" s="281">
        <f t="shared" si="58"/>
        <v>0</v>
      </c>
    </row>
    <row r="441" spans="3:7" ht="19.899999999999999" customHeight="1" thickBot="1" x14ac:dyDescent="0.3">
      <c r="C441" s="325" t="s">
        <v>17</v>
      </c>
      <c r="D441" s="328" t="s">
        <v>22</v>
      </c>
      <c r="E441" s="281" t="e">
        <f>E438/D438-1</f>
        <v>#DIV/0!</v>
      </c>
      <c r="F441" s="281">
        <f t="shared" si="58"/>
        <v>0.59259259259259256</v>
      </c>
      <c r="G441" s="281">
        <f t="shared" si="58"/>
        <v>0.86837209302325591</v>
      </c>
    </row>
    <row r="442" spans="3:7" ht="19.899999999999999" customHeight="1" thickBot="1" x14ac:dyDescent="0.3">
      <c r="C442" s="325" t="s">
        <v>18</v>
      </c>
      <c r="D442" s="328" t="s">
        <v>22</v>
      </c>
      <c r="E442" s="281" t="e">
        <f>E439/D439-1</f>
        <v>#DIV/0!</v>
      </c>
      <c r="F442" s="281">
        <f t="shared" si="58"/>
        <v>0.59259259259259256</v>
      </c>
      <c r="G442" s="281">
        <f t="shared" si="58"/>
        <v>0.86837209302325591</v>
      </c>
    </row>
    <row r="443" spans="3:7" ht="19.899999999999999" customHeight="1" thickBot="1" x14ac:dyDescent="0.3">
      <c r="C443" s="1239" t="s">
        <v>603</v>
      </c>
      <c r="D443" s="1240"/>
      <c r="E443" s="1240"/>
      <c r="F443" s="1240"/>
      <c r="G443" s="1241"/>
    </row>
    <row r="444" spans="3:7" ht="19.899999999999999" customHeight="1" x14ac:dyDescent="0.25">
      <c r="C444" s="935"/>
      <c r="D444" s="323">
        <v>2019</v>
      </c>
      <c r="E444" s="323">
        <v>2020</v>
      </c>
      <c r="F444" s="323">
        <v>2021</v>
      </c>
      <c r="G444" s="323">
        <v>2022</v>
      </c>
    </row>
    <row r="445" spans="3:7" ht="19.899999999999999" customHeight="1" thickBot="1" x14ac:dyDescent="0.3">
      <c r="C445" s="936"/>
      <c r="D445" s="324" t="s">
        <v>6</v>
      </c>
      <c r="E445" s="324" t="s">
        <v>6</v>
      </c>
      <c r="F445" s="324" t="s">
        <v>6</v>
      </c>
      <c r="G445" s="324" t="s">
        <v>6</v>
      </c>
    </row>
    <row r="446" spans="3:7" ht="19.899999999999999" customHeight="1" thickBot="1" x14ac:dyDescent="0.3">
      <c r="C446" s="443" t="s">
        <v>41</v>
      </c>
      <c r="D446" s="444">
        <f>D447+D448+D449+D450</f>
        <v>0</v>
      </c>
      <c r="E446" s="444">
        <f t="shared" ref="E446:G446" si="59">E447+E448+E449+E450</f>
        <v>0</v>
      </c>
      <c r="F446" s="444">
        <f t="shared" si="59"/>
        <v>0</v>
      </c>
      <c r="G446" s="444">
        <f t="shared" si="59"/>
        <v>0</v>
      </c>
    </row>
    <row r="447" spans="3:7" ht="19.899999999999999" customHeight="1" thickBot="1" x14ac:dyDescent="0.3">
      <c r="C447" s="466" t="s">
        <v>50</v>
      </c>
      <c r="D447" s="444"/>
      <c r="E447" s="444"/>
      <c r="F447" s="444"/>
      <c r="G447" s="444"/>
    </row>
    <row r="448" spans="3:7" ht="19.899999999999999" customHeight="1" thickBot="1" x14ac:dyDescent="0.3">
      <c r="C448" s="466" t="s">
        <v>75</v>
      </c>
      <c r="D448" s="444"/>
      <c r="E448" s="444"/>
      <c r="F448" s="444"/>
      <c r="G448" s="444"/>
    </row>
    <row r="449" spans="3:7" ht="19.899999999999999" customHeight="1" thickBot="1" x14ac:dyDescent="0.3">
      <c r="C449" s="466" t="s">
        <v>76</v>
      </c>
      <c r="D449" s="444"/>
      <c r="E449" s="444"/>
      <c r="F449" s="444"/>
      <c r="G449" s="444"/>
    </row>
    <row r="450" spans="3:7" ht="19.899999999999999" customHeight="1" thickBot="1" x14ac:dyDescent="0.3">
      <c r="C450" s="466" t="s">
        <v>77</v>
      </c>
      <c r="D450" s="444"/>
      <c r="E450" s="444"/>
      <c r="F450" s="444"/>
      <c r="G450" s="444"/>
    </row>
    <row r="451" spans="3:7" ht="19.899999999999999" customHeight="1" thickBot="1" x14ac:dyDescent="0.3">
      <c r="C451" s="443" t="s">
        <v>42</v>
      </c>
      <c r="D451" s="445">
        <f>D452+D453+D454+D455</f>
        <v>0</v>
      </c>
      <c r="E451" s="327">
        <v>27000</v>
      </c>
      <c r="F451" s="327">
        <v>43000</v>
      </c>
      <c r="G451" s="327">
        <v>80340</v>
      </c>
    </row>
    <row r="452" spans="3:7" ht="19.899999999999999" customHeight="1" thickBot="1" x14ac:dyDescent="0.3">
      <c r="C452" s="466" t="s">
        <v>50</v>
      </c>
      <c r="D452" s="327">
        <v>0</v>
      </c>
      <c r="E452" s="327">
        <v>27000</v>
      </c>
      <c r="F452" s="327">
        <v>43000</v>
      </c>
      <c r="G452" s="327">
        <v>80340</v>
      </c>
    </row>
    <row r="453" spans="3:7" ht="19.899999999999999" customHeight="1" thickBot="1" x14ac:dyDescent="0.3">
      <c r="C453" s="466" t="s">
        <v>75</v>
      </c>
      <c r="D453" s="445"/>
      <c r="E453" s="444"/>
      <c r="F453" s="444"/>
      <c r="G453" s="444"/>
    </row>
    <row r="454" spans="3:7" ht="19.899999999999999" customHeight="1" thickBot="1" x14ac:dyDescent="0.3">
      <c r="C454" s="466" t="s">
        <v>76</v>
      </c>
      <c r="D454" s="445"/>
      <c r="E454" s="444"/>
      <c r="F454" s="444"/>
      <c r="G454" s="444"/>
    </row>
    <row r="455" spans="3:7" ht="19.899999999999999" customHeight="1" thickBot="1" x14ac:dyDescent="0.3">
      <c r="C455" s="466" t="s">
        <v>77</v>
      </c>
      <c r="D455" s="445"/>
      <c r="E455" s="444"/>
      <c r="F455" s="444"/>
      <c r="G455" s="444"/>
    </row>
    <row r="456" spans="3:7" ht="19.899999999999999" customHeight="1" thickBot="1" x14ac:dyDescent="0.3">
      <c r="C456" s="446" t="s">
        <v>133</v>
      </c>
      <c r="D456" s="445">
        <f>D446+D451</f>
        <v>0</v>
      </c>
      <c r="E456" s="445">
        <f t="shared" ref="E456:G456" si="60">E446+E451</f>
        <v>27000</v>
      </c>
      <c r="F456" s="445">
        <f t="shared" si="60"/>
        <v>43000</v>
      </c>
      <c r="G456" s="445">
        <f t="shared" si="60"/>
        <v>80340</v>
      </c>
    </row>
    <row r="457" spans="3:7" ht="19.899999999999999" customHeight="1" thickBot="1" x14ac:dyDescent="0.3">
      <c r="C457" s="447" t="s">
        <v>35</v>
      </c>
      <c r="D457" s="448">
        <f>IF(D456-D438=0,0,"Error")</f>
        <v>0</v>
      </c>
      <c r="E457" s="448">
        <f>IF(E456-E438=0,0,"Error")</f>
        <v>0</v>
      </c>
      <c r="F457" s="448">
        <f t="shared" ref="F457:G457" si="61">IF(F456-F438=0,0,"Error")</f>
        <v>0</v>
      </c>
      <c r="G457" s="448">
        <f t="shared" si="61"/>
        <v>0</v>
      </c>
    </row>
    <row r="458" spans="3:7" ht="19.899999999999999" customHeight="1" thickBot="1" x14ac:dyDescent="0.3">
      <c r="C458" s="442" t="s">
        <v>883</v>
      </c>
      <c r="D458" s="474" t="s">
        <v>884</v>
      </c>
      <c r="E458" s="482" t="s">
        <v>53</v>
      </c>
      <c r="F458" s="481" t="s">
        <v>885</v>
      </c>
      <c r="G458" s="483"/>
    </row>
    <row r="459" spans="3:7" ht="19.899999999999999" customHeight="1" thickBot="1" x14ac:dyDescent="0.3">
      <c r="C459" s="325" t="s">
        <v>9</v>
      </c>
      <c r="D459" s="802" t="s">
        <v>886</v>
      </c>
      <c r="E459" s="803"/>
      <c r="F459" s="803"/>
      <c r="G459" s="804"/>
    </row>
    <row r="460" spans="3:7" ht="19.899999999999999" customHeight="1" thickBot="1" x14ac:dyDescent="0.3">
      <c r="C460" s="325" t="s">
        <v>14</v>
      </c>
      <c r="D460" s="955" t="s">
        <v>723</v>
      </c>
      <c r="E460" s="956"/>
      <c r="F460" s="956"/>
      <c r="G460" s="957"/>
    </row>
    <row r="461" spans="3:7" ht="19.899999999999999" customHeight="1" x14ac:dyDescent="0.25">
      <c r="C461" s="935"/>
      <c r="D461" s="323">
        <v>2019</v>
      </c>
      <c r="E461" s="323">
        <v>2020</v>
      </c>
      <c r="F461" s="323">
        <v>2021</v>
      </c>
      <c r="G461" s="323">
        <v>2022</v>
      </c>
    </row>
    <row r="462" spans="3:7" ht="19.899999999999999" customHeight="1" thickBot="1" x14ac:dyDescent="0.3">
      <c r="C462" s="936"/>
      <c r="D462" s="324" t="s">
        <v>6</v>
      </c>
      <c r="E462" s="324" t="s">
        <v>6</v>
      </c>
      <c r="F462" s="324" t="s">
        <v>6</v>
      </c>
      <c r="G462" s="324" t="s">
        <v>6</v>
      </c>
    </row>
    <row r="463" spans="3:7" ht="19.899999999999999" customHeight="1" thickBot="1" x14ac:dyDescent="0.3">
      <c r="C463" s="325" t="s">
        <v>8</v>
      </c>
      <c r="D463" s="328">
        <v>1</v>
      </c>
      <c r="E463" s="328">
        <v>1</v>
      </c>
      <c r="F463" s="328">
        <v>1</v>
      </c>
      <c r="G463" s="328">
        <v>0</v>
      </c>
    </row>
    <row r="464" spans="3:7" ht="19.899999999999999" customHeight="1" thickBot="1" x14ac:dyDescent="0.3">
      <c r="C464" s="325" t="s">
        <v>15</v>
      </c>
      <c r="D464" s="327">
        <v>37281</v>
      </c>
      <c r="E464" s="327">
        <v>50124</v>
      </c>
      <c r="F464" s="327">
        <v>48681</v>
      </c>
      <c r="G464" s="327"/>
    </row>
    <row r="465" spans="3:8" ht="35.25" customHeight="1" thickBot="1" x14ac:dyDescent="0.3">
      <c r="C465" s="325" t="s">
        <v>23</v>
      </c>
      <c r="D465" s="327">
        <f t="shared" ref="D465:G465" si="62">D464/D463</f>
        <v>37281</v>
      </c>
      <c r="E465" s="327">
        <f t="shared" si="62"/>
        <v>50124</v>
      </c>
      <c r="F465" s="327">
        <f t="shared" si="62"/>
        <v>48681</v>
      </c>
      <c r="G465" s="327" t="e">
        <f t="shared" si="62"/>
        <v>#DIV/0!</v>
      </c>
    </row>
    <row r="466" spans="3:8" ht="19.899999999999999" customHeight="1" thickBot="1" x14ac:dyDescent="0.3">
      <c r="C466" s="325" t="s">
        <v>16</v>
      </c>
      <c r="D466" s="328" t="s">
        <v>22</v>
      </c>
      <c r="E466" s="281">
        <f>E463/D463-1</f>
        <v>0</v>
      </c>
      <c r="F466" s="281">
        <f t="shared" ref="F466:G468" si="63">F463/E463-1</f>
        <v>0</v>
      </c>
      <c r="G466" s="281">
        <f t="shared" si="63"/>
        <v>-1</v>
      </c>
    </row>
    <row r="467" spans="3:8" ht="19.899999999999999" customHeight="1" thickBot="1" x14ac:dyDescent="0.3">
      <c r="C467" s="325" t="s">
        <v>17</v>
      </c>
      <c r="D467" s="328" t="s">
        <v>22</v>
      </c>
      <c r="E467" s="281">
        <f>E464/D464-1</f>
        <v>0.34449183230063563</v>
      </c>
      <c r="F467" s="281">
        <f t="shared" si="63"/>
        <v>-2.8788604261431594E-2</v>
      </c>
      <c r="G467" s="281">
        <f t="shared" si="63"/>
        <v>-1</v>
      </c>
    </row>
    <row r="468" spans="3:8" ht="19.899999999999999" customHeight="1" thickBot="1" x14ac:dyDescent="0.3">
      <c r="C468" s="325" t="s">
        <v>18</v>
      </c>
      <c r="D468" s="328" t="s">
        <v>22</v>
      </c>
      <c r="E468" s="281">
        <f>E465/D465-1</f>
        <v>0.34449183230063563</v>
      </c>
      <c r="F468" s="281">
        <f t="shared" si="63"/>
        <v>-2.8788604261431594E-2</v>
      </c>
      <c r="G468" s="281" t="e">
        <f t="shared" si="63"/>
        <v>#DIV/0!</v>
      </c>
      <c r="H468" s="484"/>
    </row>
    <row r="469" spans="3:8" ht="19.899999999999999" customHeight="1" thickBot="1" x14ac:dyDescent="0.3">
      <c r="C469" s="1239" t="s">
        <v>603</v>
      </c>
      <c r="D469" s="1240"/>
      <c r="E469" s="1240"/>
      <c r="F469" s="1240"/>
      <c r="G469" s="1241"/>
    </row>
    <row r="470" spans="3:8" ht="19.899999999999999" customHeight="1" x14ac:dyDescent="0.25">
      <c r="C470" s="935"/>
      <c r="D470" s="323">
        <v>2019</v>
      </c>
      <c r="E470" s="323">
        <v>2020</v>
      </c>
      <c r="F470" s="323">
        <v>2021</v>
      </c>
      <c r="G470" s="323">
        <v>2022</v>
      </c>
      <c r="H470" s="454"/>
    </row>
    <row r="471" spans="3:8" ht="19.899999999999999" customHeight="1" thickBot="1" x14ac:dyDescent="0.3">
      <c r="C471" s="936"/>
      <c r="D471" s="324" t="s">
        <v>6</v>
      </c>
      <c r="E471" s="324" t="s">
        <v>6</v>
      </c>
      <c r="F471" s="324" t="s">
        <v>6</v>
      </c>
      <c r="G471" s="324" t="s">
        <v>6</v>
      </c>
    </row>
    <row r="472" spans="3:8" ht="19.899999999999999" customHeight="1" thickBot="1" x14ac:dyDescent="0.3">
      <c r="C472" s="443" t="s">
        <v>41</v>
      </c>
      <c r="D472" s="444">
        <f>D473+D474+D475+D476</f>
        <v>0</v>
      </c>
      <c r="E472" s="444">
        <f t="shared" ref="E472:G472" si="64">E473+E474+E475+E476</f>
        <v>0</v>
      </c>
      <c r="F472" s="444">
        <f t="shared" si="64"/>
        <v>0</v>
      </c>
      <c r="G472" s="444">
        <f t="shared" si="64"/>
        <v>0</v>
      </c>
    </row>
    <row r="473" spans="3:8" ht="19.899999999999999" customHeight="1" thickBot="1" x14ac:dyDescent="0.3">
      <c r="C473" s="466" t="s">
        <v>50</v>
      </c>
      <c r="D473" s="444"/>
      <c r="E473" s="444"/>
      <c r="F473" s="444"/>
      <c r="G473" s="444"/>
    </row>
    <row r="474" spans="3:8" ht="19.899999999999999" customHeight="1" thickBot="1" x14ac:dyDescent="0.3">
      <c r="C474" s="466" t="s">
        <v>75</v>
      </c>
      <c r="D474" s="444"/>
      <c r="E474" s="444"/>
      <c r="F474" s="444"/>
      <c r="G474" s="444"/>
    </row>
    <row r="475" spans="3:8" ht="19.899999999999999" customHeight="1" thickBot="1" x14ac:dyDescent="0.3">
      <c r="C475" s="466" t="s">
        <v>76</v>
      </c>
      <c r="D475" s="444"/>
      <c r="E475" s="444"/>
      <c r="F475" s="444"/>
      <c r="G475" s="444"/>
    </row>
    <row r="476" spans="3:8" ht="19.899999999999999" customHeight="1" thickBot="1" x14ac:dyDescent="0.3">
      <c r="C476" s="466" t="s">
        <v>77</v>
      </c>
      <c r="D476" s="444"/>
      <c r="E476" s="444"/>
      <c r="F476" s="444"/>
      <c r="G476" s="444"/>
    </row>
    <row r="477" spans="3:8" ht="19.899999999999999" customHeight="1" thickBot="1" x14ac:dyDescent="0.3">
      <c r="C477" s="443" t="s">
        <v>42</v>
      </c>
      <c r="D477" s="445">
        <f>D478+D479+D480+D481</f>
        <v>37281</v>
      </c>
      <c r="E477" s="445">
        <f t="shared" ref="E477:F477" si="65">E478+E479+E480+E481</f>
        <v>50124</v>
      </c>
      <c r="F477" s="445">
        <f t="shared" si="65"/>
        <v>48681</v>
      </c>
      <c r="G477" s="445"/>
    </row>
    <row r="478" spans="3:8" ht="19.899999999999999" customHeight="1" thickBot="1" x14ac:dyDescent="0.3">
      <c r="C478" s="466" t="s">
        <v>50</v>
      </c>
      <c r="D478" s="327">
        <v>37281</v>
      </c>
      <c r="E478" s="327">
        <v>50124</v>
      </c>
      <c r="F478" s="327">
        <v>48681</v>
      </c>
      <c r="G478" s="445"/>
    </row>
    <row r="479" spans="3:8" ht="19.899999999999999" customHeight="1" thickBot="1" x14ac:dyDescent="0.3">
      <c r="C479" s="466" t="s">
        <v>75</v>
      </c>
      <c r="D479" s="445"/>
      <c r="E479" s="444"/>
      <c r="F479" s="444"/>
      <c r="G479" s="444"/>
    </row>
    <row r="480" spans="3:8" ht="19.899999999999999" customHeight="1" thickBot="1" x14ac:dyDescent="0.3">
      <c r="C480" s="466" t="s">
        <v>76</v>
      </c>
      <c r="D480" s="445"/>
      <c r="E480" s="444"/>
      <c r="F480" s="444"/>
      <c r="G480" s="444"/>
    </row>
    <row r="481" spans="3:7" ht="19.899999999999999" customHeight="1" thickBot="1" x14ac:dyDescent="0.3">
      <c r="C481" s="466" t="s">
        <v>77</v>
      </c>
      <c r="D481" s="445"/>
      <c r="E481" s="444"/>
      <c r="F481" s="444"/>
      <c r="G481" s="444"/>
    </row>
    <row r="482" spans="3:7" ht="19.899999999999999" customHeight="1" thickBot="1" x14ac:dyDescent="0.3">
      <c r="C482" s="446" t="s">
        <v>133</v>
      </c>
      <c r="D482" s="445">
        <f>D472+D477</f>
        <v>37281</v>
      </c>
      <c r="E482" s="445">
        <f t="shared" ref="E482:G482" si="66">E472+E477</f>
        <v>50124</v>
      </c>
      <c r="F482" s="445">
        <f t="shared" si="66"/>
        <v>48681</v>
      </c>
      <c r="G482" s="445">
        <f t="shared" si="66"/>
        <v>0</v>
      </c>
    </row>
    <row r="483" spans="3:7" ht="19.899999999999999" customHeight="1" thickBot="1" x14ac:dyDescent="0.3">
      <c r="C483" s="447" t="s">
        <v>35</v>
      </c>
      <c r="D483" s="448">
        <f>IF(D482-D464=0,0,"Error")</f>
        <v>0</v>
      </c>
      <c r="E483" s="448">
        <f>IF(E482-E464=0,0,"Error")</f>
        <v>0</v>
      </c>
      <c r="F483" s="448">
        <f t="shared" ref="F483:G483" si="67">IF(F482-F464=0,0,"Error")</f>
        <v>0</v>
      </c>
      <c r="G483" s="448">
        <f t="shared" si="67"/>
        <v>0</v>
      </c>
    </row>
    <row r="484" spans="3:7" ht="19.899999999999999" customHeight="1" thickBot="1" x14ac:dyDescent="0.3">
      <c r="C484" s="442" t="s">
        <v>70</v>
      </c>
      <c r="D484" s="474" t="s">
        <v>887</v>
      </c>
      <c r="E484" s="475" t="s">
        <v>53</v>
      </c>
      <c r="F484" s="452" t="s">
        <v>888</v>
      </c>
      <c r="G484" s="453"/>
    </row>
    <row r="485" spans="3:7" ht="19.899999999999999" customHeight="1" thickBot="1" x14ac:dyDescent="0.3">
      <c r="C485" s="325" t="s">
        <v>9</v>
      </c>
      <c r="D485" s="802" t="s">
        <v>889</v>
      </c>
      <c r="E485" s="803"/>
      <c r="F485" s="803"/>
      <c r="G485" s="804"/>
    </row>
    <row r="486" spans="3:7" ht="19.899999999999999" customHeight="1" thickBot="1" x14ac:dyDescent="0.3">
      <c r="C486" s="325" t="s">
        <v>14</v>
      </c>
      <c r="D486" s="955" t="s">
        <v>723</v>
      </c>
      <c r="E486" s="956"/>
      <c r="F486" s="956"/>
      <c r="G486" s="957"/>
    </row>
    <row r="487" spans="3:7" ht="19.899999999999999" customHeight="1" x14ac:dyDescent="0.25">
      <c r="C487" s="935"/>
      <c r="D487" s="323">
        <v>2019</v>
      </c>
      <c r="E487" s="323">
        <v>2020</v>
      </c>
      <c r="F487" s="323">
        <v>2021</v>
      </c>
      <c r="G487" s="323">
        <v>2022</v>
      </c>
    </row>
    <row r="488" spans="3:7" ht="19.899999999999999" customHeight="1" thickBot="1" x14ac:dyDescent="0.3">
      <c r="C488" s="936"/>
      <c r="D488" s="324" t="s">
        <v>6</v>
      </c>
      <c r="E488" s="324" t="s">
        <v>6</v>
      </c>
      <c r="F488" s="324" t="s">
        <v>6</v>
      </c>
      <c r="G488" s="324" t="s">
        <v>6</v>
      </c>
    </row>
    <row r="489" spans="3:7" ht="19.899999999999999" customHeight="1" thickBot="1" x14ac:dyDescent="0.3">
      <c r="C489" s="325" t="s">
        <v>8</v>
      </c>
      <c r="D489" s="328">
        <v>1</v>
      </c>
      <c r="E489" s="328">
        <v>1</v>
      </c>
      <c r="F489" s="328">
        <v>1</v>
      </c>
      <c r="G489" s="328">
        <v>0</v>
      </c>
    </row>
    <row r="490" spans="3:7" ht="19.899999999999999" customHeight="1" thickBot="1" x14ac:dyDescent="0.3">
      <c r="C490" s="325" t="s">
        <v>15</v>
      </c>
      <c r="D490" s="327">
        <v>37299</v>
      </c>
      <c r="E490" s="327">
        <v>50985</v>
      </c>
      <c r="F490" s="327">
        <v>59657</v>
      </c>
      <c r="G490" s="327"/>
    </row>
    <row r="491" spans="3:7" ht="19.899999999999999" customHeight="1" thickBot="1" x14ac:dyDescent="0.3">
      <c r="C491" s="325" t="s">
        <v>23</v>
      </c>
      <c r="D491" s="327">
        <v>37299</v>
      </c>
      <c r="E491" s="327">
        <f t="shared" ref="E491:G491" si="68">E490/E489</f>
        <v>50985</v>
      </c>
      <c r="F491" s="327">
        <f t="shared" si="68"/>
        <v>59657</v>
      </c>
      <c r="G491" s="327" t="e">
        <f t="shared" si="68"/>
        <v>#DIV/0!</v>
      </c>
    </row>
    <row r="492" spans="3:7" ht="32.25" customHeight="1" thickBot="1" x14ac:dyDescent="0.3">
      <c r="C492" s="325" t="s">
        <v>16</v>
      </c>
      <c r="D492" s="328" t="s">
        <v>22</v>
      </c>
      <c r="E492" s="281">
        <f>E489/D489-1</f>
        <v>0</v>
      </c>
      <c r="F492" s="281">
        <f t="shared" ref="F492:G494" si="69">F489/E489-1</f>
        <v>0</v>
      </c>
      <c r="G492" s="281">
        <f t="shared" si="69"/>
        <v>-1</v>
      </c>
    </row>
    <row r="493" spans="3:7" ht="19.899999999999999" customHeight="1" thickBot="1" x14ac:dyDescent="0.3">
      <c r="C493" s="325" t="s">
        <v>17</v>
      </c>
      <c r="D493" s="328" t="s">
        <v>22</v>
      </c>
      <c r="E493" s="281">
        <f>E490/D490-1</f>
        <v>0.36692672725810338</v>
      </c>
      <c r="F493" s="281">
        <f t="shared" si="69"/>
        <v>0.17008924193390218</v>
      </c>
      <c r="G493" s="281">
        <f t="shared" si="69"/>
        <v>-1</v>
      </c>
    </row>
    <row r="494" spans="3:7" ht="19.899999999999999" customHeight="1" thickBot="1" x14ac:dyDescent="0.3">
      <c r="C494" s="325" t="s">
        <v>18</v>
      </c>
      <c r="D494" s="328" t="s">
        <v>22</v>
      </c>
      <c r="E494" s="281">
        <f>E491/D491-1</f>
        <v>0.36692672725810338</v>
      </c>
      <c r="F494" s="281">
        <f t="shared" si="69"/>
        <v>0.17008924193390218</v>
      </c>
      <c r="G494" s="281" t="e">
        <f t="shared" si="69"/>
        <v>#DIV/0!</v>
      </c>
    </row>
    <row r="495" spans="3:7" ht="19.899999999999999" customHeight="1" thickBot="1" x14ac:dyDescent="0.3">
      <c r="C495" s="1239" t="s">
        <v>603</v>
      </c>
      <c r="D495" s="1240"/>
      <c r="E495" s="1240"/>
      <c r="F495" s="1240"/>
      <c r="G495" s="1241"/>
    </row>
    <row r="496" spans="3:7" ht="19.899999999999999" customHeight="1" x14ac:dyDescent="0.25">
      <c r="C496" s="935"/>
      <c r="D496" s="323">
        <v>2019</v>
      </c>
      <c r="E496" s="323">
        <v>2020</v>
      </c>
      <c r="F496" s="323">
        <v>2021</v>
      </c>
      <c r="G496" s="323">
        <v>2022</v>
      </c>
    </row>
    <row r="497" spans="3:7" ht="19.899999999999999" customHeight="1" thickBot="1" x14ac:dyDescent="0.3">
      <c r="C497" s="936"/>
      <c r="D497" s="324" t="s">
        <v>6</v>
      </c>
      <c r="E497" s="324" t="s">
        <v>6</v>
      </c>
      <c r="F497" s="324" t="s">
        <v>6</v>
      </c>
      <c r="G497" s="324" t="s">
        <v>6</v>
      </c>
    </row>
    <row r="498" spans="3:7" ht="19.899999999999999" customHeight="1" thickBot="1" x14ac:dyDescent="0.3">
      <c r="C498" s="443" t="s">
        <v>41</v>
      </c>
      <c r="D498" s="444">
        <f>D499+D500+D501+D502</f>
        <v>0</v>
      </c>
      <c r="E498" s="444">
        <f t="shared" ref="E498:G498" si="70">E499+E500+E501+E502</f>
        <v>0</v>
      </c>
      <c r="F498" s="444">
        <f t="shared" si="70"/>
        <v>0</v>
      </c>
      <c r="G498" s="444">
        <f t="shared" si="70"/>
        <v>0</v>
      </c>
    </row>
    <row r="499" spans="3:7" ht="19.899999999999999" customHeight="1" thickBot="1" x14ac:dyDescent="0.3">
      <c r="C499" s="466" t="s">
        <v>50</v>
      </c>
      <c r="D499" s="444"/>
      <c r="E499" s="444"/>
      <c r="F499" s="444"/>
      <c r="G499" s="444"/>
    </row>
    <row r="500" spans="3:7" ht="19.899999999999999" customHeight="1" thickBot="1" x14ac:dyDescent="0.3">
      <c r="C500" s="466" t="s">
        <v>75</v>
      </c>
      <c r="D500" s="444"/>
      <c r="E500" s="444"/>
      <c r="F500" s="444"/>
      <c r="G500" s="444"/>
    </row>
    <row r="501" spans="3:7" ht="19.899999999999999" customHeight="1" thickBot="1" x14ac:dyDescent="0.3">
      <c r="C501" s="466" t="s">
        <v>76</v>
      </c>
      <c r="D501" s="444"/>
      <c r="E501" s="444"/>
      <c r="F501" s="444"/>
      <c r="G501" s="444"/>
    </row>
    <row r="502" spans="3:7" ht="19.899999999999999" customHeight="1" thickBot="1" x14ac:dyDescent="0.3">
      <c r="C502" s="466" t="s">
        <v>77</v>
      </c>
      <c r="D502" s="444"/>
      <c r="E502" s="444"/>
      <c r="F502" s="444"/>
      <c r="G502" s="444"/>
    </row>
    <row r="503" spans="3:7" ht="19.899999999999999" customHeight="1" thickBot="1" x14ac:dyDescent="0.3">
      <c r="C503" s="443" t="s">
        <v>42</v>
      </c>
      <c r="D503" s="445">
        <f>D504+D505+D506+D507</f>
        <v>37299</v>
      </c>
      <c r="E503" s="445">
        <f t="shared" ref="E503:F503" si="71">E504+E505+E506+E507</f>
        <v>50985</v>
      </c>
      <c r="F503" s="445">
        <f t="shared" si="71"/>
        <v>59657</v>
      </c>
      <c r="G503" s="445"/>
    </row>
    <row r="504" spans="3:7" ht="19.899999999999999" customHeight="1" thickBot="1" x14ac:dyDescent="0.3">
      <c r="C504" s="466" t="s">
        <v>50</v>
      </c>
      <c r="D504" s="327">
        <v>37299</v>
      </c>
      <c r="E504" s="327">
        <v>50985</v>
      </c>
      <c r="F504" s="327">
        <v>59657</v>
      </c>
      <c r="G504" s="445"/>
    </row>
    <row r="505" spans="3:7" ht="19.899999999999999" customHeight="1" thickBot="1" x14ac:dyDescent="0.3">
      <c r="C505" s="466" t="s">
        <v>75</v>
      </c>
      <c r="D505" s="445"/>
      <c r="E505" s="444"/>
      <c r="F505" s="444"/>
      <c r="G505" s="444"/>
    </row>
    <row r="506" spans="3:7" ht="19.899999999999999" customHeight="1" thickBot="1" x14ac:dyDescent="0.3">
      <c r="C506" s="466" t="s">
        <v>76</v>
      </c>
      <c r="D506" s="445"/>
      <c r="E506" s="444"/>
      <c r="F506" s="444"/>
      <c r="G506" s="444"/>
    </row>
    <row r="507" spans="3:7" ht="19.899999999999999" customHeight="1" thickBot="1" x14ac:dyDescent="0.3">
      <c r="C507" s="466" t="s">
        <v>77</v>
      </c>
      <c r="D507" s="445"/>
      <c r="E507" s="444"/>
      <c r="F507" s="444"/>
      <c r="G507" s="444"/>
    </row>
    <row r="508" spans="3:7" ht="19.899999999999999" customHeight="1" thickBot="1" x14ac:dyDescent="0.3">
      <c r="C508" s="446" t="s">
        <v>133</v>
      </c>
      <c r="D508" s="445">
        <f>D498+D503</f>
        <v>37299</v>
      </c>
      <c r="E508" s="445">
        <f t="shared" ref="E508:G508" si="72">E498+E503</f>
        <v>50985</v>
      </c>
      <c r="F508" s="445">
        <f t="shared" si="72"/>
        <v>59657</v>
      </c>
      <c r="G508" s="445">
        <f t="shared" si="72"/>
        <v>0</v>
      </c>
    </row>
    <row r="509" spans="3:7" ht="19.899999999999999" customHeight="1" thickBot="1" x14ac:dyDescent="0.3">
      <c r="C509" s="447" t="s">
        <v>35</v>
      </c>
      <c r="D509" s="448">
        <f>IF(D508-D490=0,0,"Error")</f>
        <v>0</v>
      </c>
      <c r="E509" s="448">
        <f>IF(E508-E490=0,0,"Error")</f>
        <v>0</v>
      </c>
      <c r="F509" s="448">
        <f t="shared" ref="F509:G509" si="73">IF(F508-F490=0,0,"Error")</f>
        <v>0</v>
      </c>
      <c r="G509" s="448">
        <f t="shared" si="73"/>
        <v>0</v>
      </c>
    </row>
    <row r="510" spans="3:7" ht="19.899999999999999" customHeight="1" thickBot="1" x14ac:dyDescent="0.3">
      <c r="C510" s="442" t="s">
        <v>426</v>
      </c>
      <c r="D510" s="474" t="s">
        <v>890</v>
      </c>
      <c r="E510" s="475" t="s">
        <v>53</v>
      </c>
      <c r="F510" s="452" t="s">
        <v>891</v>
      </c>
      <c r="G510" s="453"/>
    </row>
    <row r="511" spans="3:7" ht="19.899999999999999" customHeight="1" thickBot="1" x14ac:dyDescent="0.3">
      <c r="C511" s="325" t="s">
        <v>9</v>
      </c>
      <c r="D511" s="802" t="s">
        <v>892</v>
      </c>
      <c r="E511" s="803"/>
      <c r="F511" s="803"/>
      <c r="G511" s="804"/>
    </row>
    <row r="512" spans="3:7" ht="19.899999999999999" customHeight="1" thickBot="1" x14ac:dyDescent="0.3">
      <c r="C512" s="325" t="s">
        <v>14</v>
      </c>
      <c r="D512" s="955" t="s">
        <v>723</v>
      </c>
      <c r="E512" s="956"/>
      <c r="F512" s="956"/>
      <c r="G512" s="957"/>
    </row>
    <row r="513" spans="3:7" ht="19.899999999999999" customHeight="1" x14ac:dyDescent="0.25">
      <c r="C513" s="935"/>
      <c r="D513" s="323">
        <v>2019</v>
      </c>
      <c r="E513" s="323">
        <v>2020</v>
      </c>
      <c r="F513" s="323">
        <v>2021</v>
      </c>
      <c r="G513" s="323">
        <v>2022</v>
      </c>
    </row>
    <row r="514" spans="3:7" ht="19.899999999999999" customHeight="1" thickBot="1" x14ac:dyDescent="0.3">
      <c r="C514" s="936"/>
      <c r="D514" s="324" t="s">
        <v>6</v>
      </c>
      <c r="E514" s="324" t="s">
        <v>6</v>
      </c>
      <c r="F514" s="324" t="s">
        <v>6</v>
      </c>
      <c r="G514" s="324" t="s">
        <v>6</v>
      </c>
    </row>
    <row r="515" spans="3:7" ht="19.899999999999999" customHeight="1" thickBot="1" x14ac:dyDescent="0.3">
      <c r="C515" s="325" t="s">
        <v>8</v>
      </c>
      <c r="D515" s="328">
        <v>1</v>
      </c>
      <c r="E515" s="328">
        <v>1</v>
      </c>
      <c r="F515" s="328">
        <v>1</v>
      </c>
      <c r="G515" s="328">
        <v>0</v>
      </c>
    </row>
    <row r="516" spans="3:7" ht="19.899999999999999" customHeight="1" thickBot="1" x14ac:dyDescent="0.3">
      <c r="C516" s="325" t="s">
        <v>15</v>
      </c>
      <c r="D516" s="327">
        <v>35145</v>
      </c>
      <c r="E516" s="327">
        <v>47880</v>
      </c>
      <c r="F516" s="327">
        <v>45376</v>
      </c>
      <c r="G516" s="327"/>
    </row>
    <row r="517" spans="3:7" ht="19.899999999999999" customHeight="1" thickBot="1" x14ac:dyDescent="0.3">
      <c r="C517" s="325" t="s">
        <v>23</v>
      </c>
      <c r="D517" s="327">
        <f t="shared" ref="D517:G517" si="74">D516/D515</f>
        <v>35145</v>
      </c>
      <c r="E517" s="327">
        <f t="shared" si="74"/>
        <v>47880</v>
      </c>
      <c r="F517" s="327">
        <f t="shared" si="74"/>
        <v>45376</v>
      </c>
      <c r="G517" s="327" t="e">
        <f t="shared" si="74"/>
        <v>#DIV/0!</v>
      </c>
    </row>
    <row r="518" spans="3:7" ht="19.899999999999999" customHeight="1" thickBot="1" x14ac:dyDescent="0.3">
      <c r="C518" s="325" t="s">
        <v>16</v>
      </c>
      <c r="D518" s="328" t="s">
        <v>22</v>
      </c>
      <c r="E518" s="281">
        <f>E515/D515-1</f>
        <v>0</v>
      </c>
      <c r="F518" s="281">
        <f t="shared" ref="F518:G520" si="75">F515/E515-1</f>
        <v>0</v>
      </c>
      <c r="G518" s="281">
        <f t="shared" si="75"/>
        <v>-1</v>
      </c>
    </row>
    <row r="519" spans="3:7" ht="50.25" customHeight="1" thickBot="1" x14ac:dyDescent="0.3">
      <c r="C519" s="325" t="s">
        <v>17</v>
      </c>
      <c r="D519" s="328" t="s">
        <v>22</v>
      </c>
      <c r="E519" s="281">
        <f>E516/D516-1</f>
        <v>0.36235595390524966</v>
      </c>
      <c r="F519" s="281">
        <f t="shared" si="75"/>
        <v>-5.2297410192147065E-2</v>
      </c>
      <c r="G519" s="281">
        <f t="shared" si="75"/>
        <v>-1</v>
      </c>
    </row>
    <row r="520" spans="3:7" ht="19.899999999999999" customHeight="1" thickBot="1" x14ac:dyDescent="0.3">
      <c r="C520" s="325" t="s">
        <v>18</v>
      </c>
      <c r="D520" s="328" t="s">
        <v>22</v>
      </c>
      <c r="E520" s="281">
        <f>E517/D517-1</f>
        <v>0.36235595390524966</v>
      </c>
      <c r="F520" s="281">
        <f t="shared" si="75"/>
        <v>-5.2297410192147065E-2</v>
      </c>
      <c r="G520" s="281" t="e">
        <f t="shared" si="75"/>
        <v>#DIV/0!</v>
      </c>
    </row>
    <row r="521" spans="3:7" ht="19.899999999999999" customHeight="1" thickBot="1" x14ac:dyDescent="0.3">
      <c r="C521" s="1239" t="s">
        <v>603</v>
      </c>
      <c r="D521" s="1240"/>
      <c r="E521" s="1240"/>
      <c r="F521" s="1240"/>
      <c r="G521" s="1241"/>
    </row>
    <row r="522" spans="3:7" ht="19.899999999999999" customHeight="1" x14ac:dyDescent="0.25">
      <c r="C522" s="935"/>
      <c r="D522" s="323">
        <v>2018</v>
      </c>
      <c r="E522" s="323">
        <v>2019</v>
      </c>
      <c r="F522" s="323">
        <v>2020</v>
      </c>
      <c r="G522" s="323">
        <v>2021</v>
      </c>
    </row>
    <row r="523" spans="3:7" ht="19.899999999999999" customHeight="1" thickBot="1" x14ac:dyDescent="0.3">
      <c r="C523" s="936"/>
      <c r="D523" s="324" t="s">
        <v>5</v>
      </c>
      <c r="E523" s="324" t="s">
        <v>6</v>
      </c>
      <c r="F523" s="324" t="s">
        <v>6</v>
      </c>
      <c r="G523" s="324" t="s">
        <v>6</v>
      </c>
    </row>
    <row r="524" spans="3:7" ht="19.899999999999999" customHeight="1" thickBot="1" x14ac:dyDescent="0.3">
      <c r="C524" s="443" t="s">
        <v>41</v>
      </c>
      <c r="D524" s="444">
        <f>D525+D526+D527+D528</f>
        <v>0</v>
      </c>
      <c r="E524" s="444">
        <f t="shared" ref="E524:G524" si="76">E525+E526+E527+E528</f>
        <v>0</v>
      </c>
      <c r="F524" s="444">
        <f t="shared" si="76"/>
        <v>0</v>
      </c>
      <c r="G524" s="444">
        <f t="shared" si="76"/>
        <v>0</v>
      </c>
    </row>
    <row r="525" spans="3:7" ht="19.899999999999999" customHeight="1" thickBot="1" x14ac:dyDescent="0.3">
      <c r="C525" s="466" t="s">
        <v>50</v>
      </c>
      <c r="D525" s="444"/>
      <c r="E525" s="444"/>
      <c r="F525" s="444"/>
      <c r="G525" s="444"/>
    </row>
    <row r="526" spans="3:7" ht="19.899999999999999" customHeight="1" thickBot="1" x14ac:dyDescent="0.3">
      <c r="C526" s="466" t="s">
        <v>75</v>
      </c>
      <c r="D526" s="444"/>
      <c r="E526" s="444"/>
      <c r="F526" s="444"/>
      <c r="G526" s="444"/>
    </row>
    <row r="527" spans="3:7" ht="19.899999999999999" customHeight="1" thickBot="1" x14ac:dyDescent="0.3">
      <c r="C527" s="466" t="s">
        <v>76</v>
      </c>
      <c r="D527" s="444"/>
      <c r="E527" s="444"/>
      <c r="F527" s="444"/>
      <c r="G527" s="444"/>
    </row>
    <row r="528" spans="3:7" ht="19.899999999999999" customHeight="1" thickBot="1" x14ac:dyDescent="0.3">
      <c r="C528" s="466" t="s">
        <v>77</v>
      </c>
      <c r="D528" s="444"/>
      <c r="E528" s="444"/>
      <c r="F528" s="444"/>
      <c r="G528" s="444"/>
    </row>
    <row r="529" spans="3:7" ht="19.899999999999999" customHeight="1" thickBot="1" x14ac:dyDescent="0.3">
      <c r="C529" s="443" t="s">
        <v>42</v>
      </c>
      <c r="D529" s="445">
        <f>D530+D531+D532+D533</f>
        <v>35145</v>
      </c>
      <c r="E529" s="445">
        <f t="shared" ref="E529:F529" si="77">E530+E531+E532+E533</f>
        <v>47880</v>
      </c>
      <c r="F529" s="445">
        <f t="shared" si="77"/>
        <v>45376</v>
      </c>
      <c r="G529" s="445"/>
    </row>
    <row r="530" spans="3:7" ht="19.899999999999999" customHeight="1" thickBot="1" x14ac:dyDescent="0.3">
      <c r="C530" s="466" t="s">
        <v>50</v>
      </c>
      <c r="D530" s="327">
        <v>35145</v>
      </c>
      <c r="E530" s="327">
        <v>47880</v>
      </c>
      <c r="F530" s="445">
        <v>45376</v>
      </c>
      <c r="G530" s="445"/>
    </row>
    <row r="531" spans="3:7" ht="19.899999999999999" customHeight="1" thickBot="1" x14ac:dyDescent="0.3">
      <c r="C531" s="466" t="s">
        <v>75</v>
      </c>
      <c r="D531" s="445"/>
      <c r="E531" s="444"/>
      <c r="F531" s="444"/>
      <c r="G531" s="444"/>
    </row>
    <row r="532" spans="3:7" ht="19.899999999999999" customHeight="1" thickBot="1" x14ac:dyDescent="0.3">
      <c r="C532" s="466" t="s">
        <v>76</v>
      </c>
      <c r="D532" s="445"/>
      <c r="E532" s="444"/>
      <c r="F532" s="444"/>
      <c r="G532" s="444"/>
    </row>
    <row r="533" spans="3:7" ht="19.899999999999999" customHeight="1" thickBot="1" x14ac:dyDescent="0.3">
      <c r="C533" s="466" t="s">
        <v>77</v>
      </c>
      <c r="D533" s="445"/>
      <c r="E533" s="444"/>
      <c r="F533" s="444"/>
      <c r="G533" s="444"/>
    </row>
    <row r="534" spans="3:7" ht="19.899999999999999" customHeight="1" thickBot="1" x14ac:dyDescent="0.3">
      <c r="C534" s="446" t="s">
        <v>133</v>
      </c>
      <c r="D534" s="445">
        <f>D524+D529</f>
        <v>35145</v>
      </c>
      <c r="E534" s="445">
        <f t="shared" ref="E534:G534" si="78">E524+E529</f>
        <v>47880</v>
      </c>
      <c r="F534" s="445">
        <f t="shared" si="78"/>
        <v>45376</v>
      </c>
      <c r="G534" s="445">
        <f t="shared" si="78"/>
        <v>0</v>
      </c>
    </row>
    <row r="535" spans="3:7" ht="19.899999999999999" customHeight="1" thickBot="1" x14ac:dyDescent="0.3">
      <c r="C535" s="447" t="s">
        <v>35</v>
      </c>
      <c r="D535" s="448">
        <f>IF(D534-D516=0,0,"Error")</f>
        <v>0</v>
      </c>
      <c r="E535" s="448">
        <f>IF(E534-E516=0,0,"Error")</f>
        <v>0</v>
      </c>
      <c r="F535" s="448">
        <f t="shared" ref="F535:G535" si="79">IF(F534-F516=0,0,"Error")</f>
        <v>0</v>
      </c>
      <c r="G535" s="448">
        <f t="shared" si="79"/>
        <v>0</v>
      </c>
    </row>
    <row r="536" spans="3:7" ht="34.5" customHeight="1" thickBot="1" x14ac:dyDescent="0.3">
      <c r="C536" s="442" t="s">
        <v>432</v>
      </c>
      <c r="D536" s="474" t="s">
        <v>893</v>
      </c>
      <c r="E536" s="475" t="s">
        <v>53</v>
      </c>
      <c r="F536" s="452" t="s">
        <v>894</v>
      </c>
      <c r="G536" s="453"/>
    </row>
    <row r="537" spans="3:7" ht="19.899999999999999" customHeight="1" thickBot="1" x14ac:dyDescent="0.3">
      <c r="C537" s="325" t="s">
        <v>9</v>
      </c>
      <c r="D537" s="802" t="s">
        <v>895</v>
      </c>
      <c r="E537" s="803"/>
      <c r="F537" s="803"/>
      <c r="G537" s="804"/>
    </row>
    <row r="538" spans="3:7" ht="19.899999999999999" customHeight="1" thickBot="1" x14ac:dyDescent="0.3">
      <c r="C538" s="325" t="s">
        <v>14</v>
      </c>
      <c r="D538" s="955" t="s">
        <v>896</v>
      </c>
      <c r="E538" s="956"/>
      <c r="F538" s="956"/>
      <c r="G538" s="957"/>
    </row>
    <row r="539" spans="3:7" ht="19.899999999999999" customHeight="1" x14ac:dyDescent="0.25">
      <c r="C539" s="935"/>
      <c r="D539" s="323">
        <v>2019</v>
      </c>
      <c r="E539" s="323">
        <v>2020</v>
      </c>
      <c r="F539" s="323">
        <v>2021</v>
      </c>
      <c r="G539" s="323">
        <v>2022</v>
      </c>
    </row>
    <row r="540" spans="3:7" ht="19.899999999999999" customHeight="1" thickBot="1" x14ac:dyDescent="0.3">
      <c r="C540" s="936"/>
      <c r="D540" s="324" t="s">
        <v>6</v>
      </c>
      <c r="E540" s="324" t="s">
        <v>6</v>
      </c>
      <c r="F540" s="324" t="s">
        <v>6</v>
      </c>
      <c r="G540" s="324" t="s">
        <v>6</v>
      </c>
    </row>
    <row r="541" spans="3:7" ht="19.899999999999999" customHeight="1" thickBot="1" x14ac:dyDescent="0.3">
      <c r="C541" s="325" t="s">
        <v>8</v>
      </c>
      <c r="D541" s="328">
        <v>1</v>
      </c>
      <c r="E541" s="328">
        <v>1</v>
      </c>
      <c r="F541" s="328">
        <v>1</v>
      </c>
      <c r="G541" s="328">
        <v>0</v>
      </c>
    </row>
    <row r="542" spans="3:7" ht="19.899999999999999" customHeight="1" thickBot="1" x14ac:dyDescent="0.3">
      <c r="C542" s="325" t="s">
        <v>15</v>
      </c>
      <c r="D542" s="327">
        <v>32286</v>
      </c>
      <c r="E542" s="327">
        <v>34964</v>
      </c>
      <c r="F542" s="327">
        <v>37450</v>
      </c>
      <c r="G542" s="327"/>
    </row>
    <row r="543" spans="3:7" ht="19.899999999999999" customHeight="1" thickBot="1" x14ac:dyDescent="0.3">
      <c r="C543" s="325" t="s">
        <v>23</v>
      </c>
      <c r="D543" s="327">
        <f t="shared" ref="D543:G543" si="80">D542/D541</f>
        <v>32286</v>
      </c>
      <c r="E543" s="327">
        <f t="shared" si="80"/>
        <v>34964</v>
      </c>
      <c r="F543" s="327">
        <f t="shared" si="80"/>
        <v>37450</v>
      </c>
      <c r="G543" s="327" t="e">
        <f t="shared" si="80"/>
        <v>#DIV/0!</v>
      </c>
    </row>
    <row r="544" spans="3:7" ht="19.899999999999999" customHeight="1" thickBot="1" x14ac:dyDescent="0.3">
      <c r="C544" s="325" t="s">
        <v>16</v>
      </c>
      <c r="D544" s="328" t="s">
        <v>22</v>
      </c>
      <c r="E544" s="281">
        <f>E541/D541-1</f>
        <v>0</v>
      </c>
      <c r="F544" s="281">
        <f t="shared" ref="F544:G546" si="81">F541/E541-1</f>
        <v>0</v>
      </c>
      <c r="G544" s="281">
        <f t="shared" si="81"/>
        <v>-1</v>
      </c>
    </row>
    <row r="545" spans="3:7" ht="19.899999999999999" customHeight="1" thickBot="1" x14ac:dyDescent="0.3">
      <c r="C545" s="325" t="s">
        <v>17</v>
      </c>
      <c r="D545" s="328" t="s">
        <v>22</v>
      </c>
      <c r="E545" s="281">
        <f>E542/D542-1</f>
        <v>8.2946168617976879E-2</v>
      </c>
      <c r="F545" s="281">
        <f t="shared" si="81"/>
        <v>7.1101704610456506E-2</v>
      </c>
      <c r="G545" s="281">
        <f t="shared" si="81"/>
        <v>-1</v>
      </c>
    </row>
    <row r="546" spans="3:7" ht="40.5" customHeight="1" thickBot="1" x14ac:dyDescent="0.3">
      <c r="C546" s="325" t="s">
        <v>18</v>
      </c>
      <c r="D546" s="328" t="s">
        <v>22</v>
      </c>
      <c r="E546" s="281">
        <f>E543/D543-1</f>
        <v>8.2946168617976879E-2</v>
      </c>
      <c r="F546" s="281">
        <f t="shared" si="81"/>
        <v>7.1101704610456506E-2</v>
      </c>
      <c r="G546" s="281" t="e">
        <f t="shared" si="81"/>
        <v>#DIV/0!</v>
      </c>
    </row>
    <row r="547" spans="3:7" ht="19.899999999999999" customHeight="1" thickBot="1" x14ac:dyDescent="0.3">
      <c r="C547" s="1239" t="s">
        <v>603</v>
      </c>
      <c r="D547" s="1240"/>
      <c r="E547" s="1240"/>
      <c r="F547" s="1240"/>
      <c r="G547" s="1241"/>
    </row>
    <row r="548" spans="3:7" ht="19.899999999999999" customHeight="1" x14ac:dyDescent="0.25">
      <c r="C548" s="935"/>
      <c r="D548" s="323">
        <v>2018</v>
      </c>
      <c r="E548" s="323">
        <v>2019</v>
      </c>
      <c r="F548" s="323">
        <v>2020</v>
      </c>
      <c r="G548" s="323">
        <v>2021</v>
      </c>
    </row>
    <row r="549" spans="3:7" ht="19.899999999999999" customHeight="1" thickBot="1" x14ac:dyDescent="0.3">
      <c r="C549" s="936"/>
      <c r="D549" s="324" t="s">
        <v>5</v>
      </c>
      <c r="E549" s="324" t="s">
        <v>6</v>
      </c>
      <c r="F549" s="324" t="s">
        <v>6</v>
      </c>
      <c r="G549" s="324" t="s">
        <v>6</v>
      </c>
    </row>
    <row r="550" spans="3:7" ht="19.899999999999999" customHeight="1" thickBot="1" x14ac:dyDescent="0.3">
      <c r="C550" s="443" t="s">
        <v>41</v>
      </c>
      <c r="D550" s="444">
        <f>D551+D552+D553+D554</f>
        <v>0</v>
      </c>
      <c r="E550" s="444">
        <f t="shared" ref="E550:G550" si="82">E551+E552+E553+E554</f>
        <v>0</v>
      </c>
      <c r="F550" s="444">
        <f t="shared" si="82"/>
        <v>0</v>
      </c>
      <c r="G550" s="444">
        <f t="shared" si="82"/>
        <v>0</v>
      </c>
    </row>
    <row r="551" spans="3:7" ht="19.899999999999999" customHeight="1" thickBot="1" x14ac:dyDescent="0.3">
      <c r="C551" s="466" t="s">
        <v>50</v>
      </c>
      <c r="D551" s="444"/>
      <c r="E551" s="444"/>
      <c r="F551" s="444"/>
      <c r="G551" s="444"/>
    </row>
    <row r="552" spans="3:7" ht="19.899999999999999" customHeight="1" thickBot="1" x14ac:dyDescent="0.3">
      <c r="C552" s="466" t="s">
        <v>75</v>
      </c>
      <c r="D552" s="444"/>
      <c r="E552" s="444"/>
      <c r="F552" s="444"/>
      <c r="G552" s="444"/>
    </row>
    <row r="553" spans="3:7" ht="19.899999999999999" customHeight="1" thickBot="1" x14ac:dyDescent="0.3">
      <c r="C553" s="466" t="s">
        <v>76</v>
      </c>
      <c r="D553" s="444"/>
      <c r="E553" s="444"/>
      <c r="F553" s="444"/>
      <c r="G553" s="444"/>
    </row>
    <row r="554" spans="3:7" ht="19.899999999999999" customHeight="1" thickBot="1" x14ac:dyDescent="0.3">
      <c r="C554" s="466" t="s">
        <v>77</v>
      </c>
      <c r="D554" s="444"/>
      <c r="E554" s="444"/>
      <c r="F554" s="444"/>
      <c r="G554" s="444"/>
    </row>
    <row r="555" spans="3:7" ht="19.899999999999999" customHeight="1" thickBot="1" x14ac:dyDescent="0.3">
      <c r="C555" s="443" t="s">
        <v>42</v>
      </c>
      <c r="D555" s="445">
        <f>D556+D557+D558+D559</f>
        <v>32286</v>
      </c>
      <c r="E555" s="327">
        <v>34964</v>
      </c>
      <c r="F555" s="327">
        <v>37450</v>
      </c>
      <c r="G555" s="445"/>
    </row>
    <row r="556" spans="3:7" ht="19.899999999999999" customHeight="1" thickBot="1" x14ac:dyDescent="0.3">
      <c r="C556" s="466" t="s">
        <v>50</v>
      </c>
      <c r="D556" s="327">
        <v>32286</v>
      </c>
      <c r="E556" s="327">
        <v>34964</v>
      </c>
      <c r="F556" s="327">
        <v>37450</v>
      </c>
      <c r="G556" s="445"/>
    </row>
    <row r="557" spans="3:7" ht="19.899999999999999" customHeight="1" thickBot="1" x14ac:dyDescent="0.3">
      <c r="C557" s="466" t="s">
        <v>75</v>
      </c>
      <c r="D557" s="445"/>
      <c r="E557" s="444"/>
      <c r="F557" s="444"/>
      <c r="G557" s="444"/>
    </row>
    <row r="558" spans="3:7" ht="19.899999999999999" customHeight="1" thickBot="1" x14ac:dyDescent="0.3">
      <c r="C558" s="466" t="s">
        <v>76</v>
      </c>
      <c r="D558" s="445"/>
      <c r="E558" s="444"/>
      <c r="F558" s="444"/>
      <c r="G558" s="444"/>
    </row>
    <row r="559" spans="3:7" ht="19.899999999999999" customHeight="1" thickBot="1" x14ac:dyDescent="0.3">
      <c r="C559" s="466" t="s">
        <v>77</v>
      </c>
      <c r="D559" s="445"/>
      <c r="E559" s="444"/>
      <c r="F559" s="444"/>
      <c r="G559" s="444"/>
    </row>
    <row r="560" spans="3:7" ht="19.899999999999999" customHeight="1" thickBot="1" x14ac:dyDescent="0.3">
      <c r="C560" s="446" t="s">
        <v>133</v>
      </c>
      <c r="D560" s="445">
        <f>D550+D555</f>
        <v>32286</v>
      </c>
      <c r="E560" s="445">
        <f t="shared" ref="E560:G560" si="83">E550+E555</f>
        <v>34964</v>
      </c>
      <c r="F560" s="445">
        <f t="shared" si="83"/>
        <v>37450</v>
      </c>
      <c r="G560" s="445">
        <f t="shared" si="83"/>
        <v>0</v>
      </c>
    </row>
    <row r="561" spans="3:7" ht="19.899999999999999" customHeight="1" thickBot="1" x14ac:dyDescent="0.3">
      <c r="C561" s="447" t="s">
        <v>35</v>
      </c>
      <c r="D561" s="448">
        <f>IF(D560-D542=0,0,"Error")</f>
        <v>0</v>
      </c>
      <c r="E561" s="448">
        <f>IF(E560-E542=0,0,"Error")</f>
        <v>0</v>
      </c>
      <c r="F561" s="448">
        <f t="shared" ref="F561:G561" si="84">IF(F560-F542=0,0,"Error")</f>
        <v>0</v>
      </c>
      <c r="G561" s="448">
        <f t="shared" si="84"/>
        <v>0</v>
      </c>
    </row>
    <row r="562" spans="3:7" ht="29.25" customHeight="1" thickBot="1" x14ac:dyDescent="0.3">
      <c r="C562" s="442" t="s">
        <v>438</v>
      </c>
      <c r="D562" s="474" t="s">
        <v>897</v>
      </c>
      <c r="E562" s="475" t="s">
        <v>53</v>
      </c>
      <c r="F562" s="481" t="s">
        <v>898</v>
      </c>
      <c r="G562" s="453"/>
    </row>
    <row r="563" spans="3:7" ht="19.899999999999999" customHeight="1" thickBot="1" x14ac:dyDescent="0.3">
      <c r="C563" s="325" t="s">
        <v>9</v>
      </c>
      <c r="D563" s="1250" t="s">
        <v>899</v>
      </c>
      <c r="E563" s="1251"/>
      <c r="F563" s="1251"/>
      <c r="G563" s="1252"/>
    </row>
    <row r="564" spans="3:7" ht="19.899999999999999" customHeight="1" thickBot="1" x14ac:dyDescent="0.3">
      <c r="C564" s="325" t="s">
        <v>14</v>
      </c>
      <c r="D564" s="955" t="s">
        <v>723</v>
      </c>
      <c r="E564" s="956"/>
      <c r="F564" s="956"/>
      <c r="G564" s="957"/>
    </row>
    <row r="565" spans="3:7" ht="19.899999999999999" customHeight="1" x14ac:dyDescent="0.25">
      <c r="C565" s="935"/>
      <c r="D565" s="323">
        <v>2019</v>
      </c>
      <c r="E565" s="323">
        <v>2020</v>
      </c>
      <c r="F565" s="323">
        <v>2021</v>
      </c>
      <c r="G565" s="323">
        <v>2022</v>
      </c>
    </row>
    <row r="566" spans="3:7" ht="19.899999999999999" customHeight="1" thickBot="1" x14ac:dyDescent="0.3">
      <c r="C566" s="936"/>
      <c r="D566" s="324" t="s">
        <v>6</v>
      </c>
      <c r="E566" s="324" t="s">
        <v>6</v>
      </c>
      <c r="F566" s="324" t="s">
        <v>6</v>
      </c>
      <c r="G566" s="324" t="s">
        <v>6</v>
      </c>
    </row>
    <row r="567" spans="3:7" ht="19.899999999999999" customHeight="1" thickBot="1" x14ac:dyDescent="0.3">
      <c r="C567" s="325" t="s">
        <v>8</v>
      </c>
      <c r="D567" s="328">
        <v>1</v>
      </c>
      <c r="E567" s="328">
        <v>0</v>
      </c>
      <c r="F567" s="328">
        <v>0</v>
      </c>
      <c r="G567" s="328">
        <v>0</v>
      </c>
    </row>
    <row r="568" spans="3:7" ht="19.899999999999999" customHeight="1" thickBot="1" x14ac:dyDescent="0.3">
      <c r="C568" s="325" t="s">
        <v>15</v>
      </c>
      <c r="D568" s="327">
        <v>160373</v>
      </c>
      <c r="E568" s="327">
        <v>0</v>
      </c>
      <c r="F568" s="327"/>
      <c r="G568" s="327"/>
    </row>
    <row r="569" spans="3:7" ht="19.899999999999999" customHeight="1" thickBot="1" x14ac:dyDescent="0.3">
      <c r="C569" s="325" t="s">
        <v>23</v>
      </c>
      <c r="D569" s="327"/>
      <c r="E569" s="327" t="e">
        <f t="shared" ref="E569:G569" si="85">E568/E567</f>
        <v>#DIV/0!</v>
      </c>
      <c r="F569" s="327" t="e">
        <f t="shared" si="85"/>
        <v>#DIV/0!</v>
      </c>
      <c r="G569" s="327" t="e">
        <f t="shared" si="85"/>
        <v>#DIV/0!</v>
      </c>
    </row>
    <row r="570" spans="3:7" ht="19.899999999999999" customHeight="1" thickBot="1" x14ac:dyDescent="0.3">
      <c r="C570" s="325" t="s">
        <v>16</v>
      </c>
      <c r="D570" s="328" t="s">
        <v>22</v>
      </c>
      <c r="E570" s="281">
        <f>E567/D567-1</f>
        <v>-1</v>
      </c>
      <c r="F570" s="281" t="e">
        <f t="shared" ref="F570:G572" si="86">F567/E567-1</f>
        <v>#DIV/0!</v>
      </c>
      <c r="G570" s="281" t="e">
        <f t="shared" si="86"/>
        <v>#DIV/0!</v>
      </c>
    </row>
    <row r="571" spans="3:7" ht="19.899999999999999" customHeight="1" thickBot="1" x14ac:dyDescent="0.3">
      <c r="C571" s="325" t="s">
        <v>17</v>
      </c>
      <c r="D571" s="328" t="s">
        <v>22</v>
      </c>
      <c r="E571" s="281">
        <f>E568/D568-1</f>
        <v>-1</v>
      </c>
      <c r="F571" s="281" t="e">
        <f t="shared" si="86"/>
        <v>#DIV/0!</v>
      </c>
      <c r="G571" s="281" t="e">
        <f t="shared" si="86"/>
        <v>#DIV/0!</v>
      </c>
    </row>
    <row r="572" spans="3:7" ht="19.899999999999999" customHeight="1" thickBot="1" x14ac:dyDescent="0.3">
      <c r="C572" s="325" t="s">
        <v>18</v>
      </c>
      <c r="D572" s="328" t="s">
        <v>22</v>
      </c>
      <c r="E572" s="281" t="e">
        <f>E569/D569-1</f>
        <v>#DIV/0!</v>
      </c>
      <c r="F572" s="281" t="e">
        <f t="shared" si="86"/>
        <v>#DIV/0!</v>
      </c>
      <c r="G572" s="281" t="e">
        <f t="shared" si="86"/>
        <v>#DIV/0!</v>
      </c>
    </row>
    <row r="573" spans="3:7" ht="31.5" customHeight="1" thickBot="1" x14ac:dyDescent="0.3">
      <c r="C573" s="1239" t="s">
        <v>603</v>
      </c>
      <c r="D573" s="1240"/>
      <c r="E573" s="1240"/>
      <c r="F573" s="1240"/>
      <c r="G573" s="1241"/>
    </row>
    <row r="574" spans="3:7" ht="19.899999999999999" customHeight="1" x14ac:dyDescent="0.25">
      <c r="C574" s="935"/>
      <c r="D574" s="323">
        <v>2019</v>
      </c>
      <c r="E574" s="323">
        <v>2020</v>
      </c>
      <c r="F574" s="323">
        <v>2021</v>
      </c>
      <c r="G574" s="323">
        <v>2022</v>
      </c>
    </row>
    <row r="575" spans="3:7" ht="19.899999999999999" customHeight="1" thickBot="1" x14ac:dyDescent="0.3">
      <c r="C575" s="936"/>
      <c r="D575" s="324" t="s">
        <v>6</v>
      </c>
      <c r="E575" s="324" t="s">
        <v>6</v>
      </c>
      <c r="F575" s="324" t="s">
        <v>6</v>
      </c>
      <c r="G575" s="324" t="s">
        <v>6</v>
      </c>
    </row>
    <row r="576" spans="3:7" ht="19.899999999999999" customHeight="1" thickBot="1" x14ac:dyDescent="0.3">
      <c r="C576" s="443" t="s">
        <v>41</v>
      </c>
      <c r="D576" s="444">
        <f>D577+D578+D579+D580</f>
        <v>0</v>
      </c>
      <c r="E576" s="444">
        <f t="shared" ref="E576:G576" si="87">E577+E578+E579+E580</f>
        <v>0</v>
      </c>
      <c r="F576" s="444">
        <f t="shared" si="87"/>
        <v>0</v>
      </c>
      <c r="G576" s="444">
        <f t="shared" si="87"/>
        <v>0</v>
      </c>
    </row>
    <row r="577" spans="3:7" ht="19.899999999999999" customHeight="1" thickBot="1" x14ac:dyDescent="0.3">
      <c r="C577" s="466" t="s">
        <v>50</v>
      </c>
      <c r="D577" s="444"/>
      <c r="E577" s="444"/>
      <c r="F577" s="444"/>
      <c r="G577" s="444"/>
    </row>
    <row r="578" spans="3:7" ht="19.899999999999999" customHeight="1" thickBot="1" x14ac:dyDescent="0.3">
      <c r="C578" s="466" t="s">
        <v>75</v>
      </c>
      <c r="D578" s="444"/>
      <c r="E578" s="444"/>
      <c r="F578" s="444"/>
      <c r="G578" s="444"/>
    </row>
    <row r="579" spans="3:7" ht="19.899999999999999" customHeight="1" thickBot="1" x14ac:dyDescent="0.3">
      <c r="C579" s="466" t="s">
        <v>76</v>
      </c>
      <c r="D579" s="444"/>
      <c r="E579" s="444"/>
      <c r="F579" s="444"/>
      <c r="G579" s="444"/>
    </row>
    <row r="580" spans="3:7" ht="19.899999999999999" customHeight="1" thickBot="1" x14ac:dyDescent="0.3">
      <c r="C580" s="466" t="s">
        <v>77</v>
      </c>
      <c r="D580" s="444"/>
      <c r="E580" s="444"/>
      <c r="F580" s="444"/>
      <c r="G580" s="444"/>
    </row>
    <row r="581" spans="3:7" ht="19.899999999999999" customHeight="1" thickBot="1" x14ac:dyDescent="0.3">
      <c r="C581" s="443" t="s">
        <v>42</v>
      </c>
      <c r="D581" s="445">
        <v>160373</v>
      </c>
      <c r="E581" s="327">
        <v>0</v>
      </c>
      <c r="F581" s="445"/>
      <c r="G581" s="445"/>
    </row>
    <row r="582" spans="3:7" ht="19.899999999999999" customHeight="1" thickBot="1" x14ac:dyDescent="0.3">
      <c r="C582" s="466" t="s">
        <v>50</v>
      </c>
      <c r="D582" s="445">
        <v>160373</v>
      </c>
      <c r="E582" s="327">
        <v>0</v>
      </c>
      <c r="F582" s="327"/>
      <c r="G582" s="445"/>
    </row>
    <row r="583" spans="3:7" ht="19.899999999999999" customHeight="1" thickBot="1" x14ac:dyDescent="0.3">
      <c r="C583" s="466" t="s">
        <v>75</v>
      </c>
      <c r="D583" s="445"/>
      <c r="E583" s="444"/>
      <c r="F583" s="444"/>
      <c r="G583" s="444"/>
    </row>
    <row r="584" spans="3:7" ht="19.899999999999999" customHeight="1" thickBot="1" x14ac:dyDescent="0.3">
      <c r="C584" s="466" t="s">
        <v>76</v>
      </c>
      <c r="D584" s="445"/>
      <c r="E584" s="444"/>
      <c r="F584" s="444"/>
      <c r="G584" s="444"/>
    </row>
    <row r="585" spans="3:7" ht="19.899999999999999" customHeight="1" thickBot="1" x14ac:dyDescent="0.3">
      <c r="C585" s="466" t="s">
        <v>77</v>
      </c>
      <c r="D585" s="445"/>
      <c r="E585" s="444"/>
      <c r="F585" s="444"/>
      <c r="G585" s="444"/>
    </row>
    <row r="586" spans="3:7" ht="19.899999999999999" customHeight="1" thickBot="1" x14ac:dyDescent="0.3">
      <c r="C586" s="446" t="s">
        <v>133</v>
      </c>
      <c r="D586" s="445">
        <f>D576+D581</f>
        <v>160373</v>
      </c>
      <c r="E586" s="445">
        <f t="shared" ref="E586:G586" si="88">E576+E581</f>
        <v>0</v>
      </c>
      <c r="F586" s="445">
        <f t="shared" si="88"/>
        <v>0</v>
      </c>
      <c r="G586" s="445">
        <f t="shared" si="88"/>
        <v>0</v>
      </c>
    </row>
    <row r="587" spans="3:7" ht="19.899999999999999" customHeight="1" thickBot="1" x14ac:dyDescent="0.3">
      <c r="C587" s="447" t="s">
        <v>35</v>
      </c>
      <c r="D587" s="448">
        <f>IF(D586-D568=0,0,"Error")</f>
        <v>0</v>
      </c>
      <c r="E587" s="448">
        <f>IF(E586-E568=0,0,"Error")</f>
        <v>0</v>
      </c>
      <c r="F587" s="448">
        <f t="shared" ref="F587:G587" si="89">IF(F586-F568=0,0,"Error")</f>
        <v>0</v>
      </c>
      <c r="G587" s="448">
        <f t="shared" si="89"/>
        <v>0</v>
      </c>
    </row>
    <row r="588" spans="3:7" ht="19.899999999999999" customHeight="1" thickBot="1" x14ac:dyDescent="0.3">
      <c r="C588" s="442" t="s">
        <v>900</v>
      </c>
      <c r="D588" s="474" t="s">
        <v>897</v>
      </c>
      <c r="E588" s="475" t="s">
        <v>53</v>
      </c>
      <c r="F588" s="485" t="s">
        <v>901</v>
      </c>
      <c r="G588" s="453"/>
    </row>
    <row r="589" spans="3:7" ht="19.899999999999999" customHeight="1" thickBot="1" x14ac:dyDescent="0.3">
      <c r="C589" s="325" t="s">
        <v>9</v>
      </c>
      <c r="D589" s="1250" t="s">
        <v>902</v>
      </c>
      <c r="E589" s="1251"/>
      <c r="F589" s="1251"/>
      <c r="G589" s="1252"/>
    </row>
    <row r="590" spans="3:7" ht="19.899999999999999" customHeight="1" thickBot="1" x14ac:dyDescent="0.3">
      <c r="C590" s="325" t="s">
        <v>14</v>
      </c>
      <c r="D590" s="955" t="s">
        <v>723</v>
      </c>
      <c r="E590" s="956"/>
      <c r="F590" s="956"/>
      <c r="G590" s="957"/>
    </row>
    <row r="591" spans="3:7" ht="19.899999999999999" customHeight="1" x14ac:dyDescent="0.25">
      <c r="C591" s="935"/>
      <c r="D591" s="323">
        <v>2019</v>
      </c>
      <c r="E591" s="323">
        <v>2020</v>
      </c>
      <c r="F591" s="323">
        <v>2021</v>
      </c>
      <c r="G591" s="323">
        <v>2022</v>
      </c>
    </row>
    <row r="592" spans="3:7" ht="19.899999999999999" customHeight="1" thickBot="1" x14ac:dyDescent="0.3">
      <c r="C592" s="936"/>
      <c r="D592" s="324" t="s">
        <v>6</v>
      </c>
      <c r="E592" s="324" t="s">
        <v>6</v>
      </c>
      <c r="F592" s="324" t="s">
        <v>6</v>
      </c>
      <c r="G592" s="324" t="s">
        <v>6</v>
      </c>
    </row>
    <row r="593" spans="3:7" ht="19.899999999999999" customHeight="1" thickBot="1" x14ac:dyDescent="0.3">
      <c r="C593" s="325" t="s">
        <v>8</v>
      </c>
      <c r="D593" s="328">
        <v>1</v>
      </c>
      <c r="E593" s="328">
        <v>0</v>
      </c>
      <c r="F593" s="328">
        <v>0</v>
      </c>
      <c r="G593" s="328">
        <v>0</v>
      </c>
    </row>
    <row r="594" spans="3:7" ht="19.899999999999999" customHeight="1" thickBot="1" x14ac:dyDescent="0.3">
      <c r="C594" s="325" t="s">
        <v>15</v>
      </c>
      <c r="D594" s="327">
        <v>71870</v>
      </c>
      <c r="E594" s="327">
        <v>0</v>
      </c>
      <c r="F594" s="327"/>
      <c r="G594" s="327"/>
    </row>
    <row r="595" spans="3:7" ht="19.899999999999999" customHeight="1" thickBot="1" x14ac:dyDescent="0.3">
      <c r="C595" s="325" t="s">
        <v>23</v>
      </c>
      <c r="D595" s="327">
        <f t="shared" ref="D595" si="90">D594/D593</f>
        <v>71870</v>
      </c>
      <c r="E595" s="327">
        <v>0</v>
      </c>
      <c r="F595" s="327" t="e">
        <f t="shared" ref="F595:G595" si="91">F594/F593</f>
        <v>#DIV/0!</v>
      </c>
      <c r="G595" s="327" t="e">
        <f t="shared" si="91"/>
        <v>#DIV/0!</v>
      </c>
    </row>
    <row r="596" spans="3:7" ht="19.899999999999999" customHeight="1" thickBot="1" x14ac:dyDescent="0.3">
      <c r="C596" s="325" t="s">
        <v>16</v>
      </c>
      <c r="D596" s="328" t="s">
        <v>22</v>
      </c>
      <c r="E596" s="281">
        <f>E593/D593-1</f>
        <v>-1</v>
      </c>
      <c r="F596" s="281" t="e">
        <f t="shared" ref="F596:G598" si="92">F593/E593-1</f>
        <v>#DIV/0!</v>
      </c>
      <c r="G596" s="281" t="e">
        <f t="shared" si="92"/>
        <v>#DIV/0!</v>
      </c>
    </row>
    <row r="597" spans="3:7" ht="19.899999999999999" customHeight="1" thickBot="1" x14ac:dyDescent="0.3">
      <c r="C597" s="325" t="s">
        <v>17</v>
      </c>
      <c r="D597" s="328" t="s">
        <v>22</v>
      </c>
      <c r="E597" s="281">
        <f>E594/D594-1</f>
        <v>-1</v>
      </c>
      <c r="F597" s="281" t="e">
        <f t="shared" si="92"/>
        <v>#DIV/0!</v>
      </c>
      <c r="G597" s="281" t="e">
        <f t="shared" si="92"/>
        <v>#DIV/0!</v>
      </c>
    </row>
    <row r="598" spans="3:7" ht="19.899999999999999" customHeight="1" thickBot="1" x14ac:dyDescent="0.3">
      <c r="C598" s="325" t="s">
        <v>18</v>
      </c>
      <c r="D598" s="328" t="s">
        <v>22</v>
      </c>
      <c r="E598" s="281">
        <f>E595/D595-1</f>
        <v>-1</v>
      </c>
      <c r="F598" s="281" t="e">
        <f t="shared" si="92"/>
        <v>#DIV/0!</v>
      </c>
      <c r="G598" s="281" t="e">
        <f t="shared" si="92"/>
        <v>#DIV/0!</v>
      </c>
    </row>
    <row r="599" spans="3:7" ht="19.899999999999999" customHeight="1" thickBot="1" x14ac:dyDescent="0.3">
      <c r="C599" s="1239" t="s">
        <v>603</v>
      </c>
      <c r="D599" s="1240"/>
      <c r="E599" s="1240"/>
      <c r="F599" s="1240"/>
      <c r="G599" s="1241"/>
    </row>
    <row r="600" spans="3:7" ht="33" customHeight="1" x14ac:dyDescent="0.25">
      <c r="C600" s="935"/>
      <c r="D600" s="323">
        <v>2018</v>
      </c>
      <c r="E600" s="323">
        <v>2019</v>
      </c>
      <c r="F600" s="323">
        <v>2020</v>
      </c>
      <c r="G600" s="323">
        <v>2021</v>
      </c>
    </row>
    <row r="601" spans="3:7" ht="19.899999999999999" customHeight="1" thickBot="1" x14ac:dyDescent="0.3">
      <c r="C601" s="936"/>
      <c r="D601" s="324" t="s">
        <v>5</v>
      </c>
      <c r="E601" s="324" t="s">
        <v>6</v>
      </c>
      <c r="F601" s="324" t="s">
        <v>6</v>
      </c>
      <c r="G601" s="324" t="s">
        <v>6</v>
      </c>
    </row>
    <row r="602" spans="3:7" ht="19.899999999999999" customHeight="1" thickBot="1" x14ac:dyDescent="0.3">
      <c r="C602" s="443" t="s">
        <v>41</v>
      </c>
      <c r="D602" s="444">
        <f>D603+D604+D605+D606</f>
        <v>0</v>
      </c>
      <c r="E602" s="444">
        <f t="shared" ref="E602:G602" si="93">E603+E604+E605+E606</f>
        <v>0</v>
      </c>
      <c r="F602" s="444">
        <f t="shared" si="93"/>
        <v>0</v>
      </c>
      <c r="G602" s="444">
        <f t="shared" si="93"/>
        <v>0</v>
      </c>
    </row>
    <row r="603" spans="3:7" ht="19.899999999999999" customHeight="1" thickBot="1" x14ac:dyDescent="0.3">
      <c r="C603" s="466" t="s">
        <v>50</v>
      </c>
      <c r="D603" s="444"/>
      <c r="E603" s="444"/>
      <c r="F603" s="444"/>
      <c r="G603" s="444"/>
    </row>
    <row r="604" spans="3:7" ht="19.899999999999999" customHeight="1" thickBot="1" x14ac:dyDescent="0.3">
      <c r="C604" s="466" t="s">
        <v>75</v>
      </c>
      <c r="D604" s="444"/>
      <c r="E604" s="444"/>
      <c r="F604" s="444"/>
      <c r="G604" s="444"/>
    </row>
    <row r="605" spans="3:7" ht="19.899999999999999" customHeight="1" thickBot="1" x14ac:dyDescent="0.3">
      <c r="C605" s="466" t="s">
        <v>76</v>
      </c>
      <c r="D605" s="444"/>
      <c r="E605" s="444"/>
      <c r="F605" s="444"/>
      <c r="G605" s="444"/>
    </row>
    <row r="606" spans="3:7" ht="19.899999999999999" customHeight="1" thickBot="1" x14ac:dyDescent="0.3">
      <c r="C606" s="466" t="s">
        <v>77</v>
      </c>
      <c r="D606" s="444"/>
      <c r="E606" s="444"/>
      <c r="F606" s="444"/>
      <c r="G606" s="444"/>
    </row>
    <row r="607" spans="3:7" ht="19.899999999999999" customHeight="1" thickBot="1" x14ac:dyDescent="0.3">
      <c r="C607" s="443" t="s">
        <v>42</v>
      </c>
      <c r="D607" s="445">
        <f>D608+D609+D610+D611</f>
        <v>71870</v>
      </c>
      <c r="E607" s="327">
        <v>0</v>
      </c>
      <c r="F607" s="445"/>
      <c r="G607" s="445"/>
    </row>
    <row r="608" spans="3:7" ht="19.899999999999999" customHeight="1" thickBot="1" x14ac:dyDescent="0.3">
      <c r="C608" s="466" t="s">
        <v>50</v>
      </c>
      <c r="D608" s="327">
        <v>71870</v>
      </c>
      <c r="E608" s="327">
        <v>0</v>
      </c>
      <c r="F608" s="327"/>
      <c r="G608" s="445"/>
    </row>
    <row r="609" spans="3:7" ht="19.899999999999999" customHeight="1" thickBot="1" x14ac:dyDescent="0.3">
      <c r="C609" s="466" t="s">
        <v>75</v>
      </c>
      <c r="D609" s="445"/>
      <c r="E609" s="444"/>
      <c r="F609" s="444"/>
      <c r="G609" s="444"/>
    </row>
    <row r="610" spans="3:7" ht="19.899999999999999" customHeight="1" thickBot="1" x14ac:dyDescent="0.3">
      <c r="C610" s="466" t="s">
        <v>76</v>
      </c>
      <c r="D610" s="445"/>
      <c r="E610" s="444"/>
      <c r="F610" s="444"/>
      <c r="G610" s="444"/>
    </row>
    <row r="611" spans="3:7" ht="19.899999999999999" customHeight="1" thickBot="1" x14ac:dyDescent="0.3">
      <c r="C611" s="466" t="s">
        <v>77</v>
      </c>
      <c r="D611" s="445"/>
      <c r="E611" s="444"/>
      <c r="F611" s="444"/>
      <c r="G611" s="444"/>
    </row>
    <row r="612" spans="3:7" ht="19.899999999999999" customHeight="1" thickBot="1" x14ac:dyDescent="0.3">
      <c r="C612" s="446" t="s">
        <v>133</v>
      </c>
      <c r="D612" s="445">
        <f>D602+D607</f>
        <v>71870</v>
      </c>
      <c r="E612" s="445">
        <f t="shared" ref="E612:G612" si="94">E602+E607</f>
        <v>0</v>
      </c>
      <c r="F612" s="445">
        <f t="shared" si="94"/>
        <v>0</v>
      </c>
      <c r="G612" s="445">
        <f t="shared" si="94"/>
        <v>0</v>
      </c>
    </row>
    <row r="613" spans="3:7" ht="19.899999999999999" customHeight="1" thickBot="1" x14ac:dyDescent="0.3">
      <c r="C613" s="447" t="s">
        <v>35</v>
      </c>
      <c r="D613" s="448">
        <f>IF(D612-D594=0,0,"Error")</f>
        <v>0</v>
      </c>
      <c r="E613" s="448">
        <f>IF(E612-E594=0,0,"Error")</f>
        <v>0</v>
      </c>
      <c r="F613" s="448">
        <f t="shared" ref="F613:G613" si="95">IF(F612-F594=0,0,"Error")</f>
        <v>0</v>
      </c>
      <c r="G613" s="448">
        <f t="shared" si="95"/>
        <v>0</v>
      </c>
    </row>
    <row r="614" spans="3:7" ht="19.899999999999999" customHeight="1" thickBot="1" x14ac:dyDescent="0.3">
      <c r="C614" s="442" t="s">
        <v>652</v>
      </c>
      <c r="D614" s="474" t="s">
        <v>897</v>
      </c>
      <c r="E614" s="475" t="s">
        <v>53</v>
      </c>
      <c r="F614" s="485" t="s">
        <v>903</v>
      </c>
      <c r="G614" s="453"/>
    </row>
    <row r="615" spans="3:7" ht="19.899999999999999" customHeight="1" thickBot="1" x14ac:dyDescent="0.3">
      <c r="C615" s="325" t="s">
        <v>9</v>
      </c>
      <c r="D615" s="1250" t="s">
        <v>904</v>
      </c>
      <c r="E615" s="1251"/>
      <c r="F615" s="1251"/>
      <c r="G615" s="1252"/>
    </row>
    <row r="616" spans="3:7" ht="19.899999999999999" customHeight="1" thickBot="1" x14ac:dyDescent="0.3">
      <c r="C616" s="325" t="s">
        <v>14</v>
      </c>
      <c r="D616" s="955" t="s">
        <v>723</v>
      </c>
      <c r="E616" s="956"/>
      <c r="F616" s="956"/>
      <c r="G616" s="957"/>
    </row>
    <row r="617" spans="3:7" ht="19.899999999999999" customHeight="1" x14ac:dyDescent="0.25">
      <c r="C617" s="935"/>
      <c r="D617" s="323">
        <v>2019</v>
      </c>
      <c r="E617" s="323">
        <v>2020</v>
      </c>
      <c r="F617" s="323">
        <v>2021</v>
      </c>
      <c r="G617" s="323">
        <v>2022</v>
      </c>
    </row>
    <row r="618" spans="3:7" ht="19.899999999999999" customHeight="1" thickBot="1" x14ac:dyDescent="0.3">
      <c r="C618" s="936"/>
      <c r="D618" s="324" t="s">
        <v>6</v>
      </c>
      <c r="E618" s="324" t="s">
        <v>6</v>
      </c>
      <c r="F618" s="324" t="s">
        <v>6</v>
      </c>
      <c r="G618" s="324" t="s">
        <v>6</v>
      </c>
    </row>
    <row r="619" spans="3:7" ht="19.899999999999999" customHeight="1" thickBot="1" x14ac:dyDescent="0.3">
      <c r="C619" s="325" t="s">
        <v>8</v>
      </c>
      <c r="D619" s="328">
        <v>1</v>
      </c>
      <c r="E619" s="328">
        <v>0</v>
      </c>
      <c r="F619" s="328">
        <v>0</v>
      </c>
      <c r="G619" s="328">
        <v>0</v>
      </c>
    </row>
    <row r="620" spans="3:7" ht="19.899999999999999" customHeight="1" thickBot="1" x14ac:dyDescent="0.3">
      <c r="C620" s="325" t="s">
        <v>15</v>
      </c>
      <c r="D620" s="327">
        <v>2509.2919999999999</v>
      </c>
      <c r="E620" s="327">
        <v>0</v>
      </c>
      <c r="F620" s="327"/>
      <c r="G620" s="327"/>
    </row>
    <row r="621" spans="3:7" ht="19.899999999999999" customHeight="1" thickBot="1" x14ac:dyDescent="0.3">
      <c r="C621" s="325" t="s">
        <v>23</v>
      </c>
      <c r="D621" s="327">
        <f t="shared" ref="D621" si="96">D620/D619</f>
        <v>2509.2919999999999</v>
      </c>
      <c r="E621" s="327">
        <v>0</v>
      </c>
      <c r="F621" s="327" t="e">
        <f t="shared" ref="F621:G621" si="97">F620/F619</f>
        <v>#DIV/0!</v>
      </c>
      <c r="G621" s="327" t="e">
        <f t="shared" si="97"/>
        <v>#DIV/0!</v>
      </c>
    </row>
    <row r="622" spans="3:7" ht="19.899999999999999" customHeight="1" thickBot="1" x14ac:dyDescent="0.3">
      <c r="C622" s="325" t="s">
        <v>16</v>
      </c>
      <c r="D622" s="328" t="s">
        <v>22</v>
      </c>
      <c r="E622" s="281">
        <f>E619/D619-1</f>
        <v>-1</v>
      </c>
      <c r="F622" s="281" t="e">
        <f t="shared" ref="F622:G624" si="98">F619/E619-1</f>
        <v>#DIV/0!</v>
      </c>
      <c r="G622" s="281" t="e">
        <f t="shared" si="98"/>
        <v>#DIV/0!</v>
      </c>
    </row>
    <row r="623" spans="3:7" ht="19.899999999999999" customHeight="1" thickBot="1" x14ac:dyDescent="0.3">
      <c r="C623" s="325" t="s">
        <v>17</v>
      </c>
      <c r="D623" s="328" t="s">
        <v>22</v>
      </c>
      <c r="E623" s="281">
        <f>E620/D620-1</f>
        <v>-1</v>
      </c>
      <c r="F623" s="281" t="e">
        <f t="shared" si="98"/>
        <v>#DIV/0!</v>
      </c>
      <c r="G623" s="281" t="e">
        <f t="shared" si="98"/>
        <v>#DIV/0!</v>
      </c>
    </row>
    <row r="624" spans="3:7" ht="19.899999999999999" customHeight="1" thickBot="1" x14ac:dyDescent="0.3">
      <c r="C624" s="325" t="s">
        <v>18</v>
      </c>
      <c r="D624" s="328" t="s">
        <v>22</v>
      </c>
      <c r="E624" s="281">
        <f>E621/D621-1</f>
        <v>-1</v>
      </c>
      <c r="F624" s="281" t="e">
        <f t="shared" si="98"/>
        <v>#DIV/0!</v>
      </c>
      <c r="G624" s="281" t="e">
        <f t="shared" si="98"/>
        <v>#DIV/0!</v>
      </c>
    </row>
    <row r="625" spans="3:7" ht="19.899999999999999" customHeight="1" thickBot="1" x14ac:dyDescent="0.3">
      <c r="C625" s="1239" t="s">
        <v>603</v>
      </c>
      <c r="D625" s="1240"/>
      <c r="E625" s="1240"/>
      <c r="F625" s="1240"/>
      <c r="G625" s="1241"/>
    </row>
    <row r="626" spans="3:7" ht="19.899999999999999" customHeight="1" x14ac:dyDescent="0.25">
      <c r="C626" s="935"/>
      <c r="D626" s="323">
        <v>2019</v>
      </c>
      <c r="E626" s="323">
        <v>2020</v>
      </c>
      <c r="F626" s="323">
        <v>2021</v>
      </c>
      <c r="G626" s="323">
        <v>2022</v>
      </c>
    </row>
    <row r="627" spans="3:7" ht="21" customHeight="1" thickBot="1" x14ac:dyDescent="0.3">
      <c r="C627" s="936"/>
      <c r="D627" s="324" t="s">
        <v>6</v>
      </c>
      <c r="E627" s="324" t="s">
        <v>6</v>
      </c>
      <c r="F627" s="324" t="s">
        <v>6</v>
      </c>
      <c r="G627" s="324" t="s">
        <v>6</v>
      </c>
    </row>
    <row r="628" spans="3:7" ht="19.899999999999999" customHeight="1" thickBot="1" x14ac:dyDescent="0.3">
      <c r="C628" s="443" t="s">
        <v>41</v>
      </c>
      <c r="D628" s="444">
        <f>D629+D630+D631+D632</f>
        <v>0</v>
      </c>
      <c r="E628" s="444">
        <f t="shared" ref="E628:G628" si="99">E629+E630+E631+E632</f>
        <v>0</v>
      </c>
      <c r="F628" s="444">
        <f t="shared" si="99"/>
        <v>0</v>
      </c>
      <c r="G628" s="444">
        <f t="shared" si="99"/>
        <v>0</v>
      </c>
    </row>
    <row r="629" spans="3:7" ht="19.899999999999999" customHeight="1" thickBot="1" x14ac:dyDescent="0.3">
      <c r="C629" s="466" t="s">
        <v>50</v>
      </c>
      <c r="D629" s="444"/>
      <c r="E629" s="444"/>
      <c r="F629" s="444"/>
      <c r="G629" s="444"/>
    </row>
    <row r="630" spans="3:7" ht="19.899999999999999" customHeight="1" thickBot="1" x14ac:dyDescent="0.3">
      <c r="C630" s="466" t="s">
        <v>75</v>
      </c>
      <c r="D630" s="444"/>
      <c r="E630" s="444"/>
      <c r="F630" s="444"/>
      <c r="G630" s="444"/>
    </row>
    <row r="631" spans="3:7" ht="19.899999999999999" customHeight="1" thickBot="1" x14ac:dyDescent="0.3">
      <c r="C631" s="466" t="s">
        <v>76</v>
      </c>
      <c r="D631" s="444"/>
      <c r="E631" s="444"/>
      <c r="F631" s="444"/>
      <c r="G631" s="444"/>
    </row>
    <row r="632" spans="3:7" ht="19.899999999999999" customHeight="1" thickBot="1" x14ac:dyDescent="0.3">
      <c r="C632" s="466" t="s">
        <v>77</v>
      </c>
      <c r="D632" s="444"/>
      <c r="E632" s="444"/>
      <c r="F632" s="444"/>
      <c r="G632" s="444"/>
    </row>
    <row r="633" spans="3:7" ht="19.899999999999999" customHeight="1" thickBot="1" x14ac:dyDescent="0.3">
      <c r="C633" s="443" t="s">
        <v>42</v>
      </c>
      <c r="D633" s="445">
        <f>D634+D635+D636+D637</f>
        <v>2509.2919999999999</v>
      </c>
      <c r="E633" s="327">
        <v>0</v>
      </c>
      <c r="F633" s="445"/>
      <c r="G633" s="445"/>
    </row>
    <row r="634" spans="3:7" ht="19.899999999999999" customHeight="1" thickBot="1" x14ac:dyDescent="0.3">
      <c r="C634" s="466" t="s">
        <v>50</v>
      </c>
      <c r="D634" s="327">
        <v>2509.2919999999999</v>
      </c>
      <c r="E634" s="327">
        <v>0</v>
      </c>
      <c r="F634" s="327"/>
      <c r="G634" s="445"/>
    </row>
    <row r="635" spans="3:7" ht="19.899999999999999" customHeight="1" thickBot="1" x14ac:dyDescent="0.3">
      <c r="C635" s="466" t="s">
        <v>75</v>
      </c>
      <c r="D635" s="445"/>
      <c r="E635" s="444"/>
      <c r="F635" s="444"/>
      <c r="G635" s="444"/>
    </row>
    <row r="636" spans="3:7" ht="19.899999999999999" customHeight="1" thickBot="1" x14ac:dyDescent="0.3">
      <c r="C636" s="466" t="s">
        <v>76</v>
      </c>
      <c r="D636" s="445"/>
      <c r="E636" s="444"/>
      <c r="F636" s="444"/>
      <c r="G636" s="444"/>
    </row>
    <row r="637" spans="3:7" ht="19.899999999999999" customHeight="1" thickBot="1" x14ac:dyDescent="0.3">
      <c r="C637" s="466" t="s">
        <v>77</v>
      </c>
      <c r="D637" s="445"/>
      <c r="E637" s="444"/>
      <c r="F637" s="444"/>
      <c r="G637" s="444"/>
    </row>
    <row r="638" spans="3:7" ht="19.899999999999999" customHeight="1" thickBot="1" x14ac:dyDescent="0.3">
      <c r="C638" s="446" t="s">
        <v>133</v>
      </c>
      <c r="D638" s="445">
        <f>D628+D633</f>
        <v>2509.2919999999999</v>
      </c>
      <c r="E638" s="445">
        <f t="shared" ref="E638:G638" si="100">E628+E633</f>
        <v>0</v>
      </c>
      <c r="F638" s="445">
        <f t="shared" si="100"/>
        <v>0</v>
      </c>
      <c r="G638" s="445">
        <f t="shared" si="100"/>
        <v>0</v>
      </c>
    </row>
    <row r="639" spans="3:7" ht="19.899999999999999" customHeight="1" thickBot="1" x14ac:dyDescent="0.3">
      <c r="C639" s="447" t="s">
        <v>35</v>
      </c>
      <c r="D639" s="448">
        <f>IF(D638-D620=0,0,"Error")</f>
        <v>0</v>
      </c>
      <c r="E639" s="448">
        <f>IF(E638-E620=0,0,"Error")</f>
        <v>0</v>
      </c>
      <c r="F639" s="448">
        <f t="shared" ref="F639:G639" si="101">IF(F638-F620=0,0,"Error")</f>
        <v>0</v>
      </c>
      <c r="G639" s="448">
        <f t="shared" si="101"/>
        <v>0</v>
      </c>
    </row>
    <row r="640" spans="3:7" ht="21.75" customHeight="1" thickBot="1" x14ac:dyDescent="0.3">
      <c r="C640" s="442" t="s">
        <v>905</v>
      </c>
      <c r="D640" s="474" t="s">
        <v>897</v>
      </c>
      <c r="E640" s="475" t="s">
        <v>53</v>
      </c>
      <c r="F640" s="485" t="s">
        <v>906</v>
      </c>
      <c r="G640" s="453"/>
    </row>
    <row r="641" spans="3:7" ht="19.899999999999999" customHeight="1" thickBot="1" x14ac:dyDescent="0.3">
      <c r="C641" s="325" t="s">
        <v>9</v>
      </c>
      <c r="D641" s="1250" t="s">
        <v>907</v>
      </c>
      <c r="E641" s="1251"/>
      <c r="F641" s="1251"/>
      <c r="G641" s="1252"/>
    </row>
    <row r="642" spans="3:7" ht="19.899999999999999" customHeight="1" thickBot="1" x14ac:dyDescent="0.3">
      <c r="C642" s="325" t="s">
        <v>14</v>
      </c>
      <c r="D642" s="955" t="s">
        <v>908</v>
      </c>
      <c r="E642" s="956"/>
      <c r="F642" s="956"/>
      <c r="G642" s="957"/>
    </row>
    <row r="643" spans="3:7" ht="19.899999999999999" customHeight="1" x14ac:dyDescent="0.25">
      <c r="C643" s="935"/>
      <c r="D643" s="323">
        <v>2019</v>
      </c>
      <c r="E643" s="323">
        <v>2020</v>
      </c>
      <c r="F643" s="323">
        <v>2021</v>
      </c>
      <c r="G643" s="323">
        <v>2022</v>
      </c>
    </row>
    <row r="644" spans="3:7" ht="19.899999999999999" customHeight="1" thickBot="1" x14ac:dyDescent="0.3">
      <c r="C644" s="936"/>
      <c r="D644" s="324" t="s">
        <v>6</v>
      </c>
      <c r="E644" s="324" t="s">
        <v>6</v>
      </c>
      <c r="F644" s="324" t="s">
        <v>6</v>
      </c>
      <c r="G644" s="324" t="s">
        <v>6</v>
      </c>
    </row>
    <row r="645" spans="3:7" ht="19.899999999999999" customHeight="1" thickBot="1" x14ac:dyDescent="0.3">
      <c r="C645" s="325" t="s">
        <v>8</v>
      </c>
      <c r="D645" s="328">
        <v>1</v>
      </c>
      <c r="E645" s="328">
        <v>1</v>
      </c>
      <c r="F645" s="328">
        <v>0</v>
      </c>
      <c r="G645" s="328">
        <v>0</v>
      </c>
    </row>
    <row r="646" spans="3:7" ht="19.899999999999999" customHeight="1" thickBot="1" x14ac:dyDescent="0.3">
      <c r="C646" s="325" t="s">
        <v>15</v>
      </c>
      <c r="D646" s="327">
        <v>5014</v>
      </c>
      <c r="E646" s="327">
        <v>0</v>
      </c>
      <c r="F646" s="327"/>
      <c r="G646" s="327"/>
    </row>
    <row r="647" spans="3:7" ht="19.899999999999999" customHeight="1" thickBot="1" x14ac:dyDescent="0.3">
      <c r="C647" s="325" t="s">
        <v>23</v>
      </c>
      <c r="D647" s="327">
        <f t="shared" ref="D647:G647" si="102">D646/D645</f>
        <v>5014</v>
      </c>
      <c r="E647" s="327">
        <f t="shared" si="102"/>
        <v>0</v>
      </c>
      <c r="F647" s="327" t="e">
        <f t="shared" si="102"/>
        <v>#DIV/0!</v>
      </c>
      <c r="G647" s="327" t="e">
        <f t="shared" si="102"/>
        <v>#DIV/0!</v>
      </c>
    </row>
    <row r="648" spans="3:7" ht="19.899999999999999" customHeight="1" thickBot="1" x14ac:dyDescent="0.3">
      <c r="C648" s="325" t="s">
        <v>16</v>
      </c>
      <c r="D648" s="328" t="s">
        <v>22</v>
      </c>
      <c r="E648" s="281">
        <f>E645/D645-1</f>
        <v>0</v>
      </c>
      <c r="F648" s="281">
        <f t="shared" ref="F648:G650" si="103">F645/E645-1</f>
        <v>-1</v>
      </c>
      <c r="G648" s="281" t="e">
        <f t="shared" si="103"/>
        <v>#DIV/0!</v>
      </c>
    </row>
    <row r="649" spans="3:7" ht="19.899999999999999" customHeight="1" thickBot="1" x14ac:dyDescent="0.3">
      <c r="C649" s="325" t="s">
        <v>17</v>
      </c>
      <c r="D649" s="328" t="s">
        <v>22</v>
      </c>
      <c r="E649" s="281">
        <f>E646/D646-1</f>
        <v>-1</v>
      </c>
      <c r="F649" s="281" t="e">
        <f t="shared" si="103"/>
        <v>#DIV/0!</v>
      </c>
      <c r="G649" s="281" t="e">
        <f t="shared" si="103"/>
        <v>#DIV/0!</v>
      </c>
    </row>
    <row r="650" spans="3:7" ht="19.899999999999999" customHeight="1" thickBot="1" x14ac:dyDescent="0.3">
      <c r="C650" s="325" t="s">
        <v>18</v>
      </c>
      <c r="D650" s="328" t="s">
        <v>22</v>
      </c>
      <c r="E650" s="281">
        <f>E647/D647-1</f>
        <v>-1</v>
      </c>
      <c r="F650" s="281" t="e">
        <f t="shared" si="103"/>
        <v>#DIV/0!</v>
      </c>
      <c r="G650" s="281" t="e">
        <f t="shared" si="103"/>
        <v>#DIV/0!</v>
      </c>
    </row>
    <row r="651" spans="3:7" ht="19.899999999999999" customHeight="1" thickBot="1" x14ac:dyDescent="0.3">
      <c r="C651" s="1239" t="s">
        <v>603</v>
      </c>
      <c r="D651" s="1240"/>
      <c r="E651" s="1240"/>
      <c r="F651" s="1240"/>
      <c r="G651" s="1241"/>
    </row>
    <row r="652" spans="3:7" ht="19.899999999999999" customHeight="1" x14ac:dyDescent="0.25">
      <c r="C652" s="935"/>
      <c r="D652" s="323">
        <v>2018</v>
      </c>
      <c r="E652" s="323">
        <v>2019</v>
      </c>
      <c r="F652" s="323">
        <v>2020</v>
      </c>
      <c r="G652" s="323">
        <v>2021</v>
      </c>
    </row>
    <row r="653" spans="3:7" ht="19.899999999999999" customHeight="1" thickBot="1" x14ac:dyDescent="0.3">
      <c r="C653" s="936"/>
      <c r="D653" s="324" t="s">
        <v>5</v>
      </c>
      <c r="E653" s="324" t="s">
        <v>6</v>
      </c>
      <c r="F653" s="324" t="s">
        <v>6</v>
      </c>
      <c r="G653" s="324" t="s">
        <v>6</v>
      </c>
    </row>
    <row r="654" spans="3:7" ht="28.5" customHeight="1" thickBot="1" x14ac:dyDescent="0.3">
      <c r="C654" s="443" t="s">
        <v>41</v>
      </c>
      <c r="D654" s="444">
        <v>0</v>
      </c>
      <c r="E654" s="444">
        <f t="shared" ref="E654:G654" si="104">E655+E656+E657+E658</f>
        <v>0</v>
      </c>
      <c r="F654" s="444">
        <f t="shared" si="104"/>
        <v>0</v>
      </c>
      <c r="G654" s="444">
        <f t="shared" si="104"/>
        <v>0</v>
      </c>
    </row>
    <row r="655" spans="3:7" ht="19.899999999999999" customHeight="1" thickBot="1" x14ac:dyDescent="0.3">
      <c r="C655" s="466" t="s">
        <v>50</v>
      </c>
      <c r="D655" s="444"/>
      <c r="E655" s="444"/>
      <c r="F655" s="444"/>
      <c r="G655" s="444"/>
    </row>
    <row r="656" spans="3:7" ht="19.899999999999999" customHeight="1" thickBot="1" x14ac:dyDescent="0.3">
      <c r="C656" s="466" t="s">
        <v>75</v>
      </c>
      <c r="D656" s="444"/>
      <c r="E656" s="444"/>
      <c r="F656" s="444"/>
      <c r="G656" s="444"/>
    </row>
    <row r="657" spans="3:7" ht="19.899999999999999" customHeight="1" thickBot="1" x14ac:dyDescent="0.3">
      <c r="C657" s="466" t="s">
        <v>76</v>
      </c>
      <c r="D657" s="444"/>
      <c r="E657" s="444"/>
      <c r="F657" s="444"/>
      <c r="G657" s="444"/>
    </row>
    <row r="658" spans="3:7" ht="19.899999999999999" customHeight="1" thickBot="1" x14ac:dyDescent="0.3">
      <c r="C658" s="466" t="s">
        <v>77</v>
      </c>
      <c r="D658" s="444"/>
      <c r="E658" s="444"/>
      <c r="F658" s="444"/>
      <c r="G658" s="444"/>
    </row>
    <row r="659" spans="3:7" ht="19.899999999999999" customHeight="1" thickBot="1" x14ac:dyDescent="0.3">
      <c r="C659" s="443" t="s">
        <v>42</v>
      </c>
      <c r="D659" s="445">
        <f>D660+D661+D662+D663</f>
        <v>5014</v>
      </c>
      <c r="E659" s="445">
        <v>0</v>
      </c>
      <c r="F659" s="445"/>
      <c r="G659" s="445"/>
    </row>
    <row r="660" spans="3:7" ht="19.899999999999999" customHeight="1" thickBot="1" x14ac:dyDescent="0.3">
      <c r="C660" s="466" t="s">
        <v>50</v>
      </c>
      <c r="D660" s="327">
        <v>5014</v>
      </c>
      <c r="E660" s="327">
        <v>0</v>
      </c>
      <c r="F660" s="327"/>
      <c r="G660" s="445"/>
    </row>
    <row r="661" spans="3:7" ht="19.899999999999999" customHeight="1" thickBot="1" x14ac:dyDescent="0.3">
      <c r="C661" s="466" t="s">
        <v>75</v>
      </c>
      <c r="D661" s="445"/>
      <c r="E661" s="444"/>
      <c r="F661" s="444"/>
      <c r="G661" s="444"/>
    </row>
    <row r="662" spans="3:7" ht="19.899999999999999" customHeight="1" thickBot="1" x14ac:dyDescent="0.3">
      <c r="C662" s="466" t="s">
        <v>76</v>
      </c>
      <c r="D662" s="445"/>
      <c r="E662" s="444"/>
      <c r="F662" s="444"/>
      <c r="G662" s="444"/>
    </row>
    <row r="663" spans="3:7" ht="19.899999999999999" customHeight="1" thickBot="1" x14ac:dyDescent="0.3">
      <c r="C663" s="466" t="s">
        <v>77</v>
      </c>
      <c r="D663" s="445"/>
      <c r="E663" s="444"/>
      <c r="F663" s="444"/>
      <c r="G663" s="444"/>
    </row>
    <row r="664" spans="3:7" ht="19.899999999999999" customHeight="1" thickBot="1" x14ac:dyDescent="0.3">
      <c r="C664" s="446" t="s">
        <v>133</v>
      </c>
      <c r="D664" s="445">
        <f>D654+D659</f>
        <v>5014</v>
      </c>
      <c r="E664" s="445">
        <f t="shared" ref="E664:G664" si="105">E654+E659</f>
        <v>0</v>
      </c>
      <c r="F664" s="445">
        <f t="shared" si="105"/>
        <v>0</v>
      </c>
      <c r="G664" s="445">
        <f t="shared" si="105"/>
        <v>0</v>
      </c>
    </row>
    <row r="665" spans="3:7" ht="19.899999999999999" customHeight="1" thickBot="1" x14ac:dyDescent="0.3">
      <c r="C665" s="447" t="s">
        <v>35</v>
      </c>
      <c r="D665" s="448">
        <f>IF(D664-D646=0,0,"Error")</f>
        <v>0</v>
      </c>
      <c r="E665" s="448">
        <f>IF(E664-E646=0,0,"Error")</f>
        <v>0</v>
      </c>
      <c r="F665" s="448">
        <f t="shared" ref="F665:G665" si="106">IF(F664-F646=0,0,"Error")</f>
        <v>0</v>
      </c>
      <c r="G665" s="448">
        <f t="shared" si="106"/>
        <v>0</v>
      </c>
    </row>
    <row r="666" spans="3:7" ht="19.899999999999999" customHeight="1" thickBot="1" x14ac:dyDescent="0.3">
      <c r="C666" s="442" t="s">
        <v>664</v>
      </c>
      <c r="D666" s="474" t="s">
        <v>897</v>
      </c>
      <c r="E666" s="475" t="s">
        <v>53</v>
      </c>
      <c r="F666" s="485" t="s">
        <v>909</v>
      </c>
      <c r="G666" s="453"/>
    </row>
    <row r="667" spans="3:7" ht="19.899999999999999" customHeight="1" thickBot="1" x14ac:dyDescent="0.3">
      <c r="C667" s="325" t="s">
        <v>9</v>
      </c>
      <c r="D667" s="802" t="s">
        <v>910</v>
      </c>
      <c r="E667" s="803"/>
      <c r="F667" s="803"/>
      <c r="G667" s="804"/>
    </row>
    <row r="668" spans="3:7" ht="19.899999999999999" customHeight="1" thickBot="1" x14ac:dyDescent="0.3">
      <c r="C668" s="325" t="s">
        <v>14</v>
      </c>
      <c r="D668" s="955" t="s">
        <v>896</v>
      </c>
      <c r="E668" s="956"/>
      <c r="F668" s="956"/>
      <c r="G668" s="957"/>
    </row>
    <row r="669" spans="3:7" ht="19.899999999999999" customHeight="1" x14ac:dyDescent="0.25">
      <c r="C669" s="935"/>
      <c r="D669" s="323">
        <v>2019</v>
      </c>
      <c r="E669" s="323">
        <v>2020</v>
      </c>
      <c r="F669" s="323">
        <v>2021</v>
      </c>
      <c r="G669" s="323">
        <v>2022</v>
      </c>
    </row>
    <row r="670" spans="3:7" ht="19.899999999999999" customHeight="1" thickBot="1" x14ac:dyDescent="0.3">
      <c r="C670" s="936"/>
      <c r="D670" s="324" t="s">
        <v>6</v>
      </c>
      <c r="E670" s="324" t="s">
        <v>6</v>
      </c>
      <c r="F670" s="324" t="s">
        <v>6</v>
      </c>
      <c r="G670" s="324" t="s">
        <v>6</v>
      </c>
    </row>
    <row r="671" spans="3:7" ht="19.899999999999999" customHeight="1" thickBot="1" x14ac:dyDescent="0.3">
      <c r="C671" s="325" t="s">
        <v>8</v>
      </c>
      <c r="D671" s="328">
        <v>1</v>
      </c>
      <c r="E671" s="328">
        <v>1</v>
      </c>
      <c r="F671" s="328">
        <v>0</v>
      </c>
      <c r="G671" s="328">
        <v>0</v>
      </c>
    </row>
    <row r="672" spans="3:7" ht="19.899999999999999" customHeight="1" thickBot="1" x14ac:dyDescent="0.3">
      <c r="C672" s="325" t="s">
        <v>15</v>
      </c>
      <c r="D672" s="327">
        <v>11270</v>
      </c>
      <c r="E672" s="327">
        <v>0</v>
      </c>
      <c r="F672" s="327"/>
      <c r="G672" s="327"/>
    </row>
    <row r="673" spans="3:7" ht="19.899999999999999" customHeight="1" thickBot="1" x14ac:dyDescent="0.3">
      <c r="C673" s="325" t="s">
        <v>23</v>
      </c>
      <c r="D673" s="327">
        <f t="shared" ref="D673" si="107">D672/D671</f>
        <v>11270</v>
      </c>
      <c r="E673" s="327">
        <v>0</v>
      </c>
      <c r="F673" s="327" t="e">
        <f t="shared" ref="F673:G673" si="108">F672/F671</f>
        <v>#DIV/0!</v>
      </c>
      <c r="G673" s="327" t="e">
        <f t="shared" si="108"/>
        <v>#DIV/0!</v>
      </c>
    </row>
    <row r="674" spans="3:7" ht="19.899999999999999" customHeight="1" thickBot="1" x14ac:dyDescent="0.3">
      <c r="C674" s="325" t="s">
        <v>16</v>
      </c>
      <c r="D674" s="328" t="s">
        <v>22</v>
      </c>
      <c r="E674" s="281">
        <f>E671/D671-1</f>
        <v>0</v>
      </c>
      <c r="F674" s="281">
        <f t="shared" ref="F674:G676" si="109">F671/E671-1</f>
        <v>-1</v>
      </c>
      <c r="G674" s="281" t="e">
        <f t="shared" si="109"/>
        <v>#DIV/0!</v>
      </c>
    </row>
    <row r="675" spans="3:7" ht="19.899999999999999" customHeight="1" thickBot="1" x14ac:dyDescent="0.3">
      <c r="C675" s="325" t="s">
        <v>17</v>
      </c>
      <c r="D675" s="328" t="s">
        <v>22</v>
      </c>
      <c r="E675" s="281">
        <f>E672/D672-1</f>
        <v>-1</v>
      </c>
      <c r="F675" s="281" t="e">
        <f t="shared" si="109"/>
        <v>#DIV/0!</v>
      </c>
      <c r="G675" s="281" t="e">
        <f t="shared" si="109"/>
        <v>#DIV/0!</v>
      </c>
    </row>
    <row r="676" spans="3:7" ht="19.899999999999999" customHeight="1" thickBot="1" x14ac:dyDescent="0.3">
      <c r="C676" s="325" t="s">
        <v>18</v>
      </c>
      <c r="D676" s="328" t="s">
        <v>22</v>
      </c>
      <c r="E676" s="281">
        <f>E673/D673-1</f>
        <v>-1</v>
      </c>
      <c r="F676" s="281" t="e">
        <f t="shared" si="109"/>
        <v>#DIV/0!</v>
      </c>
      <c r="G676" s="281" t="e">
        <f t="shared" si="109"/>
        <v>#DIV/0!</v>
      </c>
    </row>
    <row r="677" spans="3:7" ht="19.899999999999999" customHeight="1" thickBot="1" x14ac:dyDescent="0.3">
      <c r="C677" s="1239" t="s">
        <v>603</v>
      </c>
      <c r="D677" s="1240"/>
      <c r="E677" s="1240"/>
      <c r="F677" s="1240"/>
      <c r="G677" s="1241"/>
    </row>
    <row r="678" spans="3:7" ht="19.899999999999999" customHeight="1" x14ac:dyDescent="0.25">
      <c r="C678" s="935"/>
      <c r="D678" s="323">
        <v>2019</v>
      </c>
      <c r="E678" s="323">
        <v>2020</v>
      </c>
      <c r="F678" s="323">
        <v>2021</v>
      </c>
      <c r="G678" s="323">
        <v>2022</v>
      </c>
    </row>
    <row r="679" spans="3:7" ht="19.899999999999999" customHeight="1" thickBot="1" x14ac:dyDescent="0.3">
      <c r="C679" s="936"/>
      <c r="D679" s="324" t="s">
        <v>6</v>
      </c>
      <c r="E679" s="324" t="s">
        <v>6</v>
      </c>
      <c r="F679" s="324" t="s">
        <v>6</v>
      </c>
      <c r="G679" s="324" t="s">
        <v>6</v>
      </c>
    </row>
    <row r="680" spans="3:7" ht="19.899999999999999" customHeight="1" thickBot="1" x14ac:dyDescent="0.3">
      <c r="C680" s="443" t="s">
        <v>41</v>
      </c>
      <c r="D680" s="444">
        <f>D681+D682+D683+D684</f>
        <v>0</v>
      </c>
      <c r="E680" s="444">
        <f t="shared" ref="E680:G680" si="110">E681+E682+E683+E684</f>
        <v>0</v>
      </c>
      <c r="F680" s="444">
        <f t="shared" si="110"/>
        <v>0</v>
      </c>
      <c r="G680" s="444">
        <f t="shared" si="110"/>
        <v>0</v>
      </c>
    </row>
    <row r="681" spans="3:7" ht="40.5" customHeight="1" thickBot="1" x14ac:dyDescent="0.3">
      <c r="C681" s="466" t="s">
        <v>50</v>
      </c>
      <c r="D681" s="444"/>
      <c r="E681" s="444"/>
      <c r="F681" s="444"/>
      <c r="G681" s="444"/>
    </row>
    <row r="682" spans="3:7" ht="25.5" customHeight="1" thickBot="1" x14ac:dyDescent="0.3">
      <c r="C682" s="466" t="s">
        <v>75</v>
      </c>
      <c r="D682" s="444"/>
      <c r="E682" s="444"/>
      <c r="F682" s="444"/>
      <c r="G682" s="444"/>
    </row>
    <row r="683" spans="3:7" ht="19.899999999999999" customHeight="1" thickBot="1" x14ac:dyDescent="0.3">
      <c r="C683" s="466" t="s">
        <v>76</v>
      </c>
      <c r="D683" s="444"/>
      <c r="E683" s="444"/>
      <c r="F683" s="444"/>
      <c r="G683" s="444"/>
    </row>
    <row r="684" spans="3:7" ht="19.899999999999999" customHeight="1" thickBot="1" x14ac:dyDescent="0.3">
      <c r="C684" s="466" t="s">
        <v>77</v>
      </c>
      <c r="D684" s="444"/>
      <c r="E684" s="444"/>
      <c r="F684" s="444"/>
      <c r="G684" s="444"/>
    </row>
    <row r="685" spans="3:7" ht="19.899999999999999" customHeight="1" thickBot="1" x14ac:dyDescent="0.3">
      <c r="C685" s="443" t="s">
        <v>42</v>
      </c>
      <c r="D685" s="445">
        <f>D686+D687+D688+D689</f>
        <v>11270</v>
      </c>
      <c r="E685" s="445">
        <f>E686+E687+E688+E689</f>
        <v>0</v>
      </c>
      <c r="F685" s="445"/>
      <c r="G685" s="445"/>
    </row>
    <row r="686" spans="3:7" ht="19.899999999999999" customHeight="1" thickBot="1" x14ac:dyDescent="0.3">
      <c r="C686" s="466" t="s">
        <v>50</v>
      </c>
      <c r="D686" s="327">
        <v>11270</v>
      </c>
      <c r="E686" s="327">
        <v>0</v>
      </c>
      <c r="F686" s="327"/>
      <c r="G686" s="445"/>
    </row>
    <row r="687" spans="3:7" ht="19.899999999999999" customHeight="1" thickBot="1" x14ac:dyDescent="0.3">
      <c r="C687" s="466" t="s">
        <v>75</v>
      </c>
      <c r="D687" s="445"/>
      <c r="E687" s="444"/>
      <c r="F687" s="444"/>
      <c r="G687" s="444"/>
    </row>
    <row r="688" spans="3:7" ht="19.899999999999999" customHeight="1" thickBot="1" x14ac:dyDescent="0.3">
      <c r="C688" s="466" t="s">
        <v>76</v>
      </c>
      <c r="D688" s="445"/>
      <c r="E688" s="444"/>
      <c r="F688" s="444"/>
      <c r="G688" s="444"/>
    </row>
    <row r="689" spans="3:7" ht="19.899999999999999" customHeight="1" thickBot="1" x14ac:dyDescent="0.3">
      <c r="C689" s="466" t="s">
        <v>77</v>
      </c>
      <c r="D689" s="445"/>
      <c r="E689" s="444"/>
      <c r="F689" s="444"/>
      <c r="G689" s="444"/>
    </row>
    <row r="690" spans="3:7" ht="19.899999999999999" customHeight="1" thickBot="1" x14ac:dyDescent="0.3">
      <c r="C690" s="446" t="s">
        <v>133</v>
      </c>
      <c r="D690" s="445">
        <f>D680+D685</f>
        <v>11270</v>
      </c>
      <c r="E690" s="445">
        <f t="shared" ref="E690:G690" si="111">E680+E685</f>
        <v>0</v>
      </c>
      <c r="F690" s="445">
        <f t="shared" si="111"/>
        <v>0</v>
      </c>
      <c r="G690" s="445">
        <f t="shared" si="111"/>
        <v>0</v>
      </c>
    </row>
    <row r="691" spans="3:7" ht="19.899999999999999" customHeight="1" thickBot="1" x14ac:dyDescent="0.3">
      <c r="C691" s="447" t="s">
        <v>35</v>
      </c>
      <c r="D691" s="448">
        <f>IF(D690-D672=0,0,"Error")</f>
        <v>0</v>
      </c>
      <c r="E691" s="448">
        <f>IF(E690-E672=0,0,"Error")</f>
        <v>0</v>
      </c>
      <c r="F691" s="448">
        <f t="shared" ref="F691:G691" si="112">IF(F690-F672=0,0,"Error")</f>
        <v>0</v>
      </c>
      <c r="G691" s="448">
        <f t="shared" si="112"/>
        <v>0</v>
      </c>
    </row>
    <row r="692" spans="3:7" ht="19.899999999999999" customHeight="1" thickBot="1" x14ac:dyDescent="0.3">
      <c r="C692" s="442" t="s">
        <v>669</v>
      </c>
      <c r="D692" s="474" t="s">
        <v>897</v>
      </c>
      <c r="E692" s="475" t="s">
        <v>53</v>
      </c>
      <c r="F692" s="485" t="s">
        <v>911</v>
      </c>
      <c r="G692" s="485" t="s">
        <v>912</v>
      </c>
    </row>
    <row r="693" spans="3:7" ht="19.899999999999999" customHeight="1" thickBot="1" x14ac:dyDescent="0.3">
      <c r="C693" s="325" t="s">
        <v>9</v>
      </c>
      <c r="D693" s="1250" t="s">
        <v>913</v>
      </c>
      <c r="E693" s="1251"/>
      <c r="F693" s="1251"/>
      <c r="G693" s="1252"/>
    </row>
    <row r="694" spans="3:7" ht="19.899999999999999" customHeight="1" thickBot="1" x14ac:dyDescent="0.3">
      <c r="C694" s="325" t="s">
        <v>14</v>
      </c>
      <c r="D694" s="955" t="s">
        <v>896</v>
      </c>
      <c r="E694" s="956"/>
      <c r="F694" s="956"/>
      <c r="G694" s="957"/>
    </row>
    <row r="695" spans="3:7" ht="19.899999999999999" customHeight="1" x14ac:dyDescent="0.25">
      <c r="C695" s="935"/>
      <c r="D695" s="323">
        <v>2019</v>
      </c>
      <c r="E695" s="323">
        <v>2020</v>
      </c>
      <c r="F695" s="323">
        <v>2021</v>
      </c>
      <c r="G695" s="323">
        <v>2022</v>
      </c>
    </row>
    <row r="696" spans="3:7" ht="19.899999999999999" customHeight="1" thickBot="1" x14ac:dyDescent="0.3">
      <c r="C696" s="936"/>
      <c r="D696" s="324" t="s">
        <v>6</v>
      </c>
      <c r="E696" s="324" t="s">
        <v>6</v>
      </c>
      <c r="F696" s="324" t="s">
        <v>6</v>
      </c>
      <c r="G696" s="324" t="s">
        <v>6</v>
      </c>
    </row>
    <row r="697" spans="3:7" ht="19.899999999999999" customHeight="1" thickBot="1" x14ac:dyDescent="0.3">
      <c r="C697" s="325" t="s">
        <v>8</v>
      </c>
      <c r="D697" s="328"/>
      <c r="E697" s="328">
        <v>0</v>
      </c>
      <c r="F697" s="328">
        <v>0</v>
      </c>
      <c r="G697" s="328">
        <v>1</v>
      </c>
    </row>
    <row r="698" spans="3:7" ht="19.899999999999999" customHeight="1" thickBot="1" x14ac:dyDescent="0.3">
      <c r="C698" s="325" t="s">
        <v>15</v>
      </c>
      <c r="D698" s="327">
        <v>37458.707999999999</v>
      </c>
      <c r="E698" s="327">
        <v>0</v>
      </c>
      <c r="F698" s="327">
        <v>26948</v>
      </c>
      <c r="G698" s="327">
        <v>10746</v>
      </c>
    </row>
    <row r="699" spans="3:7" ht="19.899999999999999" customHeight="1" thickBot="1" x14ac:dyDescent="0.3">
      <c r="C699" s="325" t="s">
        <v>23</v>
      </c>
      <c r="D699" s="327" t="e">
        <f>D698/D697</f>
        <v>#DIV/0!</v>
      </c>
      <c r="E699" s="327" t="e">
        <f>E698/E697</f>
        <v>#DIV/0!</v>
      </c>
      <c r="F699" s="327" t="e">
        <f t="shared" ref="F699:G699" si="113">F698/F697</f>
        <v>#DIV/0!</v>
      </c>
      <c r="G699" s="327">
        <f t="shared" si="113"/>
        <v>10746</v>
      </c>
    </row>
    <row r="700" spans="3:7" ht="19.899999999999999" customHeight="1" thickBot="1" x14ac:dyDescent="0.3">
      <c r="C700" s="325" t="s">
        <v>16</v>
      </c>
      <c r="D700" s="328" t="s">
        <v>22</v>
      </c>
      <c r="E700" s="281" t="e">
        <f>E697/D697-1</f>
        <v>#DIV/0!</v>
      </c>
      <c r="F700" s="281" t="e">
        <f t="shared" ref="F700:G702" si="114">F697/E697-1</f>
        <v>#DIV/0!</v>
      </c>
      <c r="G700" s="281" t="e">
        <f t="shared" si="114"/>
        <v>#DIV/0!</v>
      </c>
    </row>
    <row r="701" spans="3:7" ht="19.899999999999999" customHeight="1" thickBot="1" x14ac:dyDescent="0.3">
      <c r="C701" s="325" t="s">
        <v>17</v>
      </c>
      <c r="D701" s="328" t="s">
        <v>22</v>
      </c>
      <c r="E701" s="281">
        <f>E698/D698-1</f>
        <v>-1</v>
      </c>
      <c r="F701" s="281" t="e">
        <f>F698/E698-1</f>
        <v>#DIV/0!</v>
      </c>
      <c r="G701" s="281">
        <f t="shared" si="114"/>
        <v>-0.60123200237494434</v>
      </c>
    </row>
    <row r="702" spans="3:7" ht="19.899999999999999" customHeight="1" thickBot="1" x14ac:dyDescent="0.3">
      <c r="C702" s="325" t="s">
        <v>18</v>
      </c>
      <c r="D702" s="328" t="s">
        <v>22</v>
      </c>
      <c r="E702" s="281" t="e">
        <f>E699/D699-1</f>
        <v>#DIV/0!</v>
      </c>
      <c r="F702" s="281" t="e">
        <f t="shared" si="114"/>
        <v>#DIV/0!</v>
      </c>
      <c r="G702" s="281" t="e">
        <f t="shared" si="114"/>
        <v>#DIV/0!</v>
      </c>
    </row>
    <row r="703" spans="3:7" ht="19.899999999999999" customHeight="1" thickBot="1" x14ac:dyDescent="0.3">
      <c r="C703" s="1239" t="s">
        <v>603</v>
      </c>
      <c r="D703" s="1240"/>
      <c r="E703" s="1240"/>
      <c r="F703" s="1240"/>
      <c r="G703" s="1241"/>
    </row>
    <row r="704" spans="3:7" ht="19.899999999999999" customHeight="1" x14ac:dyDescent="0.25">
      <c r="C704" s="935"/>
      <c r="D704" s="323">
        <v>2019</v>
      </c>
      <c r="E704" s="323">
        <v>2020</v>
      </c>
      <c r="F704" s="323">
        <v>2021</v>
      </c>
      <c r="G704" s="323">
        <v>2022</v>
      </c>
    </row>
    <row r="705" spans="3:7" ht="19.899999999999999" customHeight="1" thickBot="1" x14ac:dyDescent="0.3">
      <c r="C705" s="936"/>
      <c r="D705" s="324" t="s">
        <v>6</v>
      </c>
      <c r="E705" s="324" t="s">
        <v>6</v>
      </c>
      <c r="F705" s="324" t="s">
        <v>6</v>
      </c>
      <c r="G705" s="324" t="s">
        <v>6</v>
      </c>
    </row>
    <row r="706" spans="3:7" ht="19.899999999999999" customHeight="1" thickBot="1" x14ac:dyDescent="0.3">
      <c r="C706" s="443" t="s">
        <v>41</v>
      </c>
      <c r="D706" s="444">
        <f>D707+D708+D709+D710</f>
        <v>0</v>
      </c>
      <c r="E706" s="444">
        <f t="shared" ref="E706:G706" si="115">E707+E708+E709+E710</f>
        <v>0</v>
      </c>
      <c r="F706" s="444">
        <f t="shared" si="115"/>
        <v>0</v>
      </c>
      <c r="G706" s="444">
        <f t="shared" si="115"/>
        <v>0</v>
      </c>
    </row>
    <row r="707" spans="3:7" ht="19.899999999999999" customHeight="1" thickBot="1" x14ac:dyDescent="0.3">
      <c r="C707" s="466" t="s">
        <v>50</v>
      </c>
      <c r="D707" s="444"/>
      <c r="E707" s="444"/>
      <c r="F707" s="444"/>
      <c r="G707" s="444"/>
    </row>
    <row r="708" spans="3:7" ht="35.25" customHeight="1" thickBot="1" x14ac:dyDescent="0.3">
      <c r="C708" s="466" t="s">
        <v>75</v>
      </c>
      <c r="D708" s="444"/>
      <c r="E708" s="444"/>
      <c r="F708" s="444"/>
      <c r="G708" s="444"/>
    </row>
    <row r="709" spans="3:7" ht="19.899999999999999" customHeight="1" thickBot="1" x14ac:dyDescent="0.3">
      <c r="C709" s="466" t="s">
        <v>76</v>
      </c>
      <c r="D709" s="444"/>
      <c r="E709" s="444"/>
      <c r="F709" s="444"/>
      <c r="G709" s="444"/>
    </row>
    <row r="710" spans="3:7" ht="19.899999999999999" customHeight="1" thickBot="1" x14ac:dyDescent="0.3">
      <c r="C710" s="466" t="s">
        <v>77</v>
      </c>
      <c r="D710" s="444"/>
      <c r="E710" s="444"/>
      <c r="F710" s="444"/>
      <c r="G710" s="444"/>
    </row>
    <row r="711" spans="3:7" ht="19.899999999999999" customHeight="1" thickBot="1" x14ac:dyDescent="0.3">
      <c r="C711" s="443" t="s">
        <v>42</v>
      </c>
      <c r="D711" s="445">
        <f>D712+D713+D714+D715</f>
        <v>37458.707999999999</v>
      </c>
      <c r="E711" s="445">
        <f t="shared" ref="E711" si="116">E712+E713+E714+E715</f>
        <v>0</v>
      </c>
      <c r="F711" s="445">
        <v>26948</v>
      </c>
      <c r="G711" s="445">
        <v>10746</v>
      </c>
    </row>
    <row r="712" spans="3:7" ht="19.899999999999999" customHeight="1" thickBot="1" x14ac:dyDescent="0.3">
      <c r="C712" s="466" t="s">
        <v>50</v>
      </c>
      <c r="D712" s="327">
        <v>37458.707999999999</v>
      </c>
      <c r="E712" s="327">
        <v>0</v>
      </c>
      <c r="F712" s="327">
        <v>26948</v>
      </c>
      <c r="G712" s="445">
        <v>10746</v>
      </c>
    </row>
    <row r="713" spans="3:7" ht="19.899999999999999" customHeight="1" thickBot="1" x14ac:dyDescent="0.3">
      <c r="C713" s="466" t="s">
        <v>75</v>
      </c>
      <c r="D713" s="445"/>
      <c r="E713" s="444"/>
      <c r="F713" s="444"/>
      <c r="G713" s="444"/>
    </row>
    <row r="714" spans="3:7" ht="19.899999999999999" customHeight="1" thickBot="1" x14ac:dyDescent="0.3">
      <c r="C714" s="466" t="s">
        <v>76</v>
      </c>
      <c r="D714" s="445"/>
      <c r="E714" s="444"/>
      <c r="F714" s="444"/>
      <c r="G714" s="444"/>
    </row>
    <row r="715" spans="3:7" ht="19.899999999999999" customHeight="1" thickBot="1" x14ac:dyDescent="0.3">
      <c r="C715" s="466" t="s">
        <v>77</v>
      </c>
      <c r="D715" s="445"/>
      <c r="E715" s="444"/>
      <c r="F715" s="444"/>
      <c r="G715" s="444"/>
    </row>
    <row r="716" spans="3:7" ht="19.899999999999999" customHeight="1" thickBot="1" x14ac:dyDescent="0.3">
      <c r="C716" s="446" t="s">
        <v>133</v>
      </c>
      <c r="D716" s="445">
        <f>D706+D711</f>
        <v>37458.707999999999</v>
      </c>
      <c r="E716" s="445">
        <f t="shared" ref="E716:G716" si="117">E706+E711</f>
        <v>0</v>
      </c>
      <c r="F716" s="445">
        <f t="shared" si="117"/>
        <v>26948</v>
      </c>
      <c r="G716" s="445">
        <f t="shared" si="117"/>
        <v>10746</v>
      </c>
    </row>
    <row r="717" spans="3:7" ht="19.899999999999999" customHeight="1" thickBot="1" x14ac:dyDescent="0.3">
      <c r="C717" s="447" t="s">
        <v>35</v>
      </c>
      <c r="D717" s="448">
        <f>IF(D716-D698=0,0,"Error")</f>
        <v>0</v>
      </c>
      <c r="E717" s="448">
        <f>IF(E716-E698=0,0,"Error")</f>
        <v>0</v>
      </c>
      <c r="F717" s="448">
        <f t="shared" ref="F717:G717" si="118">IF(F716-F698=0,0,"Error")</f>
        <v>0</v>
      </c>
      <c r="G717" s="448">
        <f t="shared" si="118"/>
        <v>0</v>
      </c>
    </row>
    <row r="718" spans="3:7" ht="19.899999999999999" customHeight="1" thickBot="1" x14ac:dyDescent="0.3">
      <c r="C718" s="442" t="s">
        <v>914</v>
      </c>
      <c r="D718" s="474" t="s">
        <v>897</v>
      </c>
      <c r="E718" s="475" t="s">
        <v>53</v>
      </c>
      <c r="F718" s="485" t="s">
        <v>912</v>
      </c>
      <c r="G718" s="453"/>
    </row>
    <row r="719" spans="3:7" ht="19.899999999999999" customHeight="1" thickBot="1" x14ac:dyDescent="0.3">
      <c r="C719" s="325" t="s">
        <v>9</v>
      </c>
      <c r="D719" s="1250" t="s">
        <v>915</v>
      </c>
      <c r="E719" s="1251"/>
      <c r="F719" s="1251"/>
      <c r="G719" s="1252"/>
    </row>
    <row r="720" spans="3:7" ht="19.899999999999999" customHeight="1" thickBot="1" x14ac:dyDescent="0.3">
      <c r="C720" s="325" t="s">
        <v>14</v>
      </c>
      <c r="D720" s="955" t="s">
        <v>908</v>
      </c>
      <c r="E720" s="956"/>
      <c r="F720" s="956"/>
      <c r="G720" s="957"/>
    </row>
    <row r="721" spans="3:7" ht="19.899999999999999" customHeight="1" x14ac:dyDescent="0.25">
      <c r="C721" s="935"/>
      <c r="D721" s="323">
        <v>2019</v>
      </c>
      <c r="E721" s="323">
        <v>2020</v>
      </c>
      <c r="F721" s="323">
        <v>2021</v>
      </c>
      <c r="G721" s="323">
        <v>2022</v>
      </c>
    </row>
    <row r="722" spans="3:7" ht="19.899999999999999" customHeight="1" thickBot="1" x14ac:dyDescent="0.3">
      <c r="C722" s="936"/>
      <c r="D722" s="324" t="s">
        <v>6</v>
      </c>
      <c r="E722" s="324" t="s">
        <v>6</v>
      </c>
      <c r="F722" s="324" t="s">
        <v>6</v>
      </c>
      <c r="G722" s="324" t="s">
        <v>6</v>
      </c>
    </row>
    <row r="723" spans="3:7" ht="19.899999999999999" customHeight="1" thickBot="1" x14ac:dyDescent="0.3">
      <c r="C723" s="325" t="s">
        <v>8</v>
      </c>
      <c r="D723" s="328">
        <v>1</v>
      </c>
      <c r="E723" s="328">
        <v>0</v>
      </c>
      <c r="F723" s="328">
        <v>0</v>
      </c>
      <c r="G723" s="328">
        <v>0</v>
      </c>
    </row>
    <row r="724" spans="3:7" ht="19.899999999999999" customHeight="1" thickBot="1" x14ac:dyDescent="0.3">
      <c r="C724" s="325" t="s">
        <v>15</v>
      </c>
      <c r="D724" s="327">
        <v>7947</v>
      </c>
      <c r="E724" s="327">
        <v>0</v>
      </c>
      <c r="F724" s="327"/>
      <c r="G724" s="327"/>
    </row>
    <row r="725" spans="3:7" ht="19.899999999999999" customHeight="1" thickBot="1" x14ac:dyDescent="0.3">
      <c r="C725" s="325" t="s">
        <v>23</v>
      </c>
      <c r="D725" s="327">
        <f t="shared" ref="D725:G725" si="119">D724/D723</f>
        <v>7947</v>
      </c>
      <c r="E725" s="327" t="e">
        <f t="shared" si="119"/>
        <v>#DIV/0!</v>
      </c>
      <c r="F725" s="327" t="e">
        <f t="shared" si="119"/>
        <v>#DIV/0!</v>
      </c>
      <c r="G725" s="327" t="e">
        <f t="shared" si="119"/>
        <v>#DIV/0!</v>
      </c>
    </row>
    <row r="726" spans="3:7" ht="19.899999999999999" customHeight="1" thickBot="1" x14ac:dyDescent="0.3">
      <c r="C726" s="325" t="s">
        <v>16</v>
      </c>
      <c r="D726" s="328" t="s">
        <v>22</v>
      </c>
      <c r="E726" s="281">
        <f>E723/D723-1</f>
        <v>-1</v>
      </c>
      <c r="F726" s="281" t="e">
        <f t="shared" ref="F726:G728" si="120">F723/E723-1</f>
        <v>#DIV/0!</v>
      </c>
      <c r="G726" s="281" t="e">
        <f t="shared" si="120"/>
        <v>#DIV/0!</v>
      </c>
    </row>
    <row r="727" spans="3:7" ht="19.899999999999999" customHeight="1" thickBot="1" x14ac:dyDescent="0.3">
      <c r="C727" s="325" t="s">
        <v>17</v>
      </c>
      <c r="D727" s="328" t="s">
        <v>22</v>
      </c>
      <c r="E727" s="281">
        <f>E724/D724-1</f>
        <v>-1</v>
      </c>
      <c r="F727" s="281" t="e">
        <f t="shared" si="120"/>
        <v>#DIV/0!</v>
      </c>
      <c r="G727" s="281" t="e">
        <f t="shared" si="120"/>
        <v>#DIV/0!</v>
      </c>
    </row>
    <row r="728" spans="3:7" ht="19.899999999999999" customHeight="1" thickBot="1" x14ac:dyDescent="0.3">
      <c r="C728" s="325" t="s">
        <v>18</v>
      </c>
      <c r="D728" s="328" t="s">
        <v>22</v>
      </c>
      <c r="E728" s="281" t="e">
        <f>E725/D725-1</f>
        <v>#DIV/0!</v>
      </c>
      <c r="F728" s="281" t="e">
        <f t="shared" si="120"/>
        <v>#DIV/0!</v>
      </c>
      <c r="G728" s="281" t="e">
        <f t="shared" si="120"/>
        <v>#DIV/0!</v>
      </c>
    </row>
    <row r="729" spans="3:7" ht="19.899999999999999" customHeight="1" thickBot="1" x14ac:dyDescent="0.3">
      <c r="C729" s="1239" t="s">
        <v>603</v>
      </c>
      <c r="D729" s="1240"/>
      <c r="E729" s="1240"/>
      <c r="F729" s="1240"/>
      <c r="G729" s="1241"/>
    </row>
    <row r="730" spans="3:7" ht="19.899999999999999" customHeight="1" x14ac:dyDescent="0.25">
      <c r="C730" s="935"/>
      <c r="D730" s="323">
        <v>2019</v>
      </c>
      <c r="E730" s="323">
        <v>2020</v>
      </c>
      <c r="F730" s="323">
        <v>2021</v>
      </c>
      <c r="G730" s="323">
        <v>2022</v>
      </c>
    </row>
    <row r="731" spans="3:7" ht="19.899999999999999" customHeight="1" thickBot="1" x14ac:dyDescent="0.3">
      <c r="C731" s="936"/>
      <c r="D731" s="324" t="s">
        <v>6</v>
      </c>
      <c r="E731" s="324" t="s">
        <v>6</v>
      </c>
      <c r="F731" s="324" t="s">
        <v>6</v>
      </c>
      <c r="G731" s="324" t="s">
        <v>6</v>
      </c>
    </row>
    <row r="732" spans="3:7" ht="19.899999999999999" customHeight="1" thickBot="1" x14ac:dyDescent="0.3">
      <c r="C732" s="443" t="s">
        <v>41</v>
      </c>
      <c r="D732" s="444">
        <f>D733+D734+D735+D736</f>
        <v>0</v>
      </c>
      <c r="E732" s="444">
        <f t="shared" ref="E732:G732" si="121">E733+E734+E735+E736</f>
        <v>0</v>
      </c>
      <c r="F732" s="444">
        <f t="shared" si="121"/>
        <v>0</v>
      </c>
      <c r="G732" s="444">
        <f t="shared" si="121"/>
        <v>0</v>
      </c>
    </row>
    <row r="733" spans="3:7" ht="19.899999999999999" customHeight="1" thickBot="1" x14ac:dyDescent="0.3">
      <c r="C733" s="466" t="s">
        <v>50</v>
      </c>
      <c r="D733" s="444"/>
      <c r="E733" s="444"/>
      <c r="F733" s="444"/>
      <c r="G733" s="444"/>
    </row>
    <row r="734" spans="3:7" ht="19.899999999999999" customHeight="1" thickBot="1" x14ac:dyDescent="0.3">
      <c r="C734" s="466" t="s">
        <v>75</v>
      </c>
      <c r="D734" s="444"/>
      <c r="E734" s="444"/>
      <c r="F734" s="444"/>
      <c r="G734" s="444"/>
    </row>
    <row r="735" spans="3:7" ht="21.75" customHeight="1" thickBot="1" x14ac:dyDescent="0.3">
      <c r="C735" s="466" t="s">
        <v>76</v>
      </c>
      <c r="D735" s="444"/>
      <c r="E735" s="444"/>
      <c r="F735" s="444"/>
      <c r="G735" s="444"/>
    </row>
    <row r="736" spans="3:7" ht="19.899999999999999" customHeight="1" thickBot="1" x14ac:dyDescent="0.3">
      <c r="C736" s="466" t="s">
        <v>77</v>
      </c>
      <c r="D736" s="444"/>
      <c r="E736" s="444"/>
      <c r="F736" s="444"/>
      <c r="G736" s="444"/>
    </row>
    <row r="737" spans="3:7" ht="19.899999999999999" customHeight="1" thickBot="1" x14ac:dyDescent="0.3">
      <c r="C737" s="443" t="s">
        <v>42</v>
      </c>
      <c r="D737" s="445">
        <f>D738+D739+D740+D741</f>
        <v>7947</v>
      </c>
      <c r="E737" s="445">
        <f>E738+E739+E740+E741</f>
        <v>0</v>
      </c>
      <c r="F737" s="445"/>
      <c r="G737" s="445"/>
    </row>
    <row r="738" spans="3:7" ht="19.899999999999999" customHeight="1" thickBot="1" x14ac:dyDescent="0.3">
      <c r="C738" s="466" t="s">
        <v>50</v>
      </c>
      <c r="D738" s="327">
        <v>7947</v>
      </c>
      <c r="E738" s="327">
        <v>0</v>
      </c>
      <c r="F738" s="327"/>
      <c r="G738" s="445"/>
    </row>
    <row r="739" spans="3:7" ht="19.899999999999999" customHeight="1" thickBot="1" x14ac:dyDescent="0.3">
      <c r="C739" s="466" t="s">
        <v>75</v>
      </c>
      <c r="D739" s="445"/>
      <c r="E739" s="444"/>
      <c r="F739" s="444"/>
      <c r="G739" s="444"/>
    </row>
    <row r="740" spans="3:7" ht="19.899999999999999" customHeight="1" thickBot="1" x14ac:dyDescent="0.3">
      <c r="C740" s="466" t="s">
        <v>76</v>
      </c>
      <c r="D740" s="445"/>
      <c r="E740" s="444"/>
      <c r="F740" s="444"/>
      <c r="G740" s="444"/>
    </row>
    <row r="741" spans="3:7" ht="19.899999999999999" customHeight="1" thickBot="1" x14ac:dyDescent="0.3">
      <c r="C741" s="466" t="s">
        <v>77</v>
      </c>
      <c r="D741" s="445"/>
      <c r="E741" s="444"/>
      <c r="F741" s="444"/>
      <c r="G741" s="444"/>
    </row>
    <row r="742" spans="3:7" ht="19.899999999999999" customHeight="1" thickBot="1" x14ac:dyDescent="0.3">
      <c r="C742" s="446" t="s">
        <v>133</v>
      </c>
      <c r="D742" s="445">
        <f>D732+D737</f>
        <v>7947</v>
      </c>
      <c r="E742" s="445">
        <f t="shared" ref="E742:G742" si="122">E732+E737</f>
        <v>0</v>
      </c>
      <c r="F742" s="445">
        <f t="shared" si="122"/>
        <v>0</v>
      </c>
      <c r="G742" s="445">
        <f t="shared" si="122"/>
        <v>0</v>
      </c>
    </row>
    <row r="743" spans="3:7" ht="19.899999999999999" customHeight="1" thickBot="1" x14ac:dyDescent="0.3">
      <c r="C743" s="447" t="s">
        <v>35</v>
      </c>
      <c r="D743" s="448">
        <f>IF(D742-D724=0,0,"Error")</f>
        <v>0</v>
      </c>
      <c r="E743" s="448">
        <f>IF(E742-E724=0,0,"Error")</f>
        <v>0</v>
      </c>
      <c r="F743" s="448">
        <f t="shared" ref="F743:G743" si="123">IF(F742-F724=0,0,"Error")</f>
        <v>0</v>
      </c>
      <c r="G743" s="448">
        <f t="shared" si="123"/>
        <v>0</v>
      </c>
    </row>
    <row r="744" spans="3:7" ht="19.899999999999999" customHeight="1" thickBot="1" x14ac:dyDescent="0.3">
      <c r="C744" s="442" t="s">
        <v>916</v>
      </c>
      <c r="D744" s="474" t="s">
        <v>897</v>
      </c>
      <c r="E744" s="475" t="s">
        <v>53</v>
      </c>
      <c r="F744" s="485" t="s">
        <v>917</v>
      </c>
      <c r="G744" s="453"/>
    </row>
    <row r="745" spans="3:7" ht="19.899999999999999" customHeight="1" thickBot="1" x14ac:dyDescent="0.3">
      <c r="C745" s="325" t="s">
        <v>9</v>
      </c>
      <c r="D745" s="1250" t="s">
        <v>918</v>
      </c>
      <c r="E745" s="1251"/>
      <c r="F745" s="1251"/>
      <c r="G745" s="1252"/>
    </row>
    <row r="746" spans="3:7" ht="19.899999999999999" customHeight="1" thickBot="1" x14ac:dyDescent="0.3">
      <c r="C746" s="325" t="s">
        <v>14</v>
      </c>
      <c r="D746" s="955" t="s">
        <v>723</v>
      </c>
      <c r="E746" s="956"/>
      <c r="F746" s="956"/>
      <c r="G746" s="957"/>
    </row>
    <row r="747" spans="3:7" ht="19.899999999999999" customHeight="1" x14ac:dyDescent="0.25">
      <c r="C747" s="935"/>
      <c r="D747" s="323">
        <v>2018</v>
      </c>
      <c r="E747" s="323">
        <v>2019</v>
      </c>
      <c r="F747" s="323">
        <v>2020</v>
      </c>
      <c r="G747" s="323">
        <v>2021</v>
      </c>
    </row>
    <row r="748" spans="3:7" ht="19.899999999999999" customHeight="1" thickBot="1" x14ac:dyDescent="0.3">
      <c r="C748" s="936"/>
      <c r="D748" s="324" t="s">
        <v>5</v>
      </c>
      <c r="E748" s="324" t="s">
        <v>6</v>
      </c>
      <c r="F748" s="324" t="s">
        <v>6</v>
      </c>
      <c r="G748" s="324" t="s">
        <v>6</v>
      </c>
    </row>
    <row r="749" spans="3:7" ht="19.899999999999999" customHeight="1" thickBot="1" x14ac:dyDescent="0.3">
      <c r="C749" s="325" t="s">
        <v>8</v>
      </c>
      <c r="D749" s="328">
        <v>1</v>
      </c>
      <c r="E749" s="328">
        <v>0</v>
      </c>
      <c r="F749" s="328">
        <v>0</v>
      </c>
      <c r="G749" s="328">
        <v>0</v>
      </c>
    </row>
    <row r="750" spans="3:7" ht="19.899999999999999" customHeight="1" thickBot="1" x14ac:dyDescent="0.3">
      <c r="C750" s="325" t="s">
        <v>15</v>
      </c>
      <c r="D750" s="327">
        <v>1039.8</v>
      </c>
      <c r="E750" s="327">
        <v>0</v>
      </c>
      <c r="F750" s="327"/>
      <c r="G750" s="327"/>
    </row>
    <row r="751" spans="3:7" ht="19.899999999999999" customHeight="1" thickBot="1" x14ac:dyDescent="0.3">
      <c r="C751" s="325" t="s">
        <v>23</v>
      </c>
      <c r="D751" s="327">
        <f t="shared" ref="D751:G751" si="124">D750/D749</f>
        <v>1039.8</v>
      </c>
      <c r="E751" s="327" t="e">
        <f t="shared" si="124"/>
        <v>#DIV/0!</v>
      </c>
      <c r="F751" s="327" t="e">
        <f t="shared" si="124"/>
        <v>#DIV/0!</v>
      </c>
      <c r="G751" s="327" t="e">
        <f t="shared" si="124"/>
        <v>#DIV/0!</v>
      </c>
    </row>
    <row r="752" spans="3:7" ht="19.899999999999999" customHeight="1" thickBot="1" x14ac:dyDescent="0.3">
      <c r="C752" s="325" t="s">
        <v>16</v>
      </c>
      <c r="D752" s="328" t="s">
        <v>22</v>
      </c>
      <c r="E752" s="281">
        <f>E749/D749-1</f>
        <v>-1</v>
      </c>
      <c r="F752" s="281" t="e">
        <f t="shared" ref="F752:G754" si="125">F749/E749-1</f>
        <v>#DIV/0!</v>
      </c>
      <c r="G752" s="281" t="e">
        <f t="shared" si="125"/>
        <v>#DIV/0!</v>
      </c>
    </row>
    <row r="753" spans="3:7" ht="19.899999999999999" customHeight="1" thickBot="1" x14ac:dyDescent="0.3">
      <c r="C753" s="325" t="s">
        <v>17</v>
      </c>
      <c r="D753" s="328" t="s">
        <v>22</v>
      </c>
      <c r="E753" s="281">
        <f>E750/D750-1</f>
        <v>-1</v>
      </c>
      <c r="F753" s="281" t="e">
        <f t="shared" si="125"/>
        <v>#DIV/0!</v>
      </c>
      <c r="G753" s="281" t="e">
        <f t="shared" si="125"/>
        <v>#DIV/0!</v>
      </c>
    </row>
    <row r="754" spans="3:7" ht="19.899999999999999" customHeight="1" thickBot="1" x14ac:dyDescent="0.3">
      <c r="C754" s="325" t="s">
        <v>18</v>
      </c>
      <c r="D754" s="328" t="s">
        <v>22</v>
      </c>
      <c r="E754" s="281" t="e">
        <f>E751/D751-1</f>
        <v>#DIV/0!</v>
      </c>
      <c r="F754" s="281" t="e">
        <f t="shared" si="125"/>
        <v>#DIV/0!</v>
      </c>
      <c r="G754" s="281" t="e">
        <f t="shared" si="125"/>
        <v>#DIV/0!</v>
      </c>
    </row>
    <row r="755" spans="3:7" ht="19.899999999999999" customHeight="1" thickBot="1" x14ac:dyDescent="0.3">
      <c r="C755" s="1239" t="s">
        <v>603</v>
      </c>
      <c r="D755" s="1240"/>
      <c r="E755" s="1240"/>
      <c r="F755" s="1240"/>
      <c r="G755" s="1241"/>
    </row>
    <row r="756" spans="3:7" ht="19.899999999999999" customHeight="1" x14ac:dyDescent="0.25">
      <c r="C756" s="935"/>
      <c r="D756" s="323">
        <v>2019</v>
      </c>
      <c r="E756" s="323">
        <v>2020</v>
      </c>
      <c r="F756" s="323">
        <v>2021</v>
      </c>
      <c r="G756" s="323">
        <v>2022</v>
      </c>
    </row>
    <row r="757" spans="3:7" ht="19.899999999999999" customHeight="1" thickBot="1" x14ac:dyDescent="0.3">
      <c r="C757" s="936"/>
      <c r="D757" s="324" t="s">
        <v>6</v>
      </c>
      <c r="E757" s="324" t="s">
        <v>6</v>
      </c>
      <c r="F757" s="324" t="s">
        <v>6</v>
      </c>
      <c r="G757" s="324" t="s">
        <v>6</v>
      </c>
    </row>
    <row r="758" spans="3:7" ht="19.899999999999999" customHeight="1" thickBot="1" x14ac:dyDescent="0.3">
      <c r="C758" s="443" t="s">
        <v>41</v>
      </c>
      <c r="D758" s="444">
        <f>D759+D760+D761+D762</f>
        <v>0</v>
      </c>
      <c r="E758" s="444">
        <f t="shared" ref="E758:G758" si="126">E759+E760+E761+E762</f>
        <v>0</v>
      </c>
      <c r="F758" s="444">
        <f t="shared" si="126"/>
        <v>0</v>
      </c>
      <c r="G758" s="444">
        <f t="shared" si="126"/>
        <v>0</v>
      </c>
    </row>
    <row r="759" spans="3:7" ht="19.899999999999999" customHeight="1" thickBot="1" x14ac:dyDescent="0.3">
      <c r="C759" s="466" t="s">
        <v>50</v>
      </c>
      <c r="D759" s="444"/>
      <c r="E759" s="444"/>
      <c r="F759" s="444"/>
      <c r="G759" s="444"/>
    </row>
    <row r="760" spans="3:7" ht="19.899999999999999" customHeight="1" thickBot="1" x14ac:dyDescent="0.3">
      <c r="C760" s="466" t="s">
        <v>75</v>
      </c>
      <c r="D760" s="444"/>
      <c r="E760" s="444"/>
      <c r="F760" s="444"/>
      <c r="G760" s="444"/>
    </row>
    <row r="761" spans="3:7" ht="19.899999999999999" customHeight="1" thickBot="1" x14ac:dyDescent="0.3">
      <c r="C761" s="466" t="s">
        <v>76</v>
      </c>
      <c r="D761" s="444"/>
      <c r="E761" s="444"/>
      <c r="F761" s="444"/>
      <c r="G761" s="444"/>
    </row>
    <row r="762" spans="3:7" ht="37.5" customHeight="1" thickBot="1" x14ac:dyDescent="0.3">
      <c r="C762" s="466" t="s">
        <v>77</v>
      </c>
      <c r="D762" s="444"/>
      <c r="E762" s="444"/>
      <c r="F762" s="444"/>
      <c r="G762" s="444"/>
    </row>
    <row r="763" spans="3:7" ht="19.899999999999999" customHeight="1" thickBot="1" x14ac:dyDescent="0.3">
      <c r="C763" s="443" t="s">
        <v>42</v>
      </c>
      <c r="D763" s="445">
        <f>D764+D765+D766+D767</f>
        <v>1039.8</v>
      </c>
      <c r="E763" s="327">
        <v>0</v>
      </c>
      <c r="F763" s="445"/>
      <c r="G763" s="445"/>
    </row>
    <row r="764" spans="3:7" ht="19.899999999999999" customHeight="1" thickBot="1" x14ac:dyDescent="0.3">
      <c r="C764" s="466" t="s">
        <v>50</v>
      </c>
      <c r="D764" s="327">
        <v>1039.8</v>
      </c>
      <c r="E764" s="327">
        <v>0</v>
      </c>
      <c r="F764" s="327"/>
      <c r="G764" s="445"/>
    </row>
    <row r="765" spans="3:7" ht="19.899999999999999" customHeight="1" thickBot="1" x14ac:dyDescent="0.3">
      <c r="C765" s="466" t="s">
        <v>75</v>
      </c>
      <c r="D765" s="445"/>
      <c r="E765" s="444"/>
      <c r="F765" s="444"/>
      <c r="G765" s="444"/>
    </row>
    <row r="766" spans="3:7" ht="19.899999999999999" customHeight="1" thickBot="1" x14ac:dyDescent="0.3">
      <c r="C766" s="466" t="s">
        <v>76</v>
      </c>
      <c r="D766" s="445"/>
      <c r="E766" s="444"/>
      <c r="F766" s="444"/>
      <c r="G766" s="444"/>
    </row>
    <row r="767" spans="3:7" ht="19.899999999999999" customHeight="1" thickBot="1" x14ac:dyDescent="0.3">
      <c r="C767" s="466" t="s">
        <v>77</v>
      </c>
      <c r="D767" s="445"/>
      <c r="E767" s="444"/>
      <c r="F767" s="444"/>
      <c r="G767" s="444"/>
    </row>
    <row r="768" spans="3:7" ht="19.899999999999999" customHeight="1" thickBot="1" x14ac:dyDescent="0.3">
      <c r="C768" s="446" t="s">
        <v>133</v>
      </c>
      <c r="D768" s="445">
        <f>D758+D763</f>
        <v>1039.8</v>
      </c>
      <c r="E768" s="445">
        <f t="shared" ref="E768:G768" si="127">E758+E763</f>
        <v>0</v>
      </c>
      <c r="F768" s="445">
        <f t="shared" si="127"/>
        <v>0</v>
      </c>
      <c r="G768" s="445">
        <f t="shared" si="127"/>
        <v>0</v>
      </c>
    </row>
    <row r="769" spans="3:7" ht="19.899999999999999" customHeight="1" thickBot="1" x14ac:dyDescent="0.3">
      <c r="C769" s="447" t="s">
        <v>35</v>
      </c>
      <c r="D769" s="448">
        <f>IF(D768-D750=0,0,"Error")</f>
        <v>0</v>
      </c>
      <c r="E769" s="448">
        <f>IF(E768-E750=0,0,"Error")</f>
        <v>0</v>
      </c>
      <c r="F769" s="448">
        <f t="shared" ref="F769:G769" si="128">IF(F768-F750=0,0,"Error")</f>
        <v>0</v>
      </c>
      <c r="G769" s="448">
        <f t="shared" si="128"/>
        <v>0</v>
      </c>
    </row>
    <row r="770" spans="3:7" ht="19.899999999999999" customHeight="1" thickBot="1" x14ac:dyDescent="0.3">
      <c r="C770" s="442" t="s">
        <v>687</v>
      </c>
      <c r="D770" s="474" t="s">
        <v>897</v>
      </c>
      <c r="E770" s="475" t="s">
        <v>53</v>
      </c>
      <c r="F770" s="485" t="s">
        <v>919</v>
      </c>
      <c r="G770" s="453"/>
    </row>
    <row r="771" spans="3:7" ht="19.899999999999999" customHeight="1" thickBot="1" x14ac:dyDescent="0.3">
      <c r="C771" s="325" t="s">
        <v>9</v>
      </c>
      <c r="D771" s="1250" t="s">
        <v>920</v>
      </c>
      <c r="E771" s="1251"/>
      <c r="F771" s="1251"/>
      <c r="G771" s="1252"/>
    </row>
    <row r="772" spans="3:7" ht="19.899999999999999" customHeight="1" thickBot="1" x14ac:dyDescent="0.3">
      <c r="C772" s="325" t="s">
        <v>14</v>
      </c>
      <c r="D772" s="955" t="s">
        <v>723</v>
      </c>
      <c r="E772" s="956"/>
      <c r="F772" s="956"/>
      <c r="G772" s="957"/>
    </row>
    <row r="773" spans="3:7" ht="19.899999999999999" customHeight="1" x14ac:dyDescent="0.25">
      <c r="C773" s="935"/>
      <c r="D773" s="323">
        <v>2019</v>
      </c>
      <c r="E773" s="323">
        <v>2020</v>
      </c>
      <c r="F773" s="323">
        <v>2021</v>
      </c>
      <c r="G773" s="323">
        <v>2022</v>
      </c>
    </row>
    <row r="774" spans="3:7" ht="19.899999999999999" customHeight="1" thickBot="1" x14ac:dyDescent="0.3">
      <c r="C774" s="936"/>
      <c r="D774" s="324" t="s">
        <v>6</v>
      </c>
      <c r="E774" s="324" t="s">
        <v>6</v>
      </c>
      <c r="F774" s="324" t="s">
        <v>6</v>
      </c>
      <c r="G774" s="324" t="s">
        <v>6</v>
      </c>
    </row>
    <row r="775" spans="3:7" ht="19.899999999999999" customHeight="1" thickBot="1" x14ac:dyDescent="0.3">
      <c r="C775" s="325" t="s">
        <v>8</v>
      </c>
      <c r="D775" s="328">
        <v>1</v>
      </c>
      <c r="E775" s="328">
        <v>0</v>
      </c>
      <c r="F775" s="328">
        <v>0</v>
      </c>
      <c r="G775" s="328">
        <v>0</v>
      </c>
    </row>
    <row r="776" spans="3:7" ht="19.899999999999999" customHeight="1" thickBot="1" x14ac:dyDescent="0.3">
      <c r="C776" s="325" t="s">
        <v>15</v>
      </c>
      <c r="D776" s="327">
        <v>211</v>
      </c>
      <c r="E776" s="327">
        <v>0</v>
      </c>
      <c r="F776" s="327"/>
      <c r="G776" s="327"/>
    </row>
    <row r="777" spans="3:7" ht="19.899999999999999" customHeight="1" thickBot="1" x14ac:dyDescent="0.3">
      <c r="C777" s="325" t="s">
        <v>23</v>
      </c>
      <c r="D777" s="327">
        <f t="shared" ref="D777:G777" si="129">D776/D775</f>
        <v>211</v>
      </c>
      <c r="E777" s="327" t="e">
        <f t="shared" si="129"/>
        <v>#DIV/0!</v>
      </c>
      <c r="F777" s="327" t="e">
        <f t="shared" si="129"/>
        <v>#DIV/0!</v>
      </c>
      <c r="G777" s="327" t="e">
        <f t="shared" si="129"/>
        <v>#DIV/0!</v>
      </c>
    </row>
    <row r="778" spans="3:7" ht="19.899999999999999" customHeight="1" thickBot="1" x14ac:dyDescent="0.3">
      <c r="C778" s="325" t="s">
        <v>16</v>
      </c>
      <c r="D778" s="328" t="s">
        <v>22</v>
      </c>
      <c r="E778" s="281">
        <f>E775/D775-1</f>
        <v>-1</v>
      </c>
      <c r="F778" s="281" t="e">
        <f t="shared" ref="F778:G780" si="130">F775/E775-1</f>
        <v>#DIV/0!</v>
      </c>
      <c r="G778" s="281" t="e">
        <f t="shared" si="130"/>
        <v>#DIV/0!</v>
      </c>
    </row>
    <row r="779" spans="3:7" ht="19.899999999999999" customHeight="1" thickBot="1" x14ac:dyDescent="0.3">
      <c r="C779" s="325" t="s">
        <v>17</v>
      </c>
      <c r="D779" s="328" t="s">
        <v>22</v>
      </c>
      <c r="E779" s="281">
        <f>E776/D776-1</f>
        <v>-1</v>
      </c>
      <c r="F779" s="281" t="e">
        <f t="shared" si="130"/>
        <v>#DIV/0!</v>
      </c>
      <c r="G779" s="281" t="e">
        <f t="shared" si="130"/>
        <v>#DIV/0!</v>
      </c>
    </row>
    <row r="780" spans="3:7" ht="19.899999999999999" customHeight="1" thickBot="1" x14ac:dyDescent="0.3">
      <c r="C780" s="325" t="s">
        <v>18</v>
      </c>
      <c r="D780" s="328" t="s">
        <v>22</v>
      </c>
      <c r="E780" s="281" t="e">
        <f>E777/D777-1</f>
        <v>#DIV/0!</v>
      </c>
      <c r="F780" s="281" t="e">
        <f t="shared" si="130"/>
        <v>#DIV/0!</v>
      </c>
      <c r="G780" s="281" t="e">
        <f t="shared" si="130"/>
        <v>#DIV/0!</v>
      </c>
    </row>
    <row r="781" spans="3:7" ht="19.899999999999999" customHeight="1" thickBot="1" x14ac:dyDescent="0.3">
      <c r="C781" s="1239" t="s">
        <v>603</v>
      </c>
      <c r="D781" s="1240"/>
      <c r="E781" s="1240"/>
      <c r="F781" s="1240"/>
      <c r="G781" s="1241"/>
    </row>
    <row r="782" spans="3:7" ht="19.899999999999999" customHeight="1" x14ac:dyDescent="0.25">
      <c r="C782" s="935"/>
      <c r="D782" s="323">
        <v>2018</v>
      </c>
      <c r="E782" s="323">
        <v>2019</v>
      </c>
      <c r="F782" s="323">
        <v>2020</v>
      </c>
      <c r="G782" s="323">
        <v>2021</v>
      </c>
    </row>
    <row r="783" spans="3:7" ht="19.899999999999999" customHeight="1" thickBot="1" x14ac:dyDescent="0.3">
      <c r="C783" s="936"/>
      <c r="D783" s="324" t="s">
        <v>5</v>
      </c>
      <c r="E783" s="324" t="s">
        <v>6</v>
      </c>
      <c r="F783" s="324" t="s">
        <v>6</v>
      </c>
      <c r="G783" s="324" t="s">
        <v>6</v>
      </c>
    </row>
    <row r="784" spans="3:7" ht="19.899999999999999" customHeight="1" thickBot="1" x14ac:dyDescent="0.3">
      <c r="C784" s="443" t="s">
        <v>41</v>
      </c>
      <c r="D784" s="444">
        <f>D785+D786+D787+D788</f>
        <v>0</v>
      </c>
      <c r="E784" s="444">
        <f t="shared" ref="E784:G784" si="131">E785+E786+E787+E788</f>
        <v>0</v>
      </c>
      <c r="F784" s="444">
        <f t="shared" si="131"/>
        <v>0</v>
      </c>
      <c r="G784" s="444">
        <f t="shared" si="131"/>
        <v>0</v>
      </c>
    </row>
    <row r="785" spans="3:7" ht="19.899999999999999" customHeight="1" thickBot="1" x14ac:dyDescent="0.3">
      <c r="C785" s="466" t="s">
        <v>50</v>
      </c>
      <c r="D785" s="444"/>
      <c r="E785" s="444"/>
      <c r="F785" s="444"/>
      <c r="G785" s="444"/>
    </row>
    <row r="786" spans="3:7" ht="19.899999999999999" customHeight="1" thickBot="1" x14ac:dyDescent="0.3">
      <c r="C786" s="466" t="s">
        <v>75</v>
      </c>
      <c r="D786" s="444"/>
      <c r="E786" s="444"/>
      <c r="F786" s="444"/>
      <c r="G786" s="444"/>
    </row>
    <row r="787" spans="3:7" ht="19.899999999999999" customHeight="1" thickBot="1" x14ac:dyDescent="0.3">
      <c r="C787" s="466" t="s">
        <v>76</v>
      </c>
      <c r="D787" s="444"/>
      <c r="E787" s="444"/>
      <c r="F787" s="444"/>
      <c r="G787" s="444"/>
    </row>
    <row r="788" spans="3:7" ht="19.899999999999999" customHeight="1" thickBot="1" x14ac:dyDescent="0.3">
      <c r="C788" s="466" t="s">
        <v>77</v>
      </c>
      <c r="D788" s="444"/>
      <c r="E788" s="444"/>
      <c r="F788" s="444"/>
      <c r="G788" s="444"/>
    </row>
    <row r="789" spans="3:7" ht="30.75" customHeight="1" thickBot="1" x14ac:dyDescent="0.3">
      <c r="C789" s="443" t="s">
        <v>42</v>
      </c>
      <c r="D789" s="445">
        <f>D790+D791+D792+D793</f>
        <v>211</v>
      </c>
      <c r="E789" s="445">
        <f>E790+E791+E792+E793</f>
        <v>0</v>
      </c>
      <c r="F789" s="445"/>
      <c r="G789" s="445"/>
    </row>
    <row r="790" spans="3:7" ht="19.899999999999999" customHeight="1" thickBot="1" x14ac:dyDescent="0.3">
      <c r="C790" s="466" t="s">
        <v>50</v>
      </c>
      <c r="D790" s="327">
        <v>211</v>
      </c>
      <c r="E790" s="327">
        <v>0</v>
      </c>
      <c r="F790" s="327"/>
      <c r="G790" s="445"/>
    </row>
    <row r="791" spans="3:7" ht="19.899999999999999" customHeight="1" thickBot="1" x14ac:dyDescent="0.3">
      <c r="C791" s="466" t="s">
        <v>75</v>
      </c>
      <c r="D791" s="445"/>
      <c r="E791" s="444"/>
      <c r="F791" s="444"/>
      <c r="G791" s="444"/>
    </row>
    <row r="792" spans="3:7" ht="19.899999999999999" customHeight="1" thickBot="1" x14ac:dyDescent="0.3">
      <c r="C792" s="466" t="s">
        <v>76</v>
      </c>
      <c r="D792" s="445"/>
      <c r="E792" s="444"/>
      <c r="F792" s="444"/>
      <c r="G792" s="444"/>
    </row>
    <row r="793" spans="3:7" ht="19.899999999999999" customHeight="1" thickBot="1" x14ac:dyDescent="0.3">
      <c r="C793" s="466" t="s">
        <v>77</v>
      </c>
      <c r="D793" s="445"/>
      <c r="E793" s="444"/>
      <c r="F793" s="444"/>
      <c r="G793" s="444"/>
    </row>
    <row r="794" spans="3:7" ht="19.899999999999999" customHeight="1" thickBot="1" x14ac:dyDescent="0.3">
      <c r="C794" s="446" t="s">
        <v>133</v>
      </c>
      <c r="D794" s="445">
        <f>D784+D789</f>
        <v>211</v>
      </c>
      <c r="E794" s="445">
        <f t="shared" ref="E794:G794" si="132">E784+E789</f>
        <v>0</v>
      </c>
      <c r="F794" s="445">
        <f t="shared" si="132"/>
        <v>0</v>
      </c>
      <c r="G794" s="445">
        <f t="shared" si="132"/>
        <v>0</v>
      </c>
    </row>
    <row r="795" spans="3:7" ht="19.899999999999999" customHeight="1" thickBot="1" x14ac:dyDescent="0.3">
      <c r="C795" s="447" t="s">
        <v>35</v>
      </c>
      <c r="D795" s="448">
        <f>IF(D794-D776=0,0,"Error")</f>
        <v>0</v>
      </c>
      <c r="E795" s="448">
        <f>IF(E794-E776=0,0,"Error")</f>
        <v>0</v>
      </c>
      <c r="F795" s="448">
        <f t="shared" ref="F795:G795" si="133">IF(F794-F776=0,0,"Error")</f>
        <v>0</v>
      </c>
      <c r="G795" s="448">
        <f t="shared" si="133"/>
        <v>0</v>
      </c>
    </row>
    <row r="796" spans="3:7" ht="19.899999999999999" customHeight="1" thickBot="1" x14ac:dyDescent="0.3">
      <c r="C796" s="442" t="s">
        <v>921</v>
      </c>
      <c r="D796" s="474" t="s">
        <v>897</v>
      </c>
      <c r="E796" s="475" t="s">
        <v>53</v>
      </c>
      <c r="F796" s="485" t="s">
        <v>922</v>
      </c>
      <c r="G796" s="453"/>
    </row>
    <row r="797" spans="3:7" ht="19.899999999999999" customHeight="1" thickBot="1" x14ac:dyDescent="0.3">
      <c r="C797" s="325" t="s">
        <v>9</v>
      </c>
      <c r="D797" s="1250" t="s">
        <v>923</v>
      </c>
      <c r="E797" s="1251"/>
      <c r="F797" s="1251"/>
      <c r="G797" s="1252"/>
    </row>
    <row r="798" spans="3:7" ht="19.899999999999999" customHeight="1" thickBot="1" x14ac:dyDescent="0.3">
      <c r="C798" s="325" t="s">
        <v>14</v>
      </c>
      <c r="D798" s="955" t="s">
        <v>723</v>
      </c>
      <c r="E798" s="956"/>
      <c r="F798" s="956"/>
      <c r="G798" s="957"/>
    </row>
    <row r="799" spans="3:7" ht="19.899999999999999" customHeight="1" x14ac:dyDescent="0.25">
      <c r="C799" s="935"/>
      <c r="D799" s="323">
        <v>2019</v>
      </c>
      <c r="E799" s="323">
        <v>2020</v>
      </c>
      <c r="F799" s="323">
        <v>2021</v>
      </c>
      <c r="G799" s="323">
        <v>2022</v>
      </c>
    </row>
    <row r="800" spans="3:7" ht="19.899999999999999" customHeight="1" thickBot="1" x14ac:dyDescent="0.3">
      <c r="C800" s="936"/>
      <c r="D800" s="324" t="s">
        <v>6</v>
      </c>
      <c r="E800" s="324" t="s">
        <v>6</v>
      </c>
      <c r="F800" s="324" t="s">
        <v>6</v>
      </c>
      <c r="G800" s="324" t="s">
        <v>6</v>
      </c>
    </row>
    <row r="801" spans="3:7" ht="19.899999999999999" customHeight="1" thickBot="1" x14ac:dyDescent="0.3">
      <c r="C801" s="325" t="s">
        <v>8</v>
      </c>
      <c r="D801" s="328">
        <v>1</v>
      </c>
      <c r="E801" s="328">
        <v>0</v>
      </c>
      <c r="F801" s="328">
        <v>0</v>
      </c>
      <c r="G801" s="328">
        <v>0</v>
      </c>
    </row>
    <row r="802" spans="3:7" ht="19.899999999999999" customHeight="1" thickBot="1" x14ac:dyDescent="0.3">
      <c r="C802" s="325" t="s">
        <v>15</v>
      </c>
      <c r="D802" s="327">
        <v>781.2</v>
      </c>
      <c r="E802" s="327">
        <v>0</v>
      </c>
      <c r="F802" s="327"/>
      <c r="G802" s="327"/>
    </row>
    <row r="803" spans="3:7" ht="19.899999999999999" customHeight="1" thickBot="1" x14ac:dyDescent="0.3">
      <c r="C803" s="325" t="s">
        <v>23</v>
      </c>
      <c r="D803" s="327">
        <f t="shared" ref="D803:G803" si="134">D802/D801</f>
        <v>781.2</v>
      </c>
      <c r="E803" s="327" t="e">
        <f t="shared" si="134"/>
        <v>#DIV/0!</v>
      </c>
      <c r="F803" s="327" t="e">
        <f t="shared" si="134"/>
        <v>#DIV/0!</v>
      </c>
      <c r="G803" s="327" t="e">
        <f t="shared" si="134"/>
        <v>#DIV/0!</v>
      </c>
    </row>
    <row r="804" spans="3:7" ht="19.899999999999999" customHeight="1" thickBot="1" x14ac:dyDescent="0.3">
      <c r="C804" s="325" t="s">
        <v>16</v>
      </c>
      <c r="D804" s="328" t="s">
        <v>22</v>
      </c>
      <c r="E804" s="281">
        <f>E801/D801-1</f>
        <v>-1</v>
      </c>
      <c r="F804" s="281" t="e">
        <f t="shared" ref="F804:G806" si="135">F801/E801-1</f>
        <v>#DIV/0!</v>
      </c>
      <c r="G804" s="281" t="e">
        <f t="shared" si="135"/>
        <v>#DIV/0!</v>
      </c>
    </row>
    <row r="805" spans="3:7" ht="19.899999999999999" customHeight="1" thickBot="1" x14ac:dyDescent="0.3">
      <c r="C805" s="325" t="s">
        <v>17</v>
      </c>
      <c r="D805" s="328" t="s">
        <v>22</v>
      </c>
      <c r="E805" s="281">
        <f>E802/D802-1</f>
        <v>-1</v>
      </c>
      <c r="F805" s="281" t="e">
        <f t="shared" si="135"/>
        <v>#DIV/0!</v>
      </c>
      <c r="G805" s="281" t="e">
        <f t="shared" si="135"/>
        <v>#DIV/0!</v>
      </c>
    </row>
    <row r="806" spans="3:7" ht="19.899999999999999" customHeight="1" thickBot="1" x14ac:dyDescent="0.3">
      <c r="C806" s="325" t="s">
        <v>18</v>
      </c>
      <c r="D806" s="328" t="s">
        <v>22</v>
      </c>
      <c r="E806" s="281" t="e">
        <f>E803/D803-1</f>
        <v>#DIV/0!</v>
      </c>
      <c r="F806" s="281" t="e">
        <f t="shared" si="135"/>
        <v>#DIV/0!</v>
      </c>
      <c r="G806" s="281" t="e">
        <f t="shared" si="135"/>
        <v>#DIV/0!</v>
      </c>
    </row>
    <row r="807" spans="3:7" ht="19.899999999999999" customHeight="1" thickBot="1" x14ac:dyDescent="0.3">
      <c r="C807" s="1239" t="s">
        <v>603</v>
      </c>
      <c r="D807" s="1240"/>
      <c r="E807" s="1240"/>
      <c r="F807" s="1240"/>
      <c r="G807" s="1241"/>
    </row>
    <row r="808" spans="3:7" ht="19.899999999999999" customHeight="1" x14ac:dyDescent="0.25">
      <c r="C808" s="935"/>
      <c r="D808" s="323">
        <v>2019</v>
      </c>
      <c r="E808" s="323">
        <v>2020</v>
      </c>
      <c r="F808" s="323">
        <v>2021</v>
      </c>
      <c r="G808" s="323">
        <v>2022</v>
      </c>
    </row>
    <row r="809" spans="3:7" ht="19.899999999999999" customHeight="1" thickBot="1" x14ac:dyDescent="0.3">
      <c r="C809" s="936"/>
      <c r="D809" s="324" t="s">
        <v>6</v>
      </c>
      <c r="E809" s="324" t="s">
        <v>6</v>
      </c>
      <c r="F809" s="324" t="s">
        <v>6</v>
      </c>
      <c r="G809" s="324" t="s">
        <v>6</v>
      </c>
    </row>
    <row r="810" spans="3:7" ht="19.899999999999999" customHeight="1" thickBot="1" x14ac:dyDescent="0.3">
      <c r="C810" s="443" t="s">
        <v>41</v>
      </c>
      <c r="D810" s="444">
        <f>D811+D812+D813+D814</f>
        <v>0</v>
      </c>
      <c r="E810" s="444">
        <f t="shared" ref="E810:G810" si="136">E811+E812+E813+E814</f>
        <v>0</v>
      </c>
      <c r="F810" s="444">
        <f t="shared" si="136"/>
        <v>0</v>
      </c>
      <c r="G810" s="444">
        <f t="shared" si="136"/>
        <v>0</v>
      </c>
    </row>
    <row r="811" spans="3:7" ht="19.899999999999999" customHeight="1" thickBot="1" x14ac:dyDescent="0.3">
      <c r="C811" s="466" t="s">
        <v>50</v>
      </c>
      <c r="D811" s="444"/>
      <c r="E811" s="444"/>
      <c r="F811" s="444"/>
      <c r="G811" s="444"/>
    </row>
    <row r="812" spans="3:7" ht="19.899999999999999" customHeight="1" thickBot="1" x14ac:dyDescent="0.3">
      <c r="C812" s="466" t="s">
        <v>75</v>
      </c>
      <c r="D812" s="444"/>
      <c r="E812" s="444"/>
      <c r="F812" s="444"/>
      <c r="G812" s="444"/>
    </row>
    <row r="813" spans="3:7" ht="19.899999999999999" customHeight="1" thickBot="1" x14ac:dyDescent="0.3">
      <c r="C813" s="466" t="s">
        <v>76</v>
      </c>
      <c r="D813" s="444"/>
      <c r="E813" s="444"/>
      <c r="F813" s="444"/>
      <c r="G813" s="444"/>
    </row>
    <row r="814" spans="3:7" ht="19.899999999999999" customHeight="1" thickBot="1" x14ac:dyDescent="0.3">
      <c r="C814" s="466" t="s">
        <v>77</v>
      </c>
      <c r="D814" s="444"/>
      <c r="E814" s="444"/>
      <c r="F814" s="444"/>
      <c r="G814" s="444"/>
    </row>
    <row r="815" spans="3:7" ht="19.899999999999999" customHeight="1" thickBot="1" x14ac:dyDescent="0.3">
      <c r="C815" s="443" t="s">
        <v>42</v>
      </c>
      <c r="D815" s="445">
        <f>D816+D817+D818+D819</f>
        <v>781.2</v>
      </c>
      <c r="E815" s="327">
        <v>0</v>
      </c>
      <c r="F815" s="445"/>
      <c r="G815" s="445"/>
    </row>
    <row r="816" spans="3:7" ht="24" customHeight="1" thickBot="1" x14ac:dyDescent="0.3">
      <c r="C816" s="466" t="s">
        <v>50</v>
      </c>
      <c r="D816" s="327">
        <v>781.2</v>
      </c>
      <c r="E816" s="327">
        <v>0</v>
      </c>
      <c r="F816" s="327"/>
      <c r="G816" s="445"/>
    </row>
    <row r="817" spans="3:7" ht="18" customHeight="1" thickBot="1" x14ac:dyDescent="0.3">
      <c r="C817" s="466" t="s">
        <v>75</v>
      </c>
      <c r="D817" s="445"/>
      <c r="E817" s="444"/>
      <c r="F817" s="444"/>
      <c r="G817" s="444"/>
    </row>
    <row r="818" spans="3:7" ht="19.899999999999999" customHeight="1" thickBot="1" x14ac:dyDescent="0.3">
      <c r="C818" s="466" t="s">
        <v>76</v>
      </c>
      <c r="D818" s="445"/>
      <c r="E818" s="444"/>
      <c r="F818" s="444"/>
      <c r="G818" s="444"/>
    </row>
    <row r="819" spans="3:7" ht="19.899999999999999" customHeight="1" thickBot="1" x14ac:dyDescent="0.3">
      <c r="C819" s="466" t="s">
        <v>77</v>
      </c>
      <c r="D819" s="445"/>
      <c r="E819" s="444"/>
      <c r="F819" s="444"/>
      <c r="G819" s="444"/>
    </row>
    <row r="820" spans="3:7" ht="19.899999999999999" customHeight="1" thickBot="1" x14ac:dyDescent="0.3">
      <c r="C820" s="446" t="s">
        <v>133</v>
      </c>
      <c r="D820" s="445">
        <f>D810+D815</f>
        <v>781.2</v>
      </c>
      <c r="E820" s="445">
        <f t="shared" ref="E820:G820" si="137">E810+E815</f>
        <v>0</v>
      </c>
      <c r="F820" s="445">
        <f t="shared" si="137"/>
        <v>0</v>
      </c>
      <c r="G820" s="445">
        <f t="shared" si="137"/>
        <v>0</v>
      </c>
    </row>
    <row r="821" spans="3:7" ht="19.899999999999999" customHeight="1" thickBot="1" x14ac:dyDescent="0.3">
      <c r="C821" s="447" t="s">
        <v>35</v>
      </c>
      <c r="D821" s="448">
        <f>IF(D820-D802=0,0,"Error")</f>
        <v>0</v>
      </c>
      <c r="E821" s="448">
        <f>IF(E820-E802=0,0,"Error")</f>
        <v>0</v>
      </c>
      <c r="F821" s="448">
        <f t="shared" ref="F821:G821" si="138">IF(F820-F802=0,0,"Error")</f>
        <v>0</v>
      </c>
      <c r="G821" s="448">
        <f t="shared" si="138"/>
        <v>0</v>
      </c>
    </row>
    <row r="822" spans="3:7" ht="24.75" customHeight="1" thickBot="1" x14ac:dyDescent="0.3">
      <c r="C822" s="442" t="s">
        <v>924</v>
      </c>
      <c r="D822" s="474" t="s">
        <v>897</v>
      </c>
      <c r="E822" s="475" t="s">
        <v>53</v>
      </c>
      <c r="F822" s="485" t="s">
        <v>925</v>
      </c>
      <c r="G822" s="453"/>
    </row>
    <row r="823" spans="3:7" ht="15.75" customHeight="1" thickBot="1" x14ac:dyDescent="0.3">
      <c r="C823" s="325" t="s">
        <v>9</v>
      </c>
      <c r="D823" s="1250" t="s">
        <v>926</v>
      </c>
      <c r="E823" s="1251"/>
      <c r="F823" s="1251"/>
      <c r="G823" s="1252"/>
    </row>
    <row r="824" spans="3:7" ht="19.899999999999999" customHeight="1" thickBot="1" x14ac:dyDescent="0.3">
      <c r="C824" s="325" t="s">
        <v>14</v>
      </c>
      <c r="D824" s="955" t="s">
        <v>896</v>
      </c>
      <c r="E824" s="956"/>
      <c r="F824" s="956"/>
      <c r="G824" s="957"/>
    </row>
    <row r="825" spans="3:7" ht="19.899999999999999" customHeight="1" x14ac:dyDescent="0.25">
      <c r="C825" s="935"/>
      <c r="D825" s="323">
        <v>2019</v>
      </c>
      <c r="E825" s="323">
        <v>2020</v>
      </c>
      <c r="F825" s="323">
        <v>2021</v>
      </c>
      <c r="G825" s="323">
        <v>2022</v>
      </c>
    </row>
    <row r="826" spans="3:7" ht="19.899999999999999" customHeight="1" thickBot="1" x14ac:dyDescent="0.3">
      <c r="C826" s="936"/>
      <c r="D826" s="324" t="s">
        <v>6</v>
      </c>
      <c r="E826" s="324" t="s">
        <v>6</v>
      </c>
      <c r="F826" s="324" t="s">
        <v>6</v>
      </c>
      <c r="G826" s="324" t="s">
        <v>6</v>
      </c>
    </row>
    <row r="827" spans="3:7" ht="19.899999999999999" customHeight="1" thickBot="1" x14ac:dyDescent="0.3">
      <c r="C827" s="325" t="s">
        <v>8</v>
      </c>
      <c r="D827" s="328">
        <v>1</v>
      </c>
      <c r="E827" s="328">
        <v>1</v>
      </c>
      <c r="F827" s="328">
        <v>0</v>
      </c>
      <c r="G827" s="328">
        <v>0</v>
      </c>
    </row>
    <row r="828" spans="3:7" ht="19.899999999999999" customHeight="1" thickBot="1" x14ac:dyDescent="0.3">
      <c r="C828" s="325" t="s">
        <v>15</v>
      </c>
      <c r="D828" s="327">
        <v>945</v>
      </c>
      <c r="E828" s="327">
        <v>0</v>
      </c>
      <c r="F828" s="327"/>
      <c r="G828" s="327"/>
    </row>
    <row r="829" spans="3:7" ht="19.899999999999999" customHeight="1" thickBot="1" x14ac:dyDescent="0.3">
      <c r="C829" s="325" t="s">
        <v>23</v>
      </c>
      <c r="D829" s="327">
        <f t="shared" ref="D829" si="139">D828/D827</f>
        <v>945</v>
      </c>
      <c r="E829" s="327">
        <v>0</v>
      </c>
      <c r="F829" s="327" t="e">
        <f t="shared" ref="F829:G829" si="140">F828/F827</f>
        <v>#DIV/0!</v>
      </c>
      <c r="G829" s="327" t="e">
        <f t="shared" si="140"/>
        <v>#DIV/0!</v>
      </c>
    </row>
    <row r="830" spans="3:7" ht="19.899999999999999" customHeight="1" thickBot="1" x14ac:dyDescent="0.3">
      <c r="C830" s="325" t="s">
        <v>16</v>
      </c>
      <c r="D830" s="328" t="s">
        <v>22</v>
      </c>
      <c r="E830" s="281">
        <f>E827/D827-1</f>
        <v>0</v>
      </c>
      <c r="F830" s="281">
        <f t="shared" ref="F830:G832" si="141">F827/E827-1</f>
        <v>-1</v>
      </c>
      <c r="G830" s="281" t="e">
        <f t="shared" si="141"/>
        <v>#DIV/0!</v>
      </c>
    </row>
    <row r="831" spans="3:7" ht="19.899999999999999" customHeight="1" thickBot="1" x14ac:dyDescent="0.3">
      <c r="C831" s="325" t="s">
        <v>17</v>
      </c>
      <c r="D831" s="328" t="s">
        <v>22</v>
      </c>
      <c r="E831" s="281">
        <f>E828/D828-1</f>
        <v>-1</v>
      </c>
      <c r="F831" s="281" t="e">
        <f t="shared" si="141"/>
        <v>#DIV/0!</v>
      </c>
      <c r="G831" s="281" t="e">
        <f t="shared" si="141"/>
        <v>#DIV/0!</v>
      </c>
    </row>
    <row r="832" spans="3:7" ht="19.899999999999999" customHeight="1" thickBot="1" x14ac:dyDescent="0.3">
      <c r="C832" s="325" t="s">
        <v>18</v>
      </c>
      <c r="D832" s="328" t="s">
        <v>22</v>
      </c>
      <c r="E832" s="281">
        <f>E829/D829-1</f>
        <v>-1</v>
      </c>
      <c r="F832" s="281" t="e">
        <f t="shared" si="141"/>
        <v>#DIV/0!</v>
      </c>
      <c r="G832" s="281" t="e">
        <f t="shared" si="141"/>
        <v>#DIV/0!</v>
      </c>
    </row>
    <row r="833" spans="3:7" ht="19.899999999999999" customHeight="1" thickBot="1" x14ac:dyDescent="0.3">
      <c r="C833" s="1239" t="s">
        <v>603</v>
      </c>
      <c r="D833" s="1240"/>
      <c r="E833" s="1240"/>
      <c r="F833" s="1240"/>
      <c r="G833" s="1241"/>
    </row>
    <row r="834" spans="3:7" ht="19.899999999999999" customHeight="1" x14ac:dyDescent="0.25">
      <c r="C834" s="935"/>
      <c r="D834" s="323">
        <v>2018</v>
      </c>
      <c r="E834" s="323">
        <v>2019</v>
      </c>
      <c r="F834" s="323">
        <v>2020</v>
      </c>
      <c r="G834" s="323">
        <v>2021</v>
      </c>
    </row>
    <row r="835" spans="3:7" ht="19.899999999999999" customHeight="1" thickBot="1" x14ac:dyDescent="0.3">
      <c r="C835" s="936"/>
      <c r="D835" s="324" t="s">
        <v>5</v>
      </c>
      <c r="E835" s="324" t="s">
        <v>6</v>
      </c>
      <c r="F835" s="324" t="s">
        <v>6</v>
      </c>
      <c r="G835" s="324" t="s">
        <v>6</v>
      </c>
    </row>
    <row r="836" spans="3:7" ht="19.899999999999999" customHeight="1" thickBot="1" x14ac:dyDescent="0.3">
      <c r="C836" s="443" t="s">
        <v>41</v>
      </c>
      <c r="D836" s="444">
        <f>D837+D838+D839+D840</f>
        <v>0</v>
      </c>
      <c r="E836" s="444">
        <f t="shared" ref="E836:G836" si="142">E837+E838+E839+E840</f>
        <v>0</v>
      </c>
      <c r="F836" s="444">
        <f t="shared" si="142"/>
        <v>0</v>
      </c>
      <c r="G836" s="444">
        <f t="shared" si="142"/>
        <v>0</v>
      </c>
    </row>
    <row r="837" spans="3:7" ht="19.899999999999999" customHeight="1" thickBot="1" x14ac:dyDescent="0.3">
      <c r="C837" s="466" t="s">
        <v>50</v>
      </c>
      <c r="D837" s="444"/>
      <c r="E837" s="444"/>
      <c r="F837" s="444"/>
      <c r="G837" s="444"/>
    </row>
    <row r="838" spans="3:7" ht="19.899999999999999" customHeight="1" thickBot="1" x14ac:dyDescent="0.3">
      <c r="C838" s="466" t="s">
        <v>75</v>
      </c>
      <c r="D838" s="444"/>
      <c r="E838" s="444"/>
      <c r="F838" s="444"/>
      <c r="G838" s="444"/>
    </row>
    <row r="839" spans="3:7" ht="19.899999999999999" customHeight="1" thickBot="1" x14ac:dyDescent="0.3">
      <c r="C839" s="466" t="s">
        <v>76</v>
      </c>
      <c r="D839" s="444"/>
      <c r="E839" s="444"/>
      <c r="F839" s="444"/>
      <c r="G839" s="444"/>
    </row>
    <row r="840" spans="3:7" ht="19.899999999999999" customHeight="1" thickBot="1" x14ac:dyDescent="0.3">
      <c r="C840" s="466" t="s">
        <v>77</v>
      </c>
      <c r="D840" s="444"/>
      <c r="E840" s="444"/>
      <c r="F840" s="444"/>
      <c r="G840" s="444"/>
    </row>
    <row r="841" spans="3:7" ht="19.899999999999999" customHeight="1" thickBot="1" x14ac:dyDescent="0.3">
      <c r="C841" s="443" t="s">
        <v>42</v>
      </c>
      <c r="D841" s="445">
        <v>945</v>
      </c>
      <c r="E841" s="445">
        <f>SUM(E842)</f>
        <v>0</v>
      </c>
      <c r="F841" s="445"/>
      <c r="G841" s="445"/>
    </row>
    <row r="842" spans="3:7" ht="23.25" customHeight="1" thickBot="1" x14ac:dyDescent="0.3">
      <c r="C842" s="466" t="s">
        <v>50</v>
      </c>
      <c r="D842" s="327">
        <v>945</v>
      </c>
      <c r="E842" s="327">
        <v>0</v>
      </c>
      <c r="F842" s="327"/>
      <c r="G842" s="445"/>
    </row>
    <row r="843" spans="3:7" ht="17.25" customHeight="1" thickBot="1" x14ac:dyDescent="0.3">
      <c r="C843" s="466" t="s">
        <v>75</v>
      </c>
      <c r="D843" s="445"/>
      <c r="E843" s="444"/>
      <c r="F843" s="444"/>
      <c r="G843" s="444"/>
    </row>
    <row r="844" spans="3:7" ht="19.899999999999999" customHeight="1" thickBot="1" x14ac:dyDescent="0.3">
      <c r="C844" s="466" t="s">
        <v>76</v>
      </c>
      <c r="D844" s="445"/>
      <c r="E844" s="444"/>
      <c r="F844" s="444"/>
      <c r="G844" s="444"/>
    </row>
    <row r="845" spans="3:7" ht="19.899999999999999" customHeight="1" thickBot="1" x14ac:dyDescent="0.3">
      <c r="C845" s="466" t="s">
        <v>77</v>
      </c>
      <c r="D845" s="445"/>
      <c r="E845" s="444"/>
      <c r="F845" s="444"/>
      <c r="G845" s="444"/>
    </row>
    <row r="846" spans="3:7" ht="19.899999999999999" customHeight="1" thickBot="1" x14ac:dyDescent="0.3">
      <c r="C846" s="446" t="s">
        <v>133</v>
      </c>
      <c r="D846" s="445">
        <f>D836+D841</f>
        <v>945</v>
      </c>
      <c r="E846" s="445">
        <f t="shared" ref="E846:G846" si="143">E836+E841</f>
        <v>0</v>
      </c>
      <c r="F846" s="445">
        <f t="shared" si="143"/>
        <v>0</v>
      </c>
      <c r="G846" s="445">
        <f t="shared" si="143"/>
        <v>0</v>
      </c>
    </row>
    <row r="847" spans="3:7" ht="19.899999999999999" customHeight="1" thickBot="1" x14ac:dyDescent="0.3">
      <c r="C847" s="447" t="s">
        <v>35</v>
      </c>
      <c r="D847" s="448">
        <f>IF(D846-D828=0,0,"Error")</f>
        <v>0</v>
      </c>
      <c r="E847" s="448">
        <f>IF(E846-E828=0,0,"Error")</f>
        <v>0</v>
      </c>
      <c r="F847" s="448">
        <f t="shared" ref="F847:G847" si="144">IF(F846-F828=0,0,"Error")</f>
        <v>0</v>
      </c>
      <c r="G847" s="448">
        <f t="shared" si="144"/>
        <v>0</v>
      </c>
    </row>
    <row r="848" spans="3:7" ht="19.899999999999999" customHeight="1" thickBot="1" x14ac:dyDescent="0.3">
      <c r="C848" s="442" t="s">
        <v>927</v>
      </c>
      <c r="D848" s="474" t="s">
        <v>897</v>
      </c>
      <c r="E848" s="475" t="s">
        <v>53</v>
      </c>
      <c r="F848" s="485" t="s">
        <v>928</v>
      </c>
      <c r="G848" s="453"/>
    </row>
    <row r="849" spans="3:7" ht="19.899999999999999" customHeight="1" thickBot="1" x14ac:dyDescent="0.3">
      <c r="C849" s="325" t="s">
        <v>9</v>
      </c>
      <c r="D849" s="1250" t="s">
        <v>929</v>
      </c>
      <c r="E849" s="1251"/>
      <c r="F849" s="1251"/>
      <c r="G849" s="1252"/>
    </row>
    <row r="850" spans="3:7" ht="19.899999999999999" customHeight="1" thickBot="1" x14ac:dyDescent="0.3">
      <c r="C850" s="325" t="s">
        <v>14</v>
      </c>
      <c r="D850" s="955" t="s">
        <v>896</v>
      </c>
      <c r="E850" s="956"/>
      <c r="F850" s="956"/>
      <c r="G850" s="957"/>
    </row>
    <row r="851" spans="3:7" ht="19.899999999999999" customHeight="1" x14ac:dyDescent="0.25">
      <c r="C851" s="935"/>
      <c r="D851" s="323">
        <v>2019</v>
      </c>
      <c r="E851" s="323">
        <v>2020</v>
      </c>
      <c r="F851" s="323">
        <v>2021</v>
      </c>
      <c r="G851" s="323">
        <v>2022</v>
      </c>
    </row>
    <row r="852" spans="3:7" ht="19.899999999999999" customHeight="1" thickBot="1" x14ac:dyDescent="0.3">
      <c r="C852" s="936"/>
      <c r="D852" s="324" t="s">
        <v>6</v>
      </c>
      <c r="E852" s="324" t="s">
        <v>6</v>
      </c>
      <c r="F852" s="324" t="s">
        <v>6</v>
      </c>
      <c r="G852" s="324" t="s">
        <v>6</v>
      </c>
    </row>
    <row r="853" spans="3:7" ht="19.899999999999999" customHeight="1" thickBot="1" x14ac:dyDescent="0.3">
      <c r="C853" s="325" t="s">
        <v>8</v>
      </c>
      <c r="D853" s="328">
        <v>1</v>
      </c>
      <c r="E853" s="328">
        <v>1</v>
      </c>
      <c r="F853" s="328">
        <v>0</v>
      </c>
      <c r="G853" s="328">
        <v>0</v>
      </c>
    </row>
    <row r="854" spans="3:7" ht="19.899999999999999" customHeight="1" thickBot="1" x14ac:dyDescent="0.3">
      <c r="C854" s="325" t="s">
        <v>15</v>
      </c>
      <c r="D854" s="327">
        <v>1307</v>
      </c>
      <c r="E854" s="327">
        <v>0</v>
      </c>
      <c r="F854" s="327"/>
      <c r="G854" s="327"/>
    </row>
    <row r="855" spans="3:7" ht="19.899999999999999" customHeight="1" thickBot="1" x14ac:dyDescent="0.3">
      <c r="C855" s="325" t="s">
        <v>23</v>
      </c>
      <c r="D855" s="327">
        <f t="shared" ref="D855:G855" si="145">D854/D853</f>
        <v>1307</v>
      </c>
      <c r="E855" s="327">
        <v>0</v>
      </c>
      <c r="F855" s="327" t="e">
        <f t="shared" si="145"/>
        <v>#DIV/0!</v>
      </c>
      <c r="G855" s="327" t="e">
        <f t="shared" si="145"/>
        <v>#DIV/0!</v>
      </c>
    </row>
    <row r="856" spans="3:7" ht="19.899999999999999" customHeight="1" thickBot="1" x14ac:dyDescent="0.3">
      <c r="C856" s="325" t="s">
        <v>16</v>
      </c>
      <c r="D856" s="328" t="s">
        <v>22</v>
      </c>
      <c r="E856" s="281">
        <f>E853/D853-1</f>
        <v>0</v>
      </c>
      <c r="F856" s="281">
        <f t="shared" ref="F856:G858" si="146">F853/E853-1</f>
        <v>-1</v>
      </c>
      <c r="G856" s="281" t="e">
        <f t="shared" si="146"/>
        <v>#DIV/0!</v>
      </c>
    </row>
    <row r="857" spans="3:7" ht="19.899999999999999" customHeight="1" thickBot="1" x14ac:dyDescent="0.3">
      <c r="C857" s="325" t="s">
        <v>17</v>
      </c>
      <c r="D857" s="328" t="s">
        <v>22</v>
      </c>
      <c r="E857" s="281">
        <f>E854/D854-1</f>
        <v>-1</v>
      </c>
      <c r="F857" s="281" t="e">
        <f t="shared" si="146"/>
        <v>#DIV/0!</v>
      </c>
      <c r="G857" s="281" t="e">
        <f t="shared" si="146"/>
        <v>#DIV/0!</v>
      </c>
    </row>
    <row r="858" spans="3:7" ht="19.899999999999999" customHeight="1" thickBot="1" x14ac:dyDescent="0.3">
      <c r="C858" s="325" t="s">
        <v>18</v>
      </c>
      <c r="D858" s="328" t="s">
        <v>22</v>
      </c>
      <c r="E858" s="281">
        <f>E855/D855-1</f>
        <v>-1</v>
      </c>
      <c r="F858" s="281" t="e">
        <f t="shared" si="146"/>
        <v>#DIV/0!</v>
      </c>
      <c r="G858" s="281" t="e">
        <f t="shared" si="146"/>
        <v>#DIV/0!</v>
      </c>
    </row>
    <row r="859" spans="3:7" ht="19.899999999999999" customHeight="1" thickBot="1" x14ac:dyDescent="0.3">
      <c r="C859" s="1239" t="s">
        <v>603</v>
      </c>
      <c r="D859" s="1240"/>
      <c r="E859" s="1240"/>
      <c r="F859" s="1240"/>
      <c r="G859" s="1241"/>
    </row>
    <row r="860" spans="3:7" ht="19.899999999999999" customHeight="1" x14ac:dyDescent="0.25">
      <c r="C860" s="935"/>
      <c r="D860" s="323">
        <v>2018</v>
      </c>
      <c r="E860" s="323">
        <v>2019</v>
      </c>
      <c r="F860" s="323">
        <v>2020</v>
      </c>
      <c r="G860" s="323">
        <v>2021</v>
      </c>
    </row>
    <row r="861" spans="3:7" ht="19.899999999999999" customHeight="1" thickBot="1" x14ac:dyDescent="0.3">
      <c r="C861" s="936"/>
      <c r="D861" s="324" t="s">
        <v>5</v>
      </c>
      <c r="E861" s="324" t="s">
        <v>6</v>
      </c>
      <c r="F861" s="324" t="s">
        <v>6</v>
      </c>
      <c r="G861" s="324" t="s">
        <v>6</v>
      </c>
    </row>
    <row r="862" spans="3:7" ht="19.899999999999999" customHeight="1" thickBot="1" x14ac:dyDescent="0.3">
      <c r="C862" s="443" t="s">
        <v>41</v>
      </c>
      <c r="D862" s="444">
        <f>D863+D864+D865+D866</f>
        <v>0</v>
      </c>
      <c r="E862" s="444">
        <f t="shared" ref="E862:G862" si="147">E863+E864+E865+E866</f>
        <v>0</v>
      </c>
      <c r="F862" s="444">
        <f t="shared" si="147"/>
        <v>0</v>
      </c>
      <c r="G862" s="444">
        <f t="shared" si="147"/>
        <v>0</v>
      </c>
    </row>
    <row r="863" spans="3:7" ht="19.899999999999999" customHeight="1" thickBot="1" x14ac:dyDescent="0.3">
      <c r="C863" s="466" t="s">
        <v>50</v>
      </c>
      <c r="D863" s="444"/>
      <c r="E863" s="444"/>
      <c r="F863" s="444"/>
      <c r="G863" s="444"/>
    </row>
    <row r="864" spans="3:7" ht="19.899999999999999" customHeight="1" thickBot="1" x14ac:dyDescent="0.3">
      <c r="C864" s="466" t="s">
        <v>75</v>
      </c>
      <c r="D864" s="444"/>
      <c r="E864" s="444"/>
      <c r="F864" s="444"/>
      <c r="G864" s="444"/>
    </row>
    <row r="865" spans="3:7" ht="19.899999999999999" customHeight="1" thickBot="1" x14ac:dyDescent="0.3">
      <c r="C865" s="466" t="s">
        <v>76</v>
      </c>
      <c r="D865" s="444"/>
      <c r="E865" s="444"/>
      <c r="F865" s="444"/>
      <c r="G865" s="444"/>
    </row>
    <row r="866" spans="3:7" ht="19.899999999999999" customHeight="1" thickBot="1" x14ac:dyDescent="0.3">
      <c r="C866" s="466" t="s">
        <v>77</v>
      </c>
      <c r="D866" s="444"/>
      <c r="E866" s="444"/>
      <c r="F866" s="444"/>
      <c r="G866" s="444"/>
    </row>
    <row r="867" spans="3:7" ht="19.899999999999999" customHeight="1" thickBot="1" x14ac:dyDescent="0.3">
      <c r="C867" s="443" t="s">
        <v>42</v>
      </c>
      <c r="D867" s="445">
        <f>D868+D869+D870+D871</f>
        <v>1307</v>
      </c>
      <c r="E867" s="327">
        <v>0</v>
      </c>
      <c r="F867" s="445"/>
      <c r="G867" s="445"/>
    </row>
    <row r="868" spans="3:7" ht="19.899999999999999" customHeight="1" thickBot="1" x14ac:dyDescent="0.3">
      <c r="C868" s="466" t="s">
        <v>50</v>
      </c>
      <c r="D868" s="327">
        <v>1307</v>
      </c>
      <c r="E868" s="327">
        <v>0</v>
      </c>
      <c r="F868" s="327"/>
      <c r="G868" s="445"/>
    </row>
    <row r="869" spans="3:7" ht="39.75" customHeight="1" thickBot="1" x14ac:dyDescent="0.3">
      <c r="C869" s="466" t="s">
        <v>75</v>
      </c>
      <c r="D869" s="445"/>
      <c r="E869" s="444"/>
      <c r="F869" s="444"/>
      <c r="G869" s="444"/>
    </row>
    <row r="870" spans="3:7" ht="19.899999999999999" customHeight="1" thickBot="1" x14ac:dyDescent="0.3">
      <c r="C870" s="466" t="s">
        <v>76</v>
      </c>
      <c r="D870" s="445"/>
      <c r="E870" s="444"/>
      <c r="F870" s="444"/>
      <c r="G870" s="444"/>
    </row>
    <row r="871" spans="3:7" ht="19.899999999999999" customHeight="1" thickBot="1" x14ac:dyDescent="0.3">
      <c r="C871" s="466" t="s">
        <v>77</v>
      </c>
      <c r="D871" s="445"/>
      <c r="E871" s="444"/>
      <c r="F871" s="444"/>
      <c r="G871" s="444"/>
    </row>
    <row r="872" spans="3:7" ht="19.899999999999999" customHeight="1" thickBot="1" x14ac:dyDescent="0.3">
      <c r="C872" s="446" t="s">
        <v>133</v>
      </c>
      <c r="D872" s="445">
        <f>D862+D867</f>
        <v>1307</v>
      </c>
      <c r="E872" s="445">
        <f t="shared" ref="E872:G872" si="148">E862+E867</f>
        <v>0</v>
      </c>
      <c r="F872" s="445">
        <f t="shared" si="148"/>
        <v>0</v>
      </c>
      <c r="G872" s="445">
        <f t="shared" si="148"/>
        <v>0</v>
      </c>
    </row>
    <row r="873" spans="3:7" ht="19.899999999999999" customHeight="1" thickBot="1" x14ac:dyDescent="0.3">
      <c r="C873" s="447" t="s">
        <v>35</v>
      </c>
      <c r="D873" s="448">
        <f>IF(D872-D854=0,0,"Error")</f>
        <v>0</v>
      </c>
      <c r="E873" s="448">
        <f>IF(E872-E854=0,0,"Error")</f>
        <v>0</v>
      </c>
      <c r="F873" s="448">
        <f t="shared" ref="F873:G873" si="149">IF(F872-F854=0,0,"Error")</f>
        <v>0</v>
      </c>
      <c r="G873" s="448">
        <f t="shared" si="149"/>
        <v>0</v>
      </c>
    </row>
    <row r="874" spans="3:7" ht="19.899999999999999" customHeight="1" thickBot="1" x14ac:dyDescent="0.3">
      <c r="C874" s="442" t="s">
        <v>930</v>
      </c>
      <c r="D874" s="474" t="s">
        <v>897</v>
      </c>
      <c r="E874" s="475" t="s">
        <v>53</v>
      </c>
      <c r="F874" s="485" t="s">
        <v>931</v>
      </c>
      <c r="G874" s="453"/>
    </row>
    <row r="875" spans="3:7" ht="19.899999999999999" customHeight="1" thickBot="1" x14ac:dyDescent="0.3">
      <c r="C875" s="325" t="s">
        <v>9</v>
      </c>
      <c r="D875" s="1250" t="s">
        <v>932</v>
      </c>
      <c r="E875" s="1251"/>
      <c r="F875" s="1251"/>
      <c r="G875" s="1252"/>
    </row>
    <row r="876" spans="3:7" ht="19.899999999999999" customHeight="1" thickBot="1" x14ac:dyDescent="0.3">
      <c r="C876" s="325" t="s">
        <v>14</v>
      </c>
      <c r="D876" s="955" t="s">
        <v>896</v>
      </c>
      <c r="E876" s="956"/>
      <c r="F876" s="956"/>
      <c r="G876" s="957"/>
    </row>
    <row r="877" spans="3:7" ht="19.899999999999999" customHeight="1" x14ac:dyDescent="0.25">
      <c r="C877" s="935"/>
      <c r="D877" s="323">
        <v>2018</v>
      </c>
      <c r="E877" s="323">
        <v>2019</v>
      </c>
      <c r="F877" s="323">
        <v>2020</v>
      </c>
      <c r="G877" s="323">
        <v>2021</v>
      </c>
    </row>
    <row r="878" spans="3:7" ht="19.899999999999999" customHeight="1" thickBot="1" x14ac:dyDescent="0.3">
      <c r="C878" s="936"/>
      <c r="D878" s="324" t="s">
        <v>5</v>
      </c>
      <c r="E878" s="324" t="s">
        <v>6</v>
      </c>
      <c r="F878" s="324" t="s">
        <v>6</v>
      </c>
      <c r="G878" s="324" t="s">
        <v>6</v>
      </c>
    </row>
    <row r="879" spans="3:7" ht="19.899999999999999" customHeight="1" thickBot="1" x14ac:dyDescent="0.3">
      <c r="C879" s="325" t="s">
        <v>8</v>
      </c>
      <c r="D879" s="328">
        <v>1</v>
      </c>
      <c r="E879" s="328">
        <v>1</v>
      </c>
      <c r="F879" s="328">
        <v>0</v>
      </c>
      <c r="G879" s="328">
        <v>0</v>
      </c>
    </row>
    <row r="880" spans="3:7" ht="19.899999999999999" customHeight="1" thickBot="1" x14ac:dyDescent="0.3">
      <c r="C880" s="325" t="s">
        <v>15</v>
      </c>
      <c r="D880" s="327">
        <v>420</v>
      </c>
      <c r="E880" s="444">
        <v>399.7</v>
      </c>
      <c r="F880" s="327"/>
      <c r="G880" s="327"/>
    </row>
    <row r="881" spans="3:7" ht="19.899999999999999" customHeight="1" thickBot="1" x14ac:dyDescent="0.3">
      <c r="C881" s="325" t="s">
        <v>23</v>
      </c>
      <c r="D881" s="327">
        <f t="shared" ref="D881:G881" si="150">D880/D879</f>
        <v>420</v>
      </c>
      <c r="E881" s="327">
        <f t="shared" si="150"/>
        <v>399.7</v>
      </c>
      <c r="F881" s="327" t="e">
        <f t="shared" si="150"/>
        <v>#DIV/0!</v>
      </c>
      <c r="G881" s="327" t="e">
        <f t="shared" si="150"/>
        <v>#DIV/0!</v>
      </c>
    </row>
    <row r="882" spans="3:7" ht="19.899999999999999" customHeight="1" thickBot="1" x14ac:dyDescent="0.3">
      <c r="C882" s="325" t="s">
        <v>16</v>
      </c>
      <c r="D882" s="328" t="s">
        <v>22</v>
      </c>
      <c r="E882" s="281">
        <f>E879/D879-1</f>
        <v>0</v>
      </c>
      <c r="F882" s="281">
        <f t="shared" ref="F882:G884" si="151">F879/E879-1</f>
        <v>-1</v>
      </c>
      <c r="G882" s="281" t="e">
        <f t="shared" si="151"/>
        <v>#DIV/0!</v>
      </c>
    </row>
    <row r="883" spans="3:7" ht="19.899999999999999" customHeight="1" thickBot="1" x14ac:dyDescent="0.3">
      <c r="C883" s="325" t="s">
        <v>17</v>
      </c>
      <c r="D883" s="328" t="s">
        <v>22</v>
      </c>
      <c r="E883" s="281">
        <f>E880/D880-1</f>
        <v>-4.8333333333333339E-2</v>
      </c>
      <c r="F883" s="281">
        <f t="shared" si="151"/>
        <v>-1</v>
      </c>
      <c r="G883" s="281" t="e">
        <f t="shared" si="151"/>
        <v>#DIV/0!</v>
      </c>
    </row>
    <row r="884" spans="3:7" ht="19.899999999999999" customHeight="1" thickBot="1" x14ac:dyDescent="0.3">
      <c r="C884" s="325" t="s">
        <v>18</v>
      </c>
      <c r="D884" s="328" t="s">
        <v>22</v>
      </c>
      <c r="E884" s="281">
        <f>E881/D881-1</f>
        <v>-4.8333333333333339E-2</v>
      </c>
      <c r="F884" s="281" t="e">
        <f t="shared" si="151"/>
        <v>#DIV/0!</v>
      </c>
      <c r="G884" s="281" t="e">
        <f t="shared" si="151"/>
        <v>#DIV/0!</v>
      </c>
    </row>
    <row r="885" spans="3:7" ht="19.899999999999999" customHeight="1" thickBot="1" x14ac:dyDescent="0.3">
      <c r="C885" s="1239" t="s">
        <v>603</v>
      </c>
      <c r="D885" s="1240"/>
      <c r="E885" s="1240"/>
      <c r="F885" s="1240"/>
      <c r="G885" s="1241"/>
    </row>
    <row r="886" spans="3:7" ht="19.899999999999999" customHeight="1" x14ac:dyDescent="0.25">
      <c r="C886" s="935"/>
      <c r="D886" s="323">
        <v>2018</v>
      </c>
      <c r="E886" s="323">
        <v>2019</v>
      </c>
      <c r="F886" s="323">
        <v>2020</v>
      </c>
      <c r="G886" s="323">
        <v>2021</v>
      </c>
    </row>
    <row r="887" spans="3:7" ht="19.899999999999999" customHeight="1" thickBot="1" x14ac:dyDescent="0.3">
      <c r="C887" s="936"/>
      <c r="D887" s="324" t="s">
        <v>5</v>
      </c>
      <c r="E887" s="324" t="s">
        <v>6</v>
      </c>
      <c r="F887" s="324" t="s">
        <v>6</v>
      </c>
      <c r="G887" s="324" t="s">
        <v>6</v>
      </c>
    </row>
    <row r="888" spans="3:7" ht="19.899999999999999" customHeight="1" thickBot="1" x14ac:dyDescent="0.3">
      <c r="C888" s="443" t="s">
        <v>41</v>
      </c>
      <c r="D888" s="444"/>
      <c r="E888" s="444"/>
      <c r="F888" s="444">
        <f t="shared" ref="F888:G888" si="152">F889+F890+F891+F892</f>
        <v>0</v>
      </c>
      <c r="G888" s="444">
        <f t="shared" si="152"/>
        <v>0</v>
      </c>
    </row>
    <row r="889" spans="3:7" ht="19.899999999999999" customHeight="1" thickBot="1" x14ac:dyDescent="0.3">
      <c r="C889" s="466" t="s">
        <v>50</v>
      </c>
      <c r="D889" s="327"/>
      <c r="E889" s="444"/>
      <c r="F889" s="444"/>
      <c r="G889" s="444"/>
    </row>
    <row r="890" spans="3:7" ht="19.899999999999999" customHeight="1" thickBot="1" x14ac:dyDescent="0.3">
      <c r="C890" s="466" t="s">
        <v>75</v>
      </c>
      <c r="D890" s="444"/>
      <c r="E890" s="444"/>
      <c r="F890" s="444"/>
      <c r="G890" s="444"/>
    </row>
    <row r="891" spans="3:7" ht="19.899999999999999" customHeight="1" thickBot="1" x14ac:dyDescent="0.3">
      <c r="C891" s="466" t="s">
        <v>76</v>
      </c>
      <c r="D891" s="444"/>
      <c r="E891" s="444"/>
      <c r="F891" s="444"/>
      <c r="G891" s="444"/>
    </row>
    <row r="892" spans="3:7" ht="19.899999999999999" customHeight="1" thickBot="1" x14ac:dyDescent="0.3">
      <c r="C892" s="466" t="s">
        <v>77</v>
      </c>
      <c r="D892" s="444"/>
      <c r="E892" s="444"/>
      <c r="F892" s="444"/>
      <c r="G892" s="444"/>
    </row>
    <row r="893" spans="3:7" ht="19.899999999999999" customHeight="1" thickBot="1" x14ac:dyDescent="0.3">
      <c r="C893" s="443" t="s">
        <v>42</v>
      </c>
      <c r="D893" s="444">
        <v>420</v>
      </c>
      <c r="E893" s="444">
        <v>399.7</v>
      </c>
      <c r="F893" s="445"/>
      <c r="G893" s="445"/>
    </row>
    <row r="894" spans="3:7" ht="19.899999999999999" customHeight="1" thickBot="1" x14ac:dyDescent="0.3">
      <c r="C894" s="466" t="s">
        <v>50</v>
      </c>
      <c r="D894" s="327">
        <v>420</v>
      </c>
      <c r="E894" s="327">
        <v>399.7</v>
      </c>
      <c r="F894" s="327"/>
      <c r="G894" s="445"/>
    </row>
    <row r="895" spans="3:7" ht="19.899999999999999" customHeight="1" thickBot="1" x14ac:dyDescent="0.3">
      <c r="C895" s="466" t="s">
        <v>75</v>
      </c>
      <c r="D895" s="445"/>
      <c r="E895" s="444"/>
      <c r="F895" s="444"/>
      <c r="G895" s="444"/>
    </row>
    <row r="896" spans="3:7" ht="36.75" customHeight="1" thickBot="1" x14ac:dyDescent="0.3">
      <c r="C896" s="466" t="s">
        <v>76</v>
      </c>
      <c r="D896" s="445"/>
      <c r="E896" s="444"/>
      <c r="F896" s="444"/>
      <c r="G896" s="444"/>
    </row>
    <row r="897" spans="3:7" ht="19.899999999999999" customHeight="1" thickBot="1" x14ac:dyDescent="0.3">
      <c r="C897" s="466" t="s">
        <v>77</v>
      </c>
      <c r="D897" s="445"/>
      <c r="E897" s="444"/>
      <c r="F897" s="444"/>
      <c r="G897" s="444"/>
    </row>
    <row r="898" spans="3:7" ht="19.899999999999999" customHeight="1" thickBot="1" x14ac:dyDescent="0.3">
      <c r="C898" s="446" t="s">
        <v>133</v>
      </c>
      <c r="D898" s="445">
        <f>D888+D893</f>
        <v>420</v>
      </c>
      <c r="E898" s="445">
        <f t="shared" ref="E898:G898" si="153">E888+E893</f>
        <v>399.7</v>
      </c>
      <c r="F898" s="445">
        <f t="shared" si="153"/>
        <v>0</v>
      </c>
      <c r="G898" s="445">
        <f t="shared" si="153"/>
        <v>0</v>
      </c>
    </row>
    <row r="899" spans="3:7" ht="19.899999999999999" customHeight="1" thickBot="1" x14ac:dyDescent="0.3">
      <c r="C899" s="447" t="s">
        <v>35</v>
      </c>
      <c r="D899" s="448">
        <f>IF(D898-D880=0,0,"Error")</f>
        <v>0</v>
      </c>
      <c r="E899" s="448">
        <f>IF(E898-E880=0,0,"Error")</f>
        <v>0</v>
      </c>
      <c r="F899" s="448">
        <f t="shared" ref="F899:G899" si="154">IF(F898-F880=0,0,"Error")</f>
        <v>0</v>
      </c>
      <c r="G899" s="448">
        <f t="shared" si="154"/>
        <v>0</v>
      </c>
    </row>
    <row r="900" spans="3:7" ht="19.899999999999999" customHeight="1" thickBot="1" x14ac:dyDescent="0.3">
      <c r="C900" s="442" t="s">
        <v>933</v>
      </c>
      <c r="D900" s="474" t="s">
        <v>897</v>
      </c>
      <c r="E900" s="475" t="s">
        <v>53</v>
      </c>
      <c r="F900" s="452" t="s">
        <v>934</v>
      </c>
      <c r="G900" s="453"/>
    </row>
    <row r="901" spans="3:7" ht="19.899999999999999" customHeight="1" thickBot="1" x14ac:dyDescent="0.3">
      <c r="C901" s="325" t="s">
        <v>9</v>
      </c>
      <c r="D901" s="1250" t="s">
        <v>935</v>
      </c>
      <c r="E901" s="1251"/>
      <c r="F901" s="1251"/>
      <c r="G901" s="1252"/>
    </row>
    <row r="902" spans="3:7" ht="19.899999999999999" customHeight="1" thickBot="1" x14ac:dyDescent="0.3">
      <c r="C902" s="325" t="s">
        <v>14</v>
      </c>
      <c r="D902" s="955" t="s">
        <v>896</v>
      </c>
      <c r="E902" s="956"/>
      <c r="F902" s="956"/>
      <c r="G902" s="957"/>
    </row>
    <row r="903" spans="3:7" ht="19.899999999999999" customHeight="1" x14ac:dyDescent="0.25">
      <c r="C903" s="935"/>
      <c r="D903" s="323">
        <v>2019</v>
      </c>
      <c r="E903" s="323">
        <v>2020</v>
      </c>
      <c r="F903" s="323">
        <v>2021</v>
      </c>
      <c r="G903" s="323">
        <v>2022</v>
      </c>
    </row>
    <row r="904" spans="3:7" ht="19.899999999999999" customHeight="1" thickBot="1" x14ac:dyDescent="0.3">
      <c r="C904" s="936"/>
      <c r="D904" s="324" t="s">
        <v>6</v>
      </c>
      <c r="E904" s="324" t="s">
        <v>6</v>
      </c>
      <c r="F904" s="324" t="s">
        <v>6</v>
      </c>
      <c r="G904" s="324" t="s">
        <v>6</v>
      </c>
    </row>
    <row r="905" spans="3:7" ht="19.899999999999999" customHeight="1" thickBot="1" x14ac:dyDescent="0.3">
      <c r="C905" s="325" t="s">
        <v>8</v>
      </c>
      <c r="D905" s="328">
        <v>1</v>
      </c>
      <c r="E905" s="328">
        <v>1</v>
      </c>
      <c r="F905" s="328">
        <v>0</v>
      </c>
      <c r="G905" s="328">
        <v>0</v>
      </c>
    </row>
    <row r="906" spans="3:7" ht="19.899999999999999" customHeight="1" thickBot="1" x14ac:dyDescent="0.3">
      <c r="C906" s="325" t="s">
        <v>15</v>
      </c>
      <c r="D906" s="327">
        <v>560</v>
      </c>
      <c r="E906" s="327">
        <v>670.4</v>
      </c>
      <c r="F906" s="327"/>
      <c r="G906" s="445"/>
    </row>
    <row r="907" spans="3:7" ht="19.899999999999999" customHeight="1" thickBot="1" x14ac:dyDescent="0.3">
      <c r="C907" s="325" t="s">
        <v>23</v>
      </c>
      <c r="D907" s="327">
        <f t="shared" ref="D907:G907" si="155">D906/D905</f>
        <v>560</v>
      </c>
      <c r="E907" s="327">
        <f t="shared" si="155"/>
        <v>670.4</v>
      </c>
      <c r="F907" s="327" t="e">
        <f t="shared" si="155"/>
        <v>#DIV/0!</v>
      </c>
      <c r="G907" s="327" t="e">
        <f t="shared" si="155"/>
        <v>#DIV/0!</v>
      </c>
    </row>
    <row r="908" spans="3:7" ht="19.899999999999999" customHeight="1" thickBot="1" x14ac:dyDescent="0.3">
      <c r="C908" s="325" t="s">
        <v>16</v>
      </c>
      <c r="D908" s="328" t="s">
        <v>22</v>
      </c>
      <c r="E908" s="281">
        <f>E905/D905-1</f>
        <v>0</v>
      </c>
      <c r="F908" s="281">
        <f t="shared" ref="F908:G910" si="156">F905/E905-1</f>
        <v>-1</v>
      </c>
      <c r="G908" s="281" t="e">
        <f t="shared" si="156"/>
        <v>#DIV/0!</v>
      </c>
    </row>
    <row r="909" spans="3:7" ht="19.899999999999999" customHeight="1" thickBot="1" x14ac:dyDescent="0.3">
      <c r="C909" s="325" t="s">
        <v>17</v>
      </c>
      <c r="D909" s="328" t="s">
        <v>22</v>
      </c>
      <c r="E909" s="281">
        <f>E906/D906-1</f>
        <v>0.19714285714285706</v>
      </c>
      <c r="F909" s="281">
        <f t="shared" si="156"/>
        <v>-1</v>
      </c>
      <c r="G909" s="281" t="e">
        <f t="shared" si="156"/>
        <v>#DIV/0!</v>
      </c>
    </row>
    <row r="910" spans="3:7" ht="19.899999999999999" customHeight="1" thickBot="1" x14ac:dyDescent="0.3">
      <c r="C910" s="325" t="s">
        <v>18</v>
      </c>
      <c r="D910" s="328" t="s">
        <v>22</v>
      </c>
      <c r="E910" s="281">
        <f>E907/D907-1</f>
        <v>0.19714285714285706</v>
      </c>
      <c r="F910" s="281" t="e">
        <f t="shared" si="156"/>
        <v>#DIV/0!</v>
      </c>
      <c r="G910" s="281" t="e">
        <f t="shared" si="156"/>
        <v>#DIV/0!</v>
      </c>
    </row>
    <row r="911" spans="3:7" ht="19.899999999999999" customHeight="1" thickBot="1" x14ac:dyDescent="0.3">
      <c r="C911" s="1239" t="s">
        <v>603</v>
      </c>
      <c r="D911" s="1240"/>
      <c r="E911" s="1240"/>
      <c r="F911" s="1240"/>
      <c r="G911" s="1241"/>
    </row>
    <row r="912" spans="3:7" ht="19.899999999999999" customHeight="1" x14ac:dyDescent="0.25">
      <c r="C912" s="935"/>
      <c r="D912" s="323">
        <v>2019</v>
      </c>
      <c r="E912" s="323">
        <v>2020</v>
      </c>
      <c r="F912" s="323">
        <v>2021</v>
      </c>
      <c r="G912" s="323">
        <v>2022</v>
      </c>
    </row>
    <row r="913" spans="3:7" ht="19.899999999999999" customHeight="1" thickBot="1" x14ac:dyDescent="0.3">
      <c r="C913" s="936"/>
      <c r="D913" s="324" t="s">
        <v>6</v>
      </c>
      <c r="E913" s="324" t="s">
        <v>6</v>
      </c>
      <c r="F913" s="324" t="s">
        <v>6</v>
      </c>
      <c r="G913" s="324" t="s">
        <v>6</v>
      </c>
    </row>
    <row r="914" spans="3:7" ht="19.899999999999999" customHeight="1" thickBot="1" x14ac:dyDescent="0.3">
      <c r="C914" s="443" t="s">
        <v>41</v>
      </c>
      <c r="D914" s="444">
        <f>D915+D916+D917+D918</f>
        <v>0</v>
      </c>
      <c r="E914" s="444">
        <f t="shared" ref="E914:G914" si="157">E915+E916+E917+E918</f>
        <v>0</v>
      </c>
      <c r="F914" s="444">
        <f t="shared" si="157"/>
        <v>0</v>
      </c>
      <c r="G914" s="444">
        <f t="shared" si="157"/>
        <v>0</v>
      </c>
    </row>
    <row r="915" spans="3:7" ht="19.899999999999999" customHeight="1" thickBot="1" x14ac:dyDescent="0.3">
      <c r="C915" s="466" t="s">
        <v>50</v>
      </c>
      <c r="D915" s="444"/>
      <c r="E915" s="444"/>
      <c r="F915" s="444"/>
      <c r="G915" s="444"/>
    </row>
    <row r="916" spans="3:7" ht="19.899999999999999" customHeight="1" thickBot="1" x14ac:dyDescent="0.3">
      <c r="C916" s="466" t="s">
        <v>75</v>
      </c>
      <c r="D916" s="444"/>
      <c r="E916" s="444"/>
      <c r="F916" s="444"/>
      <c r="G916" s="444"/>
    </row>
    <row r="917" spans="3:7" ht="19.899999999999999" customHeight="1" thickBot="1" x14ac:dyDescent="0.3">
      <c r="C917" s="466" t="s">
        <v>76</v>
      </c>
      <c r="D917" s="444"/>
      <c r="E917" s="444"/>
      <c r="F917" s="444"/>
      <c r="G917" s="444"/>
    </row>
    <row r="918" spans="3:7" ht="19.899999999999999" customHeight="1" thickBot="1" x14ac:dyDescent="0.3">
      <c r="C918" s="466" t="s">
        <v>77</v>
      </c>
      <c r="D918" s="444"/>
      <c r="E918" s="444"/>
      <c r="F918" s="444"/>
      <c r="G918" s="444"/>
    </row>
    <row r="919" spans="3:7" ht="19.899999999999999" customHeight="1" thickBot="1" x14ac:dyDescent="0.3">
      <c r="C919" s="443" t="s">
        <v>42</v>
      </c>
      <c r="D919" s="445">
        <f>D920+D921+D922+D923</f>
        <v>560</v>
      </c>
      <c r="E919" s="445">
        <f t="shared" ref="E919:F919" si="158">E920+E921+E922+E923</f>
        <v>670.4</v>
      </c>
      <c r="F919" s="445">
        <f t="shared" si="158"/>
        <v>0</v>
      </c>
      <c r="G919" s="445"/>
    </row>
    <row r="920" spans="3:7" ht="19.899999999999999" customHeight="1" thickBot="1" x14ac:dyDescent="0.3">
      <c r="C920" s="466" t="s">
        <v>50</v>
      </c>
      <c r="D920" s="327">
        <v>560</v>
      </c>
      <c r="E920" s="327">
        <v>670.4</v>
      </c>
      <c r="F920" s="327"/>
      <c r="G920" s="445"/>
    </row>
    <row r="921" spans="3:7" ht="19.899999999999999" customHeight="1" thickBot="1" x14ac:dyDescent="0.3">
      <c r="C921" s="466" t="s">
        <v>75</v>
      </c>
      <c r="D921" s="445"/>
      <c r="E921" s="444"/>
      <c r="F921" s="444"/>
      <c r="G921" s="444"/>
    </row>
    <row r="922" spans="3:7" ht="19.899999999999999" customHeight="1" thickBot="1" x14ac:dyDescent="0.3">
      <c r="C922" s="466" t="s">
        <v>76</v>
      </c>
      <c r="D922" s="445"/>
      <c r="E922" s="444"/>
      <c r="F922" s="444"/>
      <c r="G922" s="444"/>
    </row>
    <row r="923" spans="3:7" ht="39" customHeight="1" thickBot="1" x14ac:dyDescent="0.3">
      <c r="C923" s="466" t="s">
        <v>77</v>
      </c>
      <c r="D923" s="445"/>
      <c r="E923" s="444"/>
      <c r="F923" s="444"/>
      <c r="G923" s="444"/>
    </row>
    <row r="924" spans="3:7" ht="19.899999999999999" customHeight="1" thickBot="1" x14ac:dyDescent="0.3">
      <c r="C924" s="446" t="s">
        <v>133</v>
      </c>
      <c r="D924" s="445">
        <f>D914+D919</f>
        <v>560</v>
      </c>
      <c r="E924" s="445">
        <f t="shared" ref="E924:G924" si="159">E914+E919</f>
        <v>670.4</v>
      </c>
      <c r="F924" s="445">
        <f t="shared" si="159"/>
        <v>0</v>
      </c>
      <c r="G924" s="445">
        <f t="shared" si="159"/>
        <v>0</v>
      </c>
    </row>
    <row r="925" spans="3:7" ht="19.899999999999999" customHeight="1" thickBot="1" x14ac:dyDescent="0.3">
      <c r="C925" s="447" t="s">
        <v>35</v>
      </c>
      <c r="D925" s="448">
        <f>IF(D924-D906=0,0,"Error")</f>
        <v>0</v>
      </c>
      <c r="E925" s="448">
        <f>IF(E924-E906=0,0,"Error")</f>
        <v>0</v>
      </c>
      <c r="F925" s="448">
        <f t="shared" ref="F925:G925" si="160">IF(F924-F906=0,0,"Error")</f>
        <v>0</v>
      </c>
      <c r="G925" s="448">
        <f t="shared" si="160"/>
        <v>0</v>
      </c>
    </row>
    <row r="926" spans="3:7" ht="19.899999999999999" customHeight="1" thickBot="1" x14ac:dyDescent="0.3">
      <c r="C926" s="442" t="s">
        <v>936</v>
      </c>
      <c r="D926" s="474" t="s">
        <v>897</v>
      </c>
      <c r="E926" s="475" t="s">
        <v>53</v>
      </c>
      <c r="F926" s="452" t="s">
        <v>937</v>
      </c>
      <c r="G926" s="453"/>
    </row>
    <row r="927" spans="3:7" ht="19.899999999999999" customHeight="1" thickBot="1" x14ac:dyDescent="0.3">
      <c r="C927" s="325" t="s">
        <v>9</v>
      </c>
      <c r="D927" s="955" t="s">
        <v>938</v>
      </c>
      <c r="E927" s="956"/>
      <c r="F927" s="956"/>
      <c r="G927" s="957"/>
    </row>
    <row r="928" spans="3:7" ht="19.899999999999999" customHeight="1" thickBot="1" x14ac:dyDescent="0.3">
      <c r="C928" s="325" t="s">
        <v>14</v>
      </c>
      <c r="D928" s="955" t="s">
        <v>896</v>
      </c>
      <c r="E928" s="956"/>
      <c r="F928" s="956"/>
      <c r="G928" s="957"/>
    </row>
    <row r="929" spans="3:7" ht="19.899999999999999" customHeight="1" x14ac:dyDescent="0.25">
      <c r="C929" s="935"/>
      <c r="D929" s="323">
        <v>2019</v>
      </c>
      <c r="E929" s="323">
        <v>2020</v>
      </c>
      <c r="F929" s="323">
        <v>2021</v>
      </c>
      <c r="G929" s="323">
        <v>2022</v>
      </c>
    </row>
    <row r="930" spans="3:7" ht="19.899999999999999" customHeight="1" thickBot="1" x14ac:dyDescent="0.3">
      <c r="C930" s="936"/>
      <c r="D930" s="324" t="s">
        <v>6</v>
      </c>
      <c r="E930" s="324" t="s">
        <v>6</v>
      </c>
      <c r="F930" s="324" t="s">
        <v>6</v>
      </c>
      <c r="G930" s="324" t="s">
        <v>6</v>
      </c>
    </row>
    <row r="931" spans="3:7" ht="19.899999999999999" customHeight="1" thickBot="1" x14ac:dyDescent="0.3">
      <c r="C931" s="325" t="s">
        <v>8</v>
      </c>
      <c r="D931" s="328">
        <v>1</v>
      </c>
      <c r="E931" s="328">
        <v>1</v>
      </c>
      <c r="F931" s="328">
        <v>0</v>
      </c>
      <c r="G931" s="328">
        <v>0</v>
      </c>
    </row>
    <row r="932" spans="3:7" ht="19.899999999999999" customHeight="1" thickBot="1" x14ac:dyDescent="0.3">
      <c r="C932" s="325" t="s">
        <v>15</v>
      </c>
      <c r="D932" s="327">
        <v>530</v>
      </c>
      <c r="E932" s="327">
        <v>628.5</v>
      </c>
      <c r="F932" s="327"/>
      <c r="G932" s="327"/>
    </row>
    <row r="933" spans="3:7" ht="19.899999999999999" customHeight="1" thickBot="1" x14ac:dyDescent="0.3">
      <c r="C933" s="325" t="s">
        <v>23</v>
      </c>
      <c r="D933" s="327">
        <f t="shared" ref="D933:G933" si="161">D932/D931</f>
        <v>530</v>
      </c>
      <c r="E933" s="327">
        <f t="shared" si="161"/>
        <v>628.5</v>
      </c>
      <c r="F933" s="327" t="e">
        <f t="shared" si="161"/>
        <v>#DIV/0!</v>
      </c>
      <c r="G933" s="327" t="e">
        <f t="shared" si="161"/>
        <v>#DIV/0!</v>
      </c>
    </row>
    <row r="934" spans="3:7" ht="19.899999999999999" customHeight="1" thickBot="1" x14ac:dyDescent="0.3">
      <c r="C934" s="325" t="s">
        <v>16</v>
      </c>
      <c r="D934" s="328" t="s">
        <v>22</v>
      </c>
      <c r="E934" s="281">
        <f>E931/D931-1</f>
        <v>0</v>
      </c>
      <c r="F934" s="281">
        <f t="shared" ref="F934:G936" si="162">F931/E931-1</f>
        <v>-1</v>
      </c>
      <c r="G934" s="281" t="e">
        <f t="shared" si="162"/>
        <v>#DIV/0!</v>
      </c>
    </row>
    <row r="935" spans="3:7" ht="19.899999999999999" customHeight="1" thickBot="1" x14ac:dyDescent="0.3">
      <c r="C935" s="325" t="s">
        <v>17</v>
      </c>
      <c r="D935" s="328" t="s">
        <v>22</v>
      </c>
      <c r="E935" s="281">
        <f>E932/D932-1</f>
        <v>0.1858490566037736</v>
      </c>
      <c r="F935" s="281">
        <f t="shared" si="162"/>
        <v>-1</v>
      </c>
      <c r="G935" s="281" t="e">
        <f t="shared" si="162"/>
        <v>#DIV/0!</v>
      </c>
    </row>
    <row r="936" spans="3:7" ht="19.899999999999999" customHeight="1" thickBot="1" x14ac:dyDescent="0.3">
      <c r="C936" s="325" t="s">
        <v>18</v>
      </c>
      <c r="D936" s="328" t="s">
        <v>22</v>
      </c>
      <c r="E936" s="281">
        <f>E933/D933-1</f>
        <v>0.1858490566037736</v>
      </c>
      <c r="F936" s="281" t="e">
        <f t="shared" si="162"/>
        <v>#DIV/0!</v>
      </c>
      <c r="G936" s="281" t="e">
        <f t="shared" si="162"/>
        <v>#DIV/0!</v>
      </c>
    </row>
    <row r="937" spans="3:7" ht="19.899999999999999" customHeight="1" thickBot="1" x14ac:dyDescent="0.3">
      <c r="C937" s="1239" t="s">
        <v>603</v>
      </c>
      <c r="D937" s="1240"/>
      <c r="E937" s="1240"/>
      <c r="F937" s="1240"/>
      <c r="G937" s="1241"/>
    </row>
    <row r="938" spans="3:7" ht="19.899999999999999" customHeight="1" x14ac:dyDescent="0.25">
      <c r="C938" s="935"/>
      <c r="D938" s="323">
        <v>2018</v>
      </c>
      <c r="E938" s="323">
        <v>2019</v>
      </c>
      <c r="F938" s="323">
        <v>2020</v>
      </c>
      <c r="G938" s="323">
        <v>2021</v>
      </c>
    </row>
    <row r="939" spans="3:7" ht="19.899999999999999" customHeight="1" thickBot="1" x14ac:dyDescent="0.3">
      <c r="C939" s="936"/>
      <c r="D939" s="324" t="s">
        <v>5</v>
      </c>
      <c r="E939" s="324" t="s">
        <v>6</v>
      </c>
      <c r="F939" s="324" t="s">
        <v>6</v>
      </c>
      <c r="G939" s="324" t="s">
        <v>6</v>
      </c>
    </row>
    <row r="940" spans="3:7" ht="19.899999999999999" customHeight="1" thickBot="1" x14ac:dyDescent="0.3">
      <c r="C940" s="443" t="s">
        <v>41</v>
      </c>
      <c r="D940" s="444">
        <f>D941+D942+D943+D944</f>
        <v>0</v>
      </c>
      <c r="E940" s="444">
        <f t="shared" ref="E940:G940" si="163">E941+E942+E943+E944</f>
        <v>0</v>
      </c>
      <c r="F940" s="444">
        <f t="shared" si="163"/>
        <v>0</v>
      </c>
      <c r="G940" s="444">
        <f t="shared" si="163"/>
        <v>0</v>
      </c>
    </row>
    <row r="941" spans="3:7" ht="19.899999999999999" customHeight="1" thickBot="1" x14ac:dyDescent="0.3">
      <c r="C941" s="466" t="s">
        <v>50</v>
      </c>
      <c r="D941" s="444"/>
      <c r="E941" s="444"/>
      <c r="F941" s="444"/>
      <c r="G941" s="444"/>
    </row>
    <row r="942" spans="3:7" ht="19.899999999999999" customHeight="1" thickBot="1" x14ac:dyDescent="0.3">
      <c r="C942" s="466" t="s">
        <v>75</v>
      </c>
      <c r="D942" s="444"/>
      <c r="E942" s="444"/>
      <c r="F942" s="444"/>
      <c r="G942" s="444"/>
    </row>
    <row r="943" spans="3:7" ht="19.899999999999999" customHeight="1" thickBot="1" x14ac:dyDescent="0.3">
      <c r="C943" s="466" t="s">
        <v>76</v>
      </c>
      <c r="D943" s="444"/>
      <c r="E943" s="444"/>
      <c r="F943" s="444"/>
      <c r="G943" s="444"/>
    </row>
    <row r="944" spans="3:7" ht="19.899999999999999" customHeight="1" thickBot="1" x14ac:dyDescent="0.3">
      <c r="C944" s="466" t="s">
        <v>77</v>
      </c>
      <c r="D944" s="444"/>
      <c r="E944" s="444"/>
      <c r="F944" s="444"/>
      <c r="G944" s="444"/>
    </row>
    <row r="945" spans="3:7" ht="19.899999999999999" customHeight="1" thickBot="1" x14ac:dyDescent="0.3">
      <c r="C945" s="443" t="s">
        <v>42</v>
      </c>
      <c r="D945" s="327">
        <v>530</v>
      </c>
      <c r="E945" s="327">
        <v>628.5</v>
      </c>
      <c r="F945" s="445"/>
      <c r="G945" s="445"/>
    </row>
    <row r="946" spans="3:7" ht="19.899999999999999" customHeight="1" thickBot="1" x14ac:dyDescent="0.3">
      <c r="C946" s="466" t="s">
        <v>50</v>
      </c>
      <c r="D946" s="327">
        <v>530</v>
      </c>
      <c r="E946" s="327">
        <v>628.5</v>
      </c>
      <c r="F946" s="327"/>
      <c r="G946" s="445"/>
    </row>
    <row r="947" spans="3:7" ht="19.899999999999999" customHeight="1" thickBot="1" x14ac:dyDescent="0.3">
      <c r="C947" s="466" t="s">
        <v>75</v>
      </c>
      <c r="D947" s="445"/>
      <c r="E947" s="444"/>
      <c r="F947" s="444"/>
      <c r="G947" s="444"/>
    </row>
    <row r="948" spans="3:7" ht="19.899999999999999" customHeight="1" thickBot="1" x14ac:dyDescent="0.3">
      <c r="C948" s="466" t="s">
        <v>76</v>
      </c>
      <c r="D948" s="445"/>
      <c r="E948" s="444"/>
      <c r="F948" s="444"/>
      <c r="G948" s="444"/>
    </row>
    <row r="949" spans="3:7" ht="51" customHeight="1" thickBot="1" x14ac:dyDescent="0.3">
      <c r="C949" s="466" t="s">
        <v>77</v>
      </c>
      <c r="D949" s="445"/>
      <c r="E949" s="444"/>
      <c r="F949" s="444"/>
      <c r="G949" s="444"/>
    </row>
    <row r="950" spans="3:7" ht="19.899999999999999" customHeight="1" thickBot="1" x14ac:dyDescent="0.3">
      <c r="C950" s="446" t="s">
        <v>133</v>
      </c>
      <c r="D950" s="445">
        <f>D940+D945</f>
        <v>530</v>
      </c>
      <c r="E950" s="445">
        <f t="shared" ref="E950:G950" si="164">E940+E945</f>
        <v>628.5</v>
      </c>
      <c r="F950" s="445">
        <f t="shared" si="164"/>
        <v>0</v>
      </c>
      <c r="G950" s="445">
        <f t="shared" si="164"/>
        <v>0</v>
      </c>
    </row>
    <row r="951" spans="3:7" ht="19.899999999999999" customHeight="1" thickBot="1" x14ac:dyDescent="0.3">
      <c r="C951" s="447" t="s">
        <v>35</v>
      </c>
      <c r="D951" s="448">
        <f>IF(D950-D932=0,0,"Error")</f>
        <v>0</v>
      </c>
      <c r="E951" s="448">
        <f>IF(E950-E932=0,0,"Error")</f>
        <v>0</v>
      </c>
      <c r="F951" s="448">
        <f t="shared" ref="F951:G951" si="165">IF(F950-F932=0,0,"Error")</f>
        <v>0</v>
      </c>
      <c r="G951" s="448">
        <f t="shared" si="165"/>
        <v>0</v>
      </c>
    </row>
    <row r="952" spans="3:7" ht="19.899999999999999" customHeight="1" thickBot="1" x14ac:dyDescent="0.3">
      <c r="C952" s="442" t="s">
        <v>936</v>
      </c>
      <c r="D952" s="474" t="s">
        <v>897</v>
      </c>
      <c r="E952" s="475" t="s">
        <v>53</v>
      </c>
      <c r="F952" s="452" t="s">
        <v>939</v>
      </c>
      <c r="G952" s="453"/>
    </row>
    <row r="953" spans="3:7" ht="19.899999999999999" customHeight="1" thickBot="1" x14ac:dyDescent="0.3">
      <c r="C953" s="325" t="s">
        <v>9</v>
      </c>
      <c r="D953" s="955" t="s">
        <v>940</v>
      </c>
      <c r="E953" s="956"/>
      <c r="F953" s="956"/>
      <c r="G953" s="957"/>
    </row>
    <row r="954" spans="3:7" ht="19.899999999999999" customHeight="1" thickBot="1" x14ac:dyDescent="0.3">
      <c r="C954" s="325" t="s">
        <v>14</v>
      </c>
      <c r="D954" s="955" t="s">
        <v>896</v>
      </c>
      <c r="E954" s="956"/>
      <c r="F954" s="956"/>
      <c r="G954" s="957"/>
    </row>
    <row r="955" spans="3:7" ht="19.899999999999999" customHeight="1" x14ac:dyDescent="0.25">
      <c r="C955" s="935"/>
      <c r="D955" s="323">
        <v>2019</v>
      </c>
      <c r="E955" s="323">
        <v>2020</v>
      </c>
      <c r="F955" s="323">
        <v>2021</v>
      </c>
      <c r="G955" s="323">
        <v>2022</v>
      </c>
    </row>
    <row r="956" spans="3:7" ht="19.899999999999999" customHeight="1" thickBot="1" x14ac:dyDescent="0.3">
      <c r="C956" s="936"/>
      <c r="D956" s="324" t="s">
        <v>6</v>
      </c>
      <c r="E956" s="324" t="s">
        <v>6</v>
      </c>
      <c r="F956" s="324" t="s">
        <v>6</v>
      </c>
      <c r="G956" s="324" t="s">
        <v>6</v>
      </c>
    </row>
    <row r="957" spans="3:7" ht="19.899999999999999" customHeight="1" thickBot="1" x14ac:dyDescent="0.3">
      <c r="C957" s="325" t="s">
        <v>8</v>
      </c>
      <c r="D957" s="328">
        <v>1</v>
      </c>
      <c r="E957" s="328">
        <v>1</v>
      </c>
      <c r="F957" s="328">
        <v>0</v>
      </c>
      <c r="G957" s="328">
        <v>0</v>
      </c>
    </row>
    <row r="958" spans="3:7" ht="19.899999999999999" customHeight="1" thickBot="1" x14ac:dyDescent="0.3">
      <c r="C958" s="325" t="s">
        <v>15</v>
      </c>
      <c r="D958" s="327"/>
      <c r="E958" s="327">
        <v>690</v>
      </c>
      <c r="F958" s="327"/>
      <c r="G958" s="327"/>
    </row>
    <row r="959" spans="3:7" ht="19.899999999999999" customHeight="1" thickBot="1" x14ac:dyDescent="0.3">
      <c r="C959" s="325" t="s">
        <v>23</v>
      </c>
      <c r="D959" s="327">
        <f t="shared" ref="D959:G959" si="166">D958/D957</f>
        <v>0</v>
      </c>
      <c r="E959" s="327">
        <f t="shared" si="166"/>
        <v>690</v>
      </c>
      <c r="F959" s="327" t="e">
        <f t="shared" si="166"/>
        <v>#DIV/0!</v>
      </c>
      <c r="G959" s="327" t="e">
        <f t="shared" si="166"/>
        <v>#DIV/0!</v>
      </c>
    </row>
    <row r="960" spans="3:7" ht="19.899999999999999" customHeight="1" thickBot="1" x14ac:dyDescent="0.3">
      <c r="C960" s="325" t="s">
        <v>16</v>
      </c>
      <c r="D960" s="328" t="s">
        <v>22</v>
      </c>
      <c r="E960" s="281">
        <f>E957/D957-1</f>
        <v>0</v>
      </c>
      <c r="F960" s="281">
        <f t="shared" ref="F960:G962" si="167">F957/E957-1</f>
        <v>-1</v>
      </c>
      <c r="G960" s="281" t="e">
        <f t="shared" si="167"/>
        <v>#DIV/0!</v>
      </c>
    </row>
    <row r="961" spans="3:7" ht="19.899999999999999" customHeight="1" thickBot="1" x14ac:dyDescent="0.3">
      <c r="C961" s="325" t="s">
        <v>17</v>
      </c>
      <c r="D961" s="328" t="s">
        <v>22</v>
      </c>
      <c r="E961" s="281" t="e">
        <f>E958/D958-1</f>
        <v>#DIV/0!</v>
      </c>
      <c r="F961" s="281">
        <f t="shared" si="167"/>
        <v>-1</v>
      </c>
      <c r="G961" s="281" t="e">
        <f t="shared" si="167"/>
        <v>#DIV/0!</v>
      </c>
    </row>
    <row r="962" spans="3:7" ht="19.899999999999999" customHeight="1" thickBot="1" x14ac:dyDescent="0.3">
      <c r="C962" s="325" t="s">
        <v>18</v>
      </c>
      <c r="D962" s="328" t="s">
        <v>22</v>
      </c>
      <c r="E962" s="281" t="e">
        <f>E959/D959-1</f>
        <v>#DIV/0!</v>
      </c>
      <c r="F962" s="281" t="e">
        <f t="shared" si="167"/>
        <v>#DIV/0!</v>
      </c>
      <c r="G962" s="281" t="e">
        <f t="shared" si="167"/>
        <v>#DIV/0!</v>
      </c>
    </row>
    <row r="963" spans="3:7" ht="19.899999999999999" customHeight="1" thickBot="1" x14ac:dyDescent="0.3">
      <c r="C963" s="1239" t="s">
        <v>603</v>
      </c>
      <c r="D963" s="1240"/>
      <c r="E963" s="1240"/>
      <c r="F963" s="1240"/>
      <c r="G963" s="1241"/>
    </row>
    <row r="964" spans="3:7" ht="19.899999999999999" customHeight="1" x14ac:dyDescent="0.25">
      <c r="C964" s="935"/>
      <c r="D964" s="323">
        <v>2018</v>
      </c>
      <c r="E964" s="323">
        <v>2019</v>
      </c>
      <c r="F964" s="323">
        <v>2020</v>
      </c>
      <c r="G964" s="323">
        <v>2021</v>
      </c>
    </row>
    <row r="965" spans="3:7" ht="19.899999999999999" customHeight="1" thickBot="1" x14ac:dyDescent="0.3">
      <c r="C965" s="936"/>
      <c r="D965" s="324" t="s">
        <v>5</v>
      </c>
      <c r="E965" s="324" t="s">
        <v>6</v>
      </c>
      <c r="F965" s="324" t="s">
        <v>6</v>
      </c>
      <c r="G965" s="324" t="s">
        <v>6</v>
      </c>
    </row>
    <row r="966" spans="3:7" ht="19.899999999999999" customHeight="1" thickBot="1" x14ac:dyDescent="0.3">
      <c r="C966" s="443" t="s">
        <v>41</v>
      </c>
      <c r="D966" s="444">
        <f>D967+D968+D969+D970</f>
        <v>0</v>
      </c>
      <c r="E966" s="444">
        <f t="shared" ref="E966:G966" si="168">E967+E968+E969+E970</f>
        <v>0</v>
      </c>
      <c r="F966" s="444">
        <f t="shared" si="168"/>
        <v>0</v>
      </c>
      <c r="G966" s="444">
        <f t="shared" si="168"/>
        <v>0</v>
      </c>
    </row>
    <row r="967" spans="3:7" ht="19.899999999999999" customHeight="1" thickBot="1" x14ac:dyDescent="0.3">
      <c r="C967" s="466" t="s">
        <v>50</v>
      </c>
      <c r="D967" s="444"/>
      <c r="E967" s="444"/>
      <c r="F967" s="444"/>
      <c r="G967" s="444"/>
    </row>
    <row r="968" spans="3:7" ht="19.899999999999999" customHeight="1" thickBot="1" x14ac:dyDescent="0.3">
      <c r="C968" s="466" t="s">
        <v>75</v>
      </c>
      <c r="D968" s="444"/>
      <c r="E968" s="444"/>
      <c r="F968" s="444"/>
      <c r="G968" s="444"/>
    </row>
    <row r="969" spans="3:7" ht="19.899999999999999" customHeight="1" thickBot="1" x14ac:dyDescent="0.3">
      <c r="C969" s="466" t="s">
        <v>76</v>
      </c>
      <c r="D969" s="444"/>
      <c r="E969" s="444"/>
      <c r="F969" s="444"/>
      <c r="G969" s="444"/>
    </row>
    <row r="970" spans="3:7" ht="19.899999999999999" customHeight="1" thickBot="1" x14ac:dyDescent="0.3">
      <c r="C970" s="466" t="s">
        <v>77</v>
      </c>
      <c r="D970" s="444"/>
      <c r="E970" s="444"/>
      <c r="F970" s="444"/>
      <c r="G970" s="444"/>
    </row>
    <row r="971" spans="3:7" ht="19.899999999999999" customHeight="1" thickBot="1" x14ac:dyDescent="0.3">
      <c r="C971" s="443" t="s">
        <v>42</v>
      </c>
      <c r="D971" s="327"/>
      <c r="E971" s="327">
        <v>690</v>
      </c>
      <c r="F971" s="445"/>
      <c r="G971" s="445"/>
    </row>
    <row r="972" spans="3:7" ht="19.899999999999999" customHeight="1" thickBot="1" x14ac:dyDescent="0.3">
      <c r="C972" s="466" t="s">
        <v>50</v>
      </c>
      <c r="D972" s="327"/>
      <c r="E972" s="327">
        <v>690</v>
      </c>
      <c r="F972" s="327"/>
      <c r="G972" s="445"/>
    </row>
    <row r="973" spans="3:7" ht="19.899999999999999" customHeight="1" thickBot="1" x14ac:dyDescent="0.3">
      <c r="C973" s="466" t="s">
        <v>75</v>
      </c>
      <c r="D973" s="445"/>
      <c r="E973" s="444"/>
      <c r="F973" s="444"/>
      <c r="G973" s="444"/>
    </row>
    <row r="974" spans="3:7" ht="19.899999999999999" customHeight="1" thickBot="1" x14ac:dyDescent="0.3">
      <c r="C974" s="466" t="s">
        <v>76</v>
      </c>
      <c r="D974" s="445"/>
      <c r="E974" s="444"/>
      <c r="F974" s="444"/>
      <c r="G974" s="444"/>
    </row>
    <row r="975" spans="3:7" ht="48.75" customHeight="1" thickBot="1" x14ac:dyDescent="0.3">
      <c r="C975" s="466" t="s">
        <v>77</v>
      </c>
      <c r="D975" s="445"/>
      <c r="E975" s="444"/>
      <c r="F975" s="444"/>
      <c r="G975" s="444"/>
    </row>
    <row r="976" spans="3:7" ht="19.899999999999999" customHeight="1" thickBot="1" x14ac:dyDescent="0.3">
      <c r="C976" s="446" t="s">
        <v>133</v>
      </c>
      <c r="D976" s="445">
        <f>D966+D971</f>
        <v>0</v>
      </c>
      <c r="E976" s="445">
        <f t="shared" ref="E976:G976" si="169">E966+E971</f>
        <v>690</v>
      </c>
      <c r="F976" s="445">
        <f t="shared" si="169"/>
        <v>0</v>
      </c>
      <c r="G976" s="445">
        <f t="shared" si="169"/>
        <v>0</v>
      </c>
    </row>
    <row r="977" spans="3:7" ht="19.899999999999999" customHeight="1" thickBot="1" x14ac:dyDescent="0.3">
      <c r="C977" s="447" t="s">
        <v>35</v>
      </c>
      <c r="D977" s="448">
        <f>IF(D976-D958=0,0,"Error")</f>
        <v>0</v>
      </c>
      <c r="E977" s="448">
        <f>IF(E976-E958=0,0,"Error")</f>
        <v>0</v>
      </c>
      <c r="F977" s="448">
        <f t="shared" ref="F977:G977" si="170">IF(F976-F958=0,0,"Error")</f>
        <v>0</v>
      </c>
      <c r="G977" s="448">
        <f t="shared" si="170"/>
        <v>0</v>
      </c>
    </row>
    <row r="978" spans="3:7" ht="19.899999999999999" customHeight="1" thickBot="1" x14ac:dyDescent="0.3">
      <c r="C978" s="30" t="s">
        <v>46</v>
      </c>
      <c r="D978" s="1002"/>
      <c r="E978" s="1249"/>
      <c r="F978" s="1004"/>
      <c r="G978" s="1005"/>
    </row>
    <row r="979" spans="3:7" ht="19.899999999999999" customHeight="1" thickBot="1" x14ac:dyDescent="0.3">
      <c r="C979" s="442" t="s">
        <v>930</v>
      </c>
      <c r="D979" s="474" t="s">
        <v>897</v>
      </c>
      <c r="E979" s="475" t="s">
        <v>53</v>
      </c>
      <c r="F979" s="485" t="s">
        <v>941</v>
      </c>
      <c r="G979" s="453"/>
    </row>
    <row r="980" spans="3:7" ht="19.899999999999999" customHeight="1" thickBot="1" x14ac:dyDescent="0.3">
      <c r="C980" s="325" t="s">
        <v>9</v>
      </c>
      <c r="D980" s="1250" t="s">
        <v>942</v>
      </c>
      <c r="E980" s="1251"/>
      <c r="F980" s="1251"/>
      <c r="G980" s="1252"/>
    </row>
    <row r="981" spans="3:7" ht="19.899999999999999" customHeight="1" thickBot="1" x14ac:dyDescent="0.3">
      <c r="C981" s="325" t="s">
        <v>14</v>
      </c>
      <c r="D981" s="955" t="s">
        <v>896</v>
      </c>
      <c r="E981" s="956"/>
      <c r="F981" s="956"/>
      <c r="G981" s="957"/>
    </row>
    <row r="982" spans="3:7" ht="19.899999999999999" customHeight="1" x14ac:dyDescent="0.25">
      <c r="C982" s="935"/>
      <c r="D982" s="323">
        <v>2018</v>
      </c>
      <c r="E982" s="323">
        <v>2019</v>
      </c>
      <c r="F982" s="323">
        <v>2020</v>
      </c>
      <c r="G982" s="323">
        <v>2021</v>
      </c>
    </row>
    <row r="983" spans="3:7" ht="19.899999999999999" customHeight="1" thickBot="1" x14ac:dyDescent="0.3">
      <c r="C983" s="936"/>
      <c r="D983" s="324" t="s">
        <v>5</v>
      </c>
      <c r="E983" s="324" t="s">
        <v>6</v>
      </c>
      <c r="F983" s="324" t="s">
        <v>6</v>
      </c>
      <c r="G983" s="324" t="s">
        <v>6</v>
      </c>
    </row>
    <row r="984" spans="3:7" ht="19.899999999999999" customHeight="1" thickBot="1" x14ac:dyDescent="0.3">
      <c r="C984" s="325" t="s">
        <v>8</v>
      </c>
      <c r="D984" s="328">
        <v>1</v>
      </c>
      <c r="E984" s="328">
        <v>1</v>
      </c>
      <c r="F984" s="328">
        <v>0</v>
      </c>
      <c r="G984" s="328">
        <v>0</v>
      </c>
    </row>
    <row r="985" spans="3:7" ht="19.899999999999999" customHeight="1" thickBot="1" x14ac:dyDescent="0.3">
      <c r="C985" s="325" t="s">
        <v>15</v>
      </c>
      <c r="D985" s="327">
        <v>700</v>
      </c>
      <c r="E985" s="444">
        <v>1073.4000000000001</v>
      </c>
      <c r="F985" s="327"/>
      <c r="G985" s="327"/>
    </row>
    <row r="986" spans="3:7" ht="19.899999999999999" customHeight="1" thickBot="1" x14ac:dyDescent="0.3">
      <c r="C986" s="325" t="s">
        <v>23</v>
      </c>
      <c r="D986" s="327">
        <f t="shared" ref="D986:G986" si="171">D985/D984</f>
        <v>700</v>
      </c>
      <c r="E986" s="327">
        <f t="shared" si="171"/>
        <v>1073.4000000000001</v>
      </c>
      <c r="F986" s="327" t="e">
        <f t="shared" si="171"/>
        <v>#DIV/0!</v>
      </c>
      <c r="G986" s="327" t="e">
        <f t="shared" si="171"/>
        <v>#DIV/0!</v>
      </c>
    </row>
    <row r="987" spans="3:7" ht="19.899999999999999" customHeight="1" thickBot="1" x14ac:dyDescent="0.3">
      <c r="C987" s="325" t="s">
        <v>16</v>
      </c>
      <c r="D987" s="328" t="s">
        <v>22</v>
      </c>
      <c r="E987" s="281">
        <f>E984/D984-1</f>
        <v>0</v>
      </c>
      <c r="F987" s="281">
        <f t="shared" ref="F987:G989" si="172">F984/E984-1</f>
        <v>-1</v>
      </c>
      <c r="G987" s="281" t="e">
        <f t="shared" si="172"/>
        <v>#DIV/0!</v>
      </c>
    </row>
    <row r="988" spans="3:7" ht="19.899999999999999" customHeight="1" thickBot="1" x14ac:dyDescent="0.3">
      <c r="C988" s="325" t="s">
        <v>17</v>
      </c>
      <c r="D988" s="328" t="s">
        <v>22</v>
      </c>
      <c r="E988" s="281">
        <f>E985/D985-1</f>
        <v>0.53342857142857159</v>
      </c>
      <c r="F988" s="281">
        <f t="shared" si="172"/>
        <v>-1</v>
      </c>
      <c r="G988" s="281" t="e">
        <f t="shared" si="172"/>
        <v>#DIV/0!</v>
      </c>
    </row>
    <row r="989" spans="3:7" ht="19.899999999999999" customHeight="1" thickBot="1" x14ac:dyDescent="0.3">
      <c r="C989" s="325" t="s">
        <v>18</v>
      </c>
      <c r="D989" s="328" t="s">
        <v>22</v>
      </c>
      <c r="E989" s="281">
        <f>E986/D986-1</f>
        <v>0.53342857142857159</v>
      </c>
      <c r="F989" s="281" t="e">
        <f t="shared" si="172"/>
        <v>#DIV/0!</v>
      </c>
      <c r="G989" s="281" t="e">
        <f t="shared" si="172"/>
        <v>#DIV/0!</v>
      </c>
    </row>
    <row r="990" spans="3:7" ht="19.899999999999999" customHeight="1" thickBot="1" x14ac:dyDescent="0.3">
      <c r="C990" s="799" t="s">
        <v>603</v>
      </c>
      <c r="D990" s="800"/>
      <c r="E990" s="800"/>
      <c r="F990" s="800"/>
      <c r="G990" s="801"/>
    </row>
    <row r="991" spans="3:7" ht="19.899999999999999" customHeight="1" x14ac:dyDescent="0.25">
      <c r="C991" s="935"/>
      <c r="D991" s="323">
        <v>2018</v>
      </c>
      <c r="E991" s="323">
        <v>2019</v>
      </c>
      <c r="F991" s="323">
        <v>2020</v>
      </c>
      <c r="G991" s="323">
        <v>2021</v>
      </c>
    </row>
    <row r="992" spans="3:7" ht="19.899999999999999" customHeight="1" thickBot="1" x14ac:dyDescent="0.3">
      <c r="C992" s="936"/>
      <c r="D992" s="324" t="s">
        <v>5</v>
      </c>
      <c r="E992" s="324" t="s">
        <v>6</v>
      </c>
      <c r="F992" s="324" t="s">
        <v>6</v>
      </c>
      <c r="G992" s="324" t="s">
        <v>6</v>
      </c>
    </row>
    <row r="993" spans="3:7" ht="19.899999999999999" customHeight="1" thickBot="1" x14ac:dyDescent="0.3">
      <c r="C993" s="443" t="s">
        <v>41</v>
      </c>
      <c r="D993" s="444"/>
      <c r="E993" s="444"/>
      <c r="F993" s="444">
        <f t="shared" ref="F993:G993" si="173">F994+F995+F996+F997</f>
        <v>0</v>
      </c>
      <c r="G993" s="444">
        <f t="shared" si="173"/>
        <v>0</v>
      </c>
    </row>
    <row r="994" spans="3:7" ht="19.899999999999999" customHeight="1" thickBot="1" x14ac:dyDescent="0.3">
      <c r="C994" s="466" t="s">
        <v>50</v>
      </c>
      <c r="D994" s="327"/>
      <c r="E994" s="444"/>
      <c r="F994" s="444"/>
      <c r="G994" s="444"/>
    </row>
    <row r="995" spans="3:7" ht="19.899999999999999" customHeight="1" thickBot="1" x14ac:dyDescent="0.3">
      <c r="C995" s="466" t="s">
        <v>75</v>
      </c>
      <c r="D995" s="444"/>
      <c r="E995" s="444"/>
      <c r="F995" s="444"/>
      <c r="G995" s="444"/>
    </row>
    <row r="996" spans="3:7" ht="19.899999999999999" customHeight="1" thickBot="1" x14ac:dyDescent="0.3">
      <c r="C996" s="466" t="s">
        <v>76</v>
      </c>
      <c r="D996" s="444"/>
      <c r="E996" s="444"/>
      <c r="F996" s="444"/>
      <c r="G996" s="444"/>
    </row>
    <row r="997" spans="3:7" ht="19.899999999999999" customHeight="1" thickBot="1" x14ac:dyDescent="0.3">
      <c r="C997" s="466" t="s">
        <v>77</v>
      </c>
      <c r="D997" s="444"/>
      <c r="E997" s="444"/>
      <c r="F997" s="444"/>
      <c r="G997" s="444"/>
    </row>
    <row r="998" spans="3:7" ht="19.899999999999999" customHeight="1" thickBot="1" x14ac:dyDescent="0.3">
      <c r="C998" s="443" t="s">
        <v>42</v>
      </c>
      <c r="D998" s="327">
        <v>700</v>
      </c>
      <c r="E998" s="444">
        <v>1073.4000000000001</v>
      </c>
      <c r="F998" s="445"/>
      <c r="G998" s="445"/>
    </row>
    <row r="999" spans="3:7" ht="19.899999999999999" customHeight="1" thickBot="1" x14ac:dyDescent="0.3">
      <c r="C999" s="466" t="s">
        <v>50</v>
      </c>
      <c r="D999" s="327">
        <v>700</v>
      </c>
      <c r="E999" s="444">
        <v>1073.4000000000001</v>
      </c>
      <c r="F999" s="327"/>
      <c r="G999" s="445"/>
    </row>
    <row r="1000" spans="3:7" ht="19.899999999999999" customHeight="1" thickBot="1" x14ac:dyDescent="0.3">
      <c r="C1000" s="466" t="s">
        <v>75</v>
      </c>
      <c r="D1000" s="445"/>
      <c r="E1000" s="444"/>
      <c r="F1000" s="444"/>
      <c r="G1000" s="444"/>
    </row>
    <row r="1001" spans="3:7" ht="39" customHeight="1" thickBot="1" x14ac:dyDescent="0.3">
      <c r="C1001" s="466" t="s">
        <v>76</v>
      </c>
      <c r="D1001" s="445"/>
      <c r="E1001" s="444"/>
      <c r="F1001" s="444"/>
      <c r="G1001" s="444"/>
    </row>
    <row r="1002" spans="3:7" ht="19.899999999999999" customHeight="1" thickBot="1" x14ac:dyDescent="0.3">
      <c r="C1002" s="466" t="s">
        <v>77</v>
      </c>
      <c r="D1002" s="445"/>
      <c r="E1002" s="444"/>
      <c r="F1002" s="444"/>
      <c r="G1002" s="444"/>
    </row>
    <row r="1003" spans="3:7" ht="19.899999999999999" customHeight="1" thickBot="1" x14ac:dyDescent="0.3">
      <c r="C1003" s="446" t="s">
        <v>133</v>
      </c>
      <c r="D1003" s="445">
        <f>D993+D998</f>
        <v>700</v>
      </c>
      <c r="E1003" s="445">
        <f t="shared" ref="E1003:G1003" si="174">E993+E998</f>
        <v>1073.4000000000001</v>
      </c>
      <c r="F1003" s="445">
        <f t="shared" si="174"/>
        <v>0</v>
      </c>
      <c r="G1003" s="445">
        <f t="shared" si="174"/>
        <v>0</v>
      </c>
    </row>
    <row r="1004" spans="3:7" ht="19.899999999999999" customHeight="1" thickBot="1" x14ac:dyDescent="0.3">
      <c r="C1004" s="447" t="s">
        <v>35</v>
      </c>
      <c r="D1004" s="448">
        <f>IF(D1003-D985=0,0,"Error")</f>
        <v>0</v>
      </c>
      <c r="E1004" s="448">
        <f>IF(E1003-E985=0,0,"Error")</f>
        <v>0</v>
      </c>
      <c r="F1004" s="448">
        <f t="shared" ref="F1004:G1004" si="175">IF(F1003-F985=0,0,"Error")</f>
        <v>0</v>
      </c>
      <c r="G1004" s="448">
        <f t="shared" si="175"/>
        <v>0</v>
      </c>
    </row>
    <row r="1005" spans="3:7" ht="19.899999999999999" customHeight="1" thickBot="1" x14ac:dyDescent="0.3">
      <c r="C1005" s="442" t="s">
        <v>933</v>
      </c>
      <c r="D1005" s="474" t="s">
        <v>897</v>
      </c>
      <c r="E1005" s="475" t="s">
        <v>53</v>
      </c>
      <c r="F1005" s="452" t="s">
        <v>943</v>
      </c>
      <c r="G1005" s="453"/>
    </row>
    <row r="1006" spans="3:7" ht="19.899999999999999" customHeight="1" thickBot="1" x14ac:dyDescent="0.3">
      <c r="C1006" s="325" t="s">
        <v>9</v>
      </c>
      <c r="D1006" s="1250" t="s">
        <v>944</v>
      </c>
      <c r="E1006" s="1251"/>
      <c r="F1006" s="1251"/>
      <c r="G1006" s="1252"/>
    </row>
    <row r="1007" spans="3:7" ht="19.899999999999999" customHeight="1" thickBot="1" x14ac:dyDescent="0.3">
      <c r="C1007" s="325" t="s">
        <v>14</v>
      </c>
      <c r="D1007" s="955" t="s">
        <v>896</v>
      </c>
      <c r="E1007" s="956"/>
      <c r="F1007" s="956"/>
      <c r="G1007" s="957"/>
    </row>
    <row r="1008" spans="3:7" ht="19.899999999999999" customHeight="1" x14ac:dyDescent="0.25">
      <c r="C1008" s="935"/>
      <c r="D1008" s="323">
        <v>2019</v>
      </c>
      <c r="E1008" s="323">
        <v>2020</v>
      </c>
      <c r="F1008" s="323">
        <v>2021</v>
      </c>
      <c r="G1008" s="323">
        <v>2022</v>
      </c>
    </row>
    <row r="1009" spans="3:7" ht="19.899999999999999" customHeight="1" thickBot="1" x14ac:dyDescent="0.3">
      <c r="C1009" s="936"/>
      <c r="D1009" s="324" t="s">
        <v>6</v>
      </c>
      <c r="E1009" s="324" t="s">
        <v>6</v>
      </c>
      <c r="F1009" s="324" t="s">
        <v>6</v>
      </c>
      <c r="G1009" s="324" t="s">
        <v>6</v>
      </c>
    </row>
    <row r="1010" spans="3:7" ht="19.899999999999999" customHeight="1" thickBot="1" x14ac:dyDescent="0.3">
      <c r="C1010" s="325" t="s">
        <v>8</v>
      </c>
      <c r="D1010" s="328">
        <v>1</v>
      </c>
      <c r="E1010" s="328">
        <v>1</v>
      </c>
      <c r="F1010" s="328">
        <v>0</v>
      </c>
      <c r="G1010" s="328">
        <v>0</v>
      </c>
    </row>
    <row r="1011" spans="3:7" ht="19.899999999999999" customHeight="1" thickBot="1" x14ac:dyDescent="0.3">
      <c r="C1011" s="325" t="s">
        <v>15</v>
      </c>
      <c r="D1011" s="327">
        <v>700</v>
      </c>
      <c r="E1011" s="327">
        <v>943</v>
      </c>
      <c r="F1011" s="327"/>
      <c r="G1011" s="445"/>
    </row>
    <row r="1012" spans="3:7" ht="19.899999999999999" customHeight="1" thickBot="1" x14ac:dyDescent="0.3">
      <c r="C1012" s="325" t="s">
        <v>23</v>
      </c>
      <c r="D1012" s="327">
        <f t="shared" ref="D1012:G1012" si="176">D1011/D1010</f>
        <v>700</v>
      </c>
      <c r="E1012" s="327">
        <f t="shared" si="176"/>
        <v>943</v>
      </c>
      <c r="F1012" s="327" t="e">
        <f t="shared" si="176"/>
        <v>#DIV/0!</v>
      </c>
      <c r="G1012" s="327" t="e">
        <f t="shared" si="176"/>
        <v>#DIV/0!</v>
      </c>
    </row>
    <row r="1013" spans="3:7" ht="19.899999999999999" customHeight="1" thickBot="1" x14ac:dyDescent="0.3">
      <c r="C1013" s="325" t="s">
        <v>16</v>
      </c>
      <c r="D1013" s="328" t="s">
        <v>22</v>
      </c>
      <c r="E1013" s="281">
        <f>E1010/D1010-1</f>
        <v>0</v>
      </c>
      <c r="F1013" s="281">
        <f t="shared" ref="F1013:G1015" si="177">F1010/E1010-1</f>
        <v>-1</v>
      </c>
      <c r="G1013" s="281" t="e">
        <f t="shared" si="177"/>
        <v>#DIV/0!</v>
      </c>
    </row>
    <row r="1014" spans="3:7" ht="19.899999999999999" customHeight="1" thickBot="1" x14ac:dyDescent="0.3">
      <c r="C1014" s="325" t="s">
        <v>17</v>
      </c>
      <c r="D1014" s="328" t="s">
        <v>22</v>
      </c>
      <c r="E1014" s="281">
        <f>E1011/D1011-1</f>
        <v>0.3471428571428572</v>
      </c>
      <c r="F1014" s="281">
        <f t="shared" si="177"/>
        <v>-1</v>
      </c>
      <c r="G1014" s="281" t="e">
        <f t="shared" si="177"/>
        <v>#DIV/0!</v>
      </c>
    </row>
    <row r="1015" spans="3:7" ht="19.899999999999999" customHeight="1" thickBot="1" x14ac:dyDescent="0.3">
      <c r="C1015" s="325" t="s">
        <v>18</v>
      </c>
      <c r="D1015" s="328" t="s">
        <v>22</v>
      </c>
      <c r="E1015" s="281">
        <f>E1012/D1012-1</f>
        <v>0.3471428571428572</v>
      </c>
      <c r="F1015" s="281" t="e">
        <f t="shared" si="177"/>
        <v>#DIV/0!</v>
      </c>
      <c r="G1015" s="281" t="e">
        <f t="shared" si="177"/>
        <v>#DIV/0!</v>
      </c>
    </row>
    <row r="1016" spans="3:7" ht="19.899999999999999" customHeight="1" thickBot="1" x14ac:dyDescent="0.3">
      <c r="C1016" s="1239" t="s">
        <v>603</v>
      </c>
      <c r="D1016" s="1240"/>
      <c r="E1016" s="1240"/>
      <c r="F1016" s="1240"/>
      <c r="G1016" s="1241"/>
    </row>
    <row r="1017" spans="3:7" ht="19.899999999999999" customHeight="1" x14ac:dyDescent="0.25">
      <c r="C1017" s="935"/>
      <c r="D1017" s="323">
        <v>2019</v>
      </c>
      <c r="E1017" s="323">
        <v>2020</v>
      </c>
      <c r="F1017" s="323">
        <v>2021</v>
      </c>
      <c r="G1017" s="323">
        <v>2022</v>
      </c>
    </row>
    <row r="1018" spans="3:7" ht="19.899999999999999" customHeight="1" thickBot="1" x14ac:dyDescent="0.3">
      <c r="C1018" s="936"/>
      <c r="D1018" s="324" t="s">
        <v>6</v>
      </c>
      <c r="E1018" s="324" t="s">
        <v>6</v>
      </c>
      <c r="F1018" s="324" t="s">
        <v>6</v>
      </c>
      <c r="G1018" s="324" t="s">
        <v>6</v>
      </c>
    </row>
    <row r="1019" spans="3:7" ht="19.899999999999999" customHeight="1" thickBot="1" x14ac:dyDescent="0.3">
      <c r="C1019" s="443" t="s">
        <v>41</v>
      </c>
      <c r="D1019" s="444">
        <f>D1020+D1021+D1022+D1023</f>
        <v>0</v>
      </c>
      <c r="E1019" s="444">
        <f t="shared" ref="E1019:G1019" si="178">E1020+E1021+E1022+E1023</f>
        <v>0</v>
      </c>
      <c r="F1019" s="444">
        <f t="shared" si="178"/>
        <v>0</v>
      </c>
      <c r="G1019" s="444">
        <f t="shared" si="178"/>
        <v>0</v>
      </c>
    </row>
    <row r="1020" spans="3:7" ht="19.899999999999999" customHeight="1" thickBot="1" x14ac:dyDescent="0.3">
      <c r="C1020" s="466" t="s">
        <v>50</v>
      </c>
      <c r="D1020" s="444"/>
      <c r="E1020" s="444"/>
      <c r="F1020" s="444"/>
      <c r="G1020" s="444"/>
    </row>
    <row r="1021" spans="3:7" ht="19.899999999999999" customHeight="1" thickBot="1" x14ac:dyDescent="0.3">
      <c r="C1021" s="466" t="s">
        <v>75</v>
      </c>
      <c r="D1021" s="444"/>
      <c r="E1021" s="444"/>
      <c r="F1021" s="444"/>
      <c r="G1021" s="444"/>
    </row>
    <row r="1022" spans="3:7" ht="19.899999999999999" customHeight="1" thickBot="1" x14ac:dyDescent="0.3">
      <c r="C1022" s="466" t="s">
        <v>76</v>
      </c>
      <c r="D1022" s="444"/>
      <c r="E1022" s="444"/>
      <c r="F1022" s="444"/>
      <c r="G1022" s="444"/>
    </row>
    <row r="1023" spans="3:7" ht="19.899999999999999" customHeight="1" thickBot="1" x14ac:dyDescent="0.3">
      <c r="C1023" s="466" t="s">
        <v>77</v>
      </c>
      <c r="D1023" s="444"/>
      <c r="E1023" s="444"/>
      <c r="F1023" s="444"/>
      <c r="G1023" s="444"/>
    </row>
    <row r="1024" spans="3:7" ht="19.899999999999999" customHeight="1" thickBot="1" x14ac:dyDescent="0.3">
      <c r="C1024" s="443" t="s">
        <v>42</v>
      </c>
      <c r="D1024" s="327">
        <v>700</v>
      </c>
      <c r="E1024" s="327">
        <v>943</v>
      </c>
      <c r="F1024" s="445">
        <f t="shared" ref="F1024" si="179">F1025+F1026+F1027+F1028</f>
        <v>0</v>
      </c>
      <c r="G1024" s="445"/>
    </row>
    <row r="1025" spans="3:7" ht="19.899999999999999" customHeight="1" thickBot="1" x14ac:dyDescent="0.3">
      <c r="C1025" s="466" t="s">
        <v>50</v>
      </c>
      <c r="D1025" s="327">
        <v>700</v>
      </c>
      <c r="E1025" s="327">
        <v>943</v>
      </c>
      <c r="F1025" s="327"/>
      <c r="G1025" s="445"/>
    </row>
    <row r="1026" spans="3:7" ht="19.899999999999999" customHeight="1" thickBot="1" x14ac:dyDescent="0.3">
      <c r="C1026" s="466" t="s">
        <v>75</v>
      </c>
      <c r="D1026" s="445"/>
      <c r="E1026" s="444"/>
      <c r="F1026" s="444"/>
      <c r="G1026" s="444"/>
    </row>
    <row r="1027" spans="3:7" ht="39" customHeight="1" thickBot="1" x14ac:dyDescent="0.3">
      <c r="C1027" s="466" t="s">
        <v>76</v>
      </c>
      <c r="D1027" s="445"/>
      <c r="E1027" s="444"/>
      <c r="F1027" s="444"/>
      <c r="G1027" s="444"/>
    </row>
    <row r="1028" spans="3:7" ht="19.899999999999999" customHeight="1" thickBot="1" x14ac:dyDescent="0.3">
      <c r="C1028" s="466" t="s">
        <v>77</v>
      </c>
      <c r="D1028" s="445"/>
      <c r="E1028" s="444"/>
      <c r="F1028" s="444"/>
      <c r="G1028" s="444"/>
    </row>
    <row r="1029" spans="3:7" ht="19.899999999999999" customHeight="1" thickBot="1" x14ac:dyDescent="0.3">
      <c r="C1029" s="446" t="s">
        <v>133</v>
      </c>
      <c r="D1029" s="445">
        <f>D1019+D1024</f>
        <v>700</v>
      </c>
      <c r="E1029" s="445">
        <f t="shared" ref="E1029:G1029" si="180">E1019+E1024</f>
        <v>943</v>
      </c>
      <c r="F1029" s="445">
        <f t="shared" si="180"/>
        <v>0</v>
      </c>
      <c r="G1029" s="445">
        <f t="shared" si="180"/>
        <v>0</v>
      </c>
    </row>
    <row r="1030" spans="3:7" ht="19.899999999999999" customHeight="1" thickBot="1" x14ac:dyDescent="0.3">
      <c r="C1030" s="447" t="s">
        <v>35</v>
      </c>
      <c r="D1030" s="448">
        <f>IF(D1029-D1011=0,0,"Error")</f>
        <v>0</v>
      </c>
      <c r="E1030" s="448">
        <f>IF(E1029-E1011=0,0,"Error")</f>
        <v>0</v>
      </c>
      <c r="F1030" s="448">
        <f t="shared" ref="F1030:G1030" si="181">IF(F1029-F1011=0,0,"Error")</f>
        <v>0</v>
      </c>
      <c r="G1030" s="448">
        <f t="shared" si="181"/>
        <v>0</v>
      </c>
    </row>
    <row r="1031" spans="3:7" ht="19.899999999999999" customHeight="1" thickBot="1" x14ac:dyDescent="0.3">
      <c r="C1031" s="442" t="s">
        <v>936</v>
      </c>
      <c r="D1031" s="474" t="s">
        <v>897</v>
      </c>
      <c r="E1031" s="475" t="s">
        <v>53</v>
      </c>
      <c r="F1031" s="452" t="s">
        <v>945</v>
      </c>
      <c r="G1031" s="453"/>
    </row>
    <row r="1032" spans="3:7" ht="19.899999999999999" customHeight="1" thickBot="1" x14ac:dyDescent="0.3">
      <c r="C1032" s="325" t="s">
        <v>9</v>
      </c>
      <c r="D1032" s="955" t="s">
        <v>946</v>
      </c>
      <c r="E1032" s="956"/>
      <c r="F1032" s="956"/>
      <c r="G1032" s="957"/>
    </row>
    <row r="1033" spans="3:7" ht="19.899999999999999" customHeight="1" thickBot="1" x14ac:dyDescent="0.3">
      <c r="C1033" s="325" t="s">
        <v>14</v>
      </c>
      <c r="D1033" s="955" t="s">
        <v>896</v>
      </c>
      <c r="E1033" s="956"/>
      <c r="F1033" s="956"/>
      <c r="G1033" s="957"/>
    </row>
    <row r="1034" spans="3:7" ht="19.899999999999999" customHeight="1" x14ac:dyDescent="0.25">
      <c r="C1034" s="935"/>
      <c r="D1034" s="323">
        <v>2019</v>
      </c>
      <c r="E1034" s="323">
        <v>2020</v>
      </c>
      <c r="F1034" s="323">
        <v>2021</v>
      </c>
      <c r="G1034" s="323">
        <v>2022</v>
      </c>
    </row>
    <row r="1035" spans="3:7" ht="19.899999999999999" customHeight="1" thickBot="1" x14ac:dyDescent="0.3">
      <c r="C1035" s="936"/>
      <c r="D1035" s="324" t="s">
        <v>6</v>
      </c>
      <c r="E1035" s="324" t="s">
        <v>6</v>
      </c>
      <c r="F1035" s="324" t="s">
        <v>6</v>
      </c>
      <c r="G1035" s="324" t="s">
        <v>6</v>
      </c>
    </row>
    <row r="1036" spans="3:7" ht="19.899999999999999" customHeight="1" thickBot="1" x14ac:dyDescent="0.3">
      <c r="C1036" s="325" t="s">
        <v>8</v>
      </c>
      <c r="D1036" s="328">
        <v>1</v>
      </c>
      <c r="E1036" s="328">
        <v>1</v>
      </c>
      <c r="F1036" s="328">
        <v>0</v>
      </c>
      <c r="G1036" s="328">
        <v>0</v>
      </c>
    </row>
    <row r="1037" spans="3:7" ht="19.899999999999999" customHeight="1" thickBot="1" x14ac:dyDescent="0.3">
      <c r="C1037" s="325" t="s">
        <v>15</v>
      </c>
      <c r="D1037" s="327">
        <v>700</v>
      </c>
      <c r="E1037" s="327">
        <v>765</v>
      </c>
      <c r="F1037" s="327"/>
      <c r="G1037" s="327"/>
    </row>
    <row r="1038" spans="3:7" ht="19.899999999999999" customHeight="1" thickBot="1" x14ac:dyDescent="0.3">
      <c r="C1038" s="325" t="s">
        <v>23</v>
      </c>
      <c r="D1038" s="327">
        <f t="shared" ref="D1038:G1038" si="182">D1037/D1036</f>
        <v>700</v>
      </c>
      <c r="E1038" s="327">
        <f t="shared" si="182"/>
        <v>765</v>
      </c>
      <c r="F1038" s="327" t="e">
        <f t="shared" si="182"/>
        <v>#DIV/0!</v>
      </c>
      <c r="G1038" s="327" t="e">
        <f t="shared" si="182"/>
        <v>#DIV/0!</v>
      </c>
    </row>
    <row r="1039" spans="3:7" ht="19.899999999999999" customHeight="1" thickBot="1" x14ac:dyDescent="0.3">
      <c r="C1039" s="325" t="s">
        <v>16</v>
      </c>
      <c r="D1039" s="328" t="s">
        <v>22</v>
      </c>
      <c r="E1039" s="281">
        <f>E1036/D1036-1</f>
        <v>0</v>
      </c>
      <c r="F1039" s="281">
        <f t="shared" ref="F1039:G1041" si="183">F1036/E1036-1</f>
        <v>-1</v>
      </c>
      <c r="G1039" s="281" t="e">
        <f t="shared" si="183"/>
        <v>#DIV/0!</v>
      </c>
    </row>
    <row r="1040" spans="3:7" ht="19.899999999999999" customHeight="1" thickBot="1" x14ac:dyDescent="0.3">
      <c r="C1040" s="325" t="s">
        <v>17</v>
      </c>
      <c r="D1040" s="328" t="s">
        <v>22</v>
      </c>
      <c r="E1040" s="281">
        <f>E1037/D1037-1</f>
        <v>9.2857142857142749E-2</v>
      </c>
      <c r="F1040" s="281">
        <f t="shared" si="183"/>
        <v>-1</v>
      </c>
      <c r="G1040" s="281" t="e">
        <f t="shared" si="183"/>
        <v>#DIV/0!</v>
      </c>
    </row>
    <row r="1041" spans="3:7" ht="19.899999999999999" customHeight="1" thickBot="1" x14ac:dyDescent="0.3">
      <c r="C1041" s="325" t="s">
        <v>18</v>
      </c>
      <c r="D1041" s="328" t="s">
        <v>22</v>
      </c>
      <c r="E1041" s="281">
        <f>E1038/D1038-1</f>
        <v>9.2857142857142749E-2</v>
      </c>
      <c r="F1041" s="281" t="e">
        <f t="shared" si="183"/>
        <v>#DIV/0!</v>
      </c>
      <c r="G1041" s="281" t="e">
        <f t="shared" si="183"/>
        <v>#DIV/0!</v>
      </c>
    </row>
    <row r="1042" spans="3:7" ht="19.899999999999999" customHeight="1" thickBot="1" x14ac:dyDescent="0.3">
      <c r="C1042" s="1239" t="s">
        <v>603</v>
      </c>
      <c r="D1042" s="1240"/>
      <c r="E1042" s="1240"/>
      <c r="F1042" s="1240"/>
      <c r="G1042" s="1241"/>
    </row>
    <row r="1043" spans="3:7" ht="19.899999999999999" customHeight="1" x14ac:dyDescent="0.25">
      <c r="C1043" s="935"/>
      <c r="D1043" s="323">
        <v>2018</v>
      </c>
      <c r="E1043" s="323">
        <v>2019</v>
      </c>
      <c r="F1043" s="323">
        <v>2020</v>
      </c>
      <c r="G1043" s="323">
        <v>2021</v>
      </c>
    </row>
    <row r="1044" spans="3:7" ht="19.899999999999999" customHeight="1" thickBot="1" x14ac:dyDescent="0.3">
      <c r="C1044" s="936"/>
      <c r="D1044" s="324" t="s">
        <v>5</v>
      </c>
      <c r="E1044" s="324" t="s">
        <v>6</v>
      </c>
      <c r="F1044" s="324" t="s">
        <v>6</v>
      </c>
      <c r="G1044" s="324" t="s">
        <v>6</v>
      </c>
    </row>
    <row r="1045" spans="3:7" ht="19.899999999999999" customHeight="1" thickBot="1" x14ac:dyDescent="0.3">
      <c r="C1045" s="443" t="s">
        <v>41</v>
      </c>
      <c r="D1045" s="444">
        <f>D1046+D1047+D1048+D1049</f>
        <v>0</v>
      </c>
      <c r="E1045" s="444">
        <f t="shared" ref="E1045:G1045" si="184">E1046+E1047+E1048+E1049</f>
        <v>0</v>
      </c>
      <c r="F1045" s="444">
        <f t="shared" si="184"/>
        <v>0</v>
      </c>
      <c r="G1045" s="444">
        <f t="shared" si="184"/>
        <v>0</v>
      </c>
    </row>
    <row r="1046" spans="3:7" ht="19.899999999999999" customHeight="1" thickBot="1" x14ac:dyDescent="0.3">
      <c r="C1046" s="466" t="s">
        <v>50</v>
      </c>
      <c r="D1046" s="444"/>
      <c r="E1046" s="444"/>
      <c r="F1046" s="444"/>
      <c r="G1046" s="444"/>
    </row>
    <row r="1047" spans="3:7" ht="19.899999999999999" customHeight="1" thickBot="1" x14ac:dyDescent="0.3">
      <c r="C1047" s="466" t="s">
        <v>75</v>
      </c>
      <c r="D1047" s="444"/>
      <c r="E1047" s="444"/>
      <c r="F1047" s="444"/>
      <c r="G1047" s="444"/>
    </row>
    <row r="1048" spans="3:7" ht="19.899999999999999" customHeight="1" thickBot="1" x14ac:dyDescent="0.3">
      <c r="C1048" s="466" t="s">
        <v>76</v>
      </c>
      <c r="D1048" s="444"/>
      <c r="E1048" s="444"/>
      <c r="F1048" s="444"/>
      <c r="G1048" s="444"/>
    </row>
    <row r="1049" spans="3:7" ht="19.899999999999999" customHeight="1" thickBot="1" x14ac:dyDescent="0.3">
      <c r="C1049" s="466" t="s">
        <v>77</v>
      </c>
      <c r="D1049" s="444"/>
      <c r="E1049" s="444"/>
      <c r="F1049" s="444"/>
      <c r="G1049" s="444"/>
    </row>
    <row r="1050" spans="3:7" ht="19.899999999999999" customHeight="1" thickBot="1" x14ac:dyDescent="0.3">
      <c r="C1050" s="443" t="s">
        <v>42</v>
      </c>
      <c r="D1050" s="327">
        <v>700</v>
      </c>
      <c r="E1050" s="327">
        <v>765</v>
      </c>
      <c r="F1050" s="445"/>
      <c r="G1050" s="445"/>
    </row>
    <row r="1051" spans="3:7" ht="19.899999999999999" customHeight="1" thickBot="1" x14ac:dyDescent="0.3">
      <c r="C1051" s="466" t="s">
        <v>50</v>
      </c>
      <c r="D1051" s="327">
        <v>700</v>
      </c>
      <c r="E1051" s="327">
        <v>765</v>
      </c>
      <c r="F1051" s="327"/>
      <c r="G1051" s="445"/>
    </row>
    <row r="1052" spans="3:7" ht="19.899999999999999" customHeight="1" thickBot="1" x14ac:dyDescent="0.3">
      <c r="C1052" s="466" t="s">
        <v>75</v>
      </c>
      <c r="D1052" s="445"/>
      <c r="E1052" s="444"/>
      <c r="F1052" s="444"/>
      <c r="G1052" s="444"/>
    </row>
    <row r="1053" spans="3:7" ht="19.899999999999999" customHeight="1" thickBot="1" x14ac:dyDescent="0.3">
      <c r="C1053" s="466" t="s">
        <v>76</v>
      </c>
      <c r="D1053" s="445"/>
      <c r="E1053" s="444"/>
      <c r="F1053" s="444"/>
      <c r="G1053" s="444"/>
    </row>
    <row r="1054" spans="3:7" ht="51" customHeight="1" thickBot="1" x14ac:dyDescent="0.3">
      <c r="C1054" s="466" t="s">
        <v>77</v>
      </c>
      <c r="D1054" s="445"/>
      <c r="E1054" s="444"/>
      <c r="F1054" s="444"/>
      <c r="G1054" s="444"/>
    </row>
    <row r="1055" spans="3:7" ht="19.899999999999999" customHeight="1" thickBot="1" x14ac:dyDescent="0.3">
      <c r="C1055" s="446" t="s">
        <v>133</v>
      </c>
      <c r="D1055" s="445">
        <f>D1045+D1050</f>
        <v>700</v>
      </c>
      <c r="E1055" s="445">
        <f t="shared" ref="E1055:G1055" si="185">E1045+E1050</f>
        <v>765</v>
      </c>
      <c r="F1055" s="445">
        <f t="shared" si="185"/>
        <v>0</v>
      </c>
      <c r="G1055" s="445">
        <f t="shared" si="185"/>
        <v>0</v>
      </c>
    </row>
    <row r="1056" spans="3:7" ht="19.899999999999999" customHeight="1" thickBot="1" x14ac:dyDescent="0.3">
      <c r="C1056" s="447" t="s">
        <v>35</v>
      </c>
      <c r="D1056" s="448">
        <f>IF(D1055-D1037=0,0,"Error")</f>
        <v>0</v>
      </c>
      <c r="E1056" s="448">
        <f>IF(E1055-E1037=0,0,"Error")</f>
        <v>0</v>
      </c>
      <c r="F1056" s="448">
        <f t="shared" ref="F1056:G1056" si="186">IF(F1055-F1037=0,0,"Error")</f>
        <v>0</v>
      </c>
      <c r="G1056" s="448">
        <f t="shared" si="186"/>
        <v>0</v>
      </c>
    </row>
    <row r="1057" spans="3:7" ht="19.899999999999999" customHeight="1" thickBot="1" x14ac:dyDescent="0.3">
      <c r="C1057" s="442" t="s">
        <v>936</v>
      </c>
      <c r="D1057" s="474" t="s">
        <v>897</v>
      </c>
      <c r="E1057" s="475" t="s">
        <v>53</v>
      </c>
      <c r="F1057" s="452" t="s">
        <v>947</v>
      </c>
      <c r="G1057" s="453"/>
    </row>
    <row r="1058" spans="3:7" ht="19.899999999999999" customHeight="1" thickBot="1" x14ac:dyDescent="0.3">
      <c r="C1058" s="325" t="s">
        <v>9</v>
      </c>
      <c r="D1058" s="955" t="s">
        <v>940</v>
      </c>
      <c r="E1058" s="956"/>
      <c r="F1058" s="956"/>
      <c r="G1058" s="957"/>
    </row>
    <row r="1059" spans="3:7" ht="19.899999999999999" customHeight="1" thickBot="1" x14ac:dyDescent="0.3">
      <c r="C1059" s="325" t="s">
        <v>14</v>
      </c>
      <c r="D1059" s="955" t="s">
        <v>896</v>
      </c>
      <c r="E1059" s="956"/>
      <c r="F1059" s="956"/>
      <c r="G1059" s="957"/>
    </row>
    <row r="1060" spans="3:7" ht="19.899999999999999" customHeight="1" x14ac:dyDescent="0.25">
      <c r="C1060" s="935"/>
      <c r="D1060" s="323">
        <v>2019</v>
      </c>
      <c r="E1060" s="323">
        <v>2020</v>
      </c>
      <c r="F1060" s="323">
        <v>2021</v>
      </c>
      <c r="G1060" s="323">
        <v>2022</v>
      </c>
    </row>
    <row r="1061" spans="3:7" ht="19.899999999999999" customHeight="1" thickBot="1" x14ac:dyDescent="0.3">
      <c r="C1061" s="936"/>
      <c r="D1061" s="324" t="s">
        <v>6</v>
      </c>
      <c r="E1061" s="324" t="s">
        <v>6</v>
      </c>
      <c r="F1061" s="324" t="s">
        <v>6</v>
      </c>
      <c r="G1061" s="324" t="s">
        <v>6</v>
      </c>
    </row>
    <row r="1062" spans="3:7" ht="19.899999999999999" customHeight="1" thickBot="1" x14ac:dyDescent="0.3">
      <c r="C1062" s="325" t="s">
        <v>8</v>
      </c>
      <c r="D1062" s="328">
        <v>1</v>
      </c>
      <c r="E1062" s="328">
        <v>1</v>
      </c>
      <c r="F1062" s="328">
        <v>0</v>
      </c>
      <c r="G1062" s="328">
        <v>0</v>
      </c>
    </row>
    <row r="1063" spans="3:7" ht="19.899999999999999" customHeight="1" thickBot="1" x14ac:dyDescent="0.3">
      <c r="C1063" s="325" t="s">
        <v>15</v>
      </c>
      <c r="D1063" s="327">
        <v>700</v>
      </c>
      <c r="E1063" s="327">
        <v>534</v>
      </c>
      <c r="F1063" s="327"/>
      <c r="G1063" s="327"/>
    </row>
    <row r="1064" spans="3:7" ht="19.899999999999999" customHeight="1" thickBot="1" x14ac:dyDescent="0.3">
      <c r="C1064" s="325" t="s">
        <v>23</v>
      </c>
      <c r="D1064" s="327">
        <f t="shared" ref="D1064:G1064" si="187">D1063/D1062</f>
        <v>700</v>
      </c>
      <c r="E1064" s="327">
        <f t="shared" si="187"/>
        <v>534</v>
      </c>
      <c r="F1064" s="327" t="e">
        <f t="shared" si="187"/>
        <v>#DIV/0!</v>
      </c>
      <c r="G1064" s="327" t="e">
        <f t="shared" si="187"/>
        <v>#DIV/0!</v>
      </c>
    </row>
    <row r="1065" spans="3:7" ht="19.899999999999999" customHeight="1" thickBot="1" x14ac:dyDescent="0.3">
      <c r="C1065" s="325" t="s">
        <v>16</v>
      </c>
      <c r="D1065" s="328" t="s">
        <v>22</v>
      </c>
      <c r="E1065" s="281">
        <f>E1062/D1062-1</f>
        <v>0</v>
      </c>
      <c r="F1065" s="281">
        <f t="shared" ref="F1065:G1067" si="188">F1062/E1062-1</f>
        <v>-1</v>
      </c>
      <c r="G1065" s="281" t="e">
        <f t="shared" si="188"/>
        <v>#DIV/0!</v>
      </c>
    </row>
    <row r="1066" spans="3:7" ht="19.899999999999999" customHeight="1" thickBot="1" x14ac:dyDescent="0.3">
      <c r="C1066" s="325" t="s">
        <v>17</v>
      </c>
      <c r="D1066" s="328" t="s">
        <v>22</v>
      </c>
      <c r="E1066" s="281">
        <f>E1063/D1063-1</f>
        <v>-0.2371428571428571</v>
      </c>
      <c r="F1066" s="281">
        <f t="shared" si="188"/>
        <v>-1</v>
      </c>
      <c r="G1066" s="281" t="e">
        <f t="shared" si="188"/>
        <v>#DIV/0!</v>
      </c>
    </row>
    <row r="1067" spans="3:7" ht="19.899999999999999" customHeight="1" thickBot="1" x14ac:dyDescent="0.3">
      <c r="C1067" s="325" t="s">
        <v>18</v>
      </c>
      <c r="D1067" s="328" t="s">
        <v>22</v>
      </c>
      <c r="E1067" s="281">
        <f>E1064/D1064-1</f>
        <v>-0.2371428571428571</v>
      </c>
      <c r="F1067" s="281" t="e">
        <f t="shared" si="188"/>
        <v>#DIV/0!</v>
      </c>
      <c r="G1067" s="281" t="e">
        <f t="shared" si="188"/>
        <v>#DIV/0!</v>
      </c>
    </row>
    <row r="1068" spans="3:7" ht="19.899999999999999" customHeight="1" thickBot="1" x14ac:dyDescent="0.3">
      <c r="C1068" s="1239" t="s">
        <v>603</v>
      </c>
      <c r="D1068" s="1240"/>
      <c r="E1068" s="1240"/>
      <c r="F1068" s="1240"/>
      <c r="G1068" s="1241"/>
    </row>
    <row r="1069" spans="3:7" ht="19.899999999999999" customHeight="1" x14ac:dyDescent="0.25">
      <c r="C1069" s="935"/>
      <c r="D1069" s="323">
        <v>2018</v>
      </c>
      <c r="E1069" s="323">
        <v>2019</v>
      </c>
      <c r="F1069" s="323">
        <v>2020</v>
      </c>
      <c r="G1069" s="323">
        <v>2021</v>
      </c>
    </row>
    <row r="1070" spans="3:7" ht="19.899999999999999" customHeight="1" thickBot="1" x14ac:dyDescent="0.3">
      <c r="C1070" s="936"/>
      <c r="D1070" s="324" t="s">
        <v>5</v>
      </c>
      <c r="E1070" s="324" t="s">
        <v>6</v>
      </c>
      <c r="F1070" s="324" t="s">
        <v>6</v>
      </c>
      <c r="G1070" s="324" t="s">
        <v>6</v>
      </c>
    </row>
    <row r="1071" spans="3:7" ht="19.899999999999999" customHeight="1" thickBot="1" x14ac:dyDescent="0.3">
      <c r="C1071" s="443" t="s">
        <v>41</v>
      </c>
      <c r="D1071" s="444">
        <f>D1072+D1073+D1074+D1075</f>
        <v>0</v>
      </c>
      <c r="E1071" s="444">
        <f t="shared" ref="E1071:G1071" si="189">E1072+E1073+E1074+E1075</f>
        <v>0</v>
      </c>
      <c r="F1071" s="444">
        <f t="shared" si="189"/>
        <v>0</v>
      </c>
      <c r="G1071" s="444">
        <f t="shared" si="189"/>
        <v>0</v>
      </c>
    </row>
    <row r="1072" spans="3:7" ht="19.899999999999999" customHeight="1" thickBot="1" x14ac:dyDescent="0.3">
      <c r="C1072" s="466" t="s">
        <v>50</v>
      </c>
      <c r="D1072" s="444"/>
      <c r="E1072" s="444"/>
      <c r="F1072" s="444"/>
      <c r="G1072" s="444"/>
    </row>
    <row r="1073" spans="3:7" ht="19.899999999999999" customHeight="1" thickBot="1" x14ac:dyDescent="0.3">
      <c r="C1073" s="466" t="s">
        <v>75</v>
      </c>
      <c r="D1073" s="444"/>
      <c r="E1073" s="444"/>
      <c r="F1073" s="444"/>
      <c r="G1073" s="444"/>
    </row>
    <row r="1074" spans="3:7" ht="19.899999999999999" customHeight="1" thickBot="1" x14ac:dyDescent="0.3">
      <c r="C1074" s="466" t="s">
        <v>76</v>
      </c>
      <c r="D1074" s="444"/>
      <c r="E1074" s="444"/>
      <c r="F1074" s="444"/>
      <c r="G1074" s="444"/>
    </row>
    <row r="1075" spans="3:7" ht="19.899999999999999" customHeight="1" thickBot="1" x14ac:dyDescent="0.3">
      <c r="C1075" s="466" t="s">
        <v>77</v>
      </c>
      <c r="D1075" s="444"/>
      <c r="E1075" s="444"/>
      <c r="F1075" s="444"/>
      <c r="G1075" s="444"/>
    </row>
    <row r="1076" spans="3:7" ht="19.899999999999999" customHeight="1" thickBot="1" x14ac:dyDescent="0.3">
      <c r="C1076" s="443" t="s">
        <v>42</v>
      </c>
      <c r="D1076" s="327">
        <v>700</v>
      </c>
      <c r="E1076" s="327">
        <v>534</v>
      </c>
      <c r="F1076" s="445"/>
      <c r="G1076" s="445"/>
    </row>
    <row r="1077" spans="3:7" ht="19.899999999999999" customHeight="1" thickBot="1" x14ac:dyDescent="0.3">
      <c r="C1077" s="466" t="s">
        <v>50</v>
      </c>
      <c r="D1077" s="327">
        <v>700</v>
      </c>
      <c r="E1077" s="327">
        <v>534</v>
      </c>
      <c r="F1077" s="327"/>
      <c r="G1077" s="445"/>
    </row>
    <row r="1078" spans="3:7" ht="19.899999999999999" customHeight="1" thickBot="1" x14ac:dyDescent="0.3">
      <c r="C1078" s="466" t="s">
        <v>75</v>
      </c>
      <c r="D1078" s="445"/>
      <c r="E1078" s="444"/>
      <c r="F1078" s="444"/>
      <c r="G1078" s="444"/>
    </row>
    <row r="1079" spans="3:7" ht="19.899999999999999" customHeight="1" thickBot="1" x14ac:dyDescent="0.3">
      <c r="C1079" s="466" t="s">
        <v>76</v>
      </c>
      <c r="D1079" s="445"/>
      <c r="E1079" s="444"/>
      <c r="F1079" s="444"/>
      <c r="G1079" s="444"/>
    </row>
    <row r="1080" spans="3:7" ht="19.5" customHeight="1" thickBot="1" x14ac:dyDescent="0.3">
      <c r="C1080" s="466" t="s">
        <v>77</v>
      </c>
      <c r="D1080" s="445"/>
      <c r="E1080" s="444"/>
      <c r="F1080" s="444"/>
      <c r="G1080" s="444"/>
    </row>
    <row r="1081" spans="3:7" ht="19.899999999999999" customHeight="1" thickBot="1" x14ac:dyDescent="0.3">
      <c r="C1081" s="446" t="s">
        <v>133</v>
      </c>
      <c r="D1081" s="445">
        <f>D1071+D1076</f>
        <v>700</v>
      </c>
      <c r="E1081" s="445">
        <f t="shared" ref="E1081:G1081" si="190">E1071+E1076</f>
        <v>534</v>
      </c>
      <c r="F1081" s="445">
        <f t="shared" si="190"/>
        <v>0</v>
      </c>
      <c r="G1081" s="445">
        <f t="shared" si="190"/>
        <v>0</v>
      </c>
    </row>
    <row r="1082" spans="3:7" ht="19.899999999999999" customHeight="1" thickBot="1" x14ac:dyDescent="0.3">
      <c r="C1082" s="447" t="s">
        <v>35</v>
      </c>
      <c r="D1082" s="448">
        <f>IF(D1081-D1063=0,0,"Error")</f>
        <v>0</v>
      </c>
      <c r="E1082" s="448">
        <f>IF(E1081-E1063=0,0,"Error")</f>
        <v>0</v>
      </c>
      <c r="F1082" s="448">
        <f t="shared" ref="F1082:G1082" si="191">IF(F1081-F1063=0,0,"Error")</f>
        <v>0</v>
      </c>
      <c r="G1082" s="448">
        <f t="shared" si="191"/>
        <v>0</v>
      </c>
    </row>
    <row r="1083" spans="3:7" ht="19.899999999999999" customHeight="1" thickBot="1" x14ac:dyDescent="0.3">
      <c r="C1083" s="442" t="s">
        <v>936</v>
      </c>
      <c r="D1083" s="474" t="s">
        <v>897</v>
      </c>
      <c r="E1083" s="475" t="s">
        <v>53</v>
      </c>
      <c r="F1083" s="452" t="s">
        <v>948</v>
      </c>
      <c r="G1083" s="453"/>
    </row>
    <row r="1084" spans="3:7" ht="19.899999999999999" customHeight="1" thickBot="1" x14ac:dyDescent="0.3">
      <c r="C1084" s="325" t="s">
        <v>9</v>
      </c>
      <c r="D1084" s="955" t="s">
        <v>949</v>
      </c>
      <c r="E1084" s="956"/>
      <c r="F1084" s="956"/>
      <c r="G1084" s="957"/>
    </row>
    <row r="1085" spans="3:7" ht="19.899999999999999" customHeight="1" thickBot="1" x14ac:dyDescent="0.3">
      <c r="C1085" s="325" t="s">
        <v>14</v>
      </c>
      <c r="D1085" s="955" t="s">
        <v>896</v>
      </c>
      <c r="E1085" s="956"/>
      <c r="F1085" s="956"/>
      <c r="G1085" s="957"/>
    </row>
    <row r="1086" spans="3:7" ht="19.899999999999999" customHeight="1" x14ac:dyDescent="0.25">
      <c r="C1086" s="935"/>
      <c r="D1086" s="323">
        <v>2019</v>
      </c>
      <c r="E1086" s="323">
        <v>2020</v>
      </c>
      <c r="F1086" s="323">
        <v>2021</v>
      </c>
      <c r="G1086" s="323">
        <v>2022</v>
      </c>
    </row>
    <row r="1087" spans="3:7" ht="19.899999999999999" customHeight="1" thickBot="1" x14ac:dyDescent="0.3">
      <c r="C1087" s="936"/>
      <c r="D1087" s="324" t="s">
        <v>6</v>
      </c>
      <c r="E1087" s="324" t="s">
        <v>6</v>
      </c>
      <c r="F1087" s="324" t="s">
        <v>6</v>
      </c>
      <c r="G1087" s="324" t="s">
        <v>6</v>
      </c>
    </row>
    <row r="1088" spans="3:7" ht="19.899999999999999" customHeight="1" thickBot="1" x14ac:dyDescent="0.3">
      <c r="C1088" s="325" t="s">
        <v>8</v>
      </c>
      <c r="D1088" s="328">
        <v>1</v>
      </c>
      <c r="E1088" s="328">
        <v>1</v>
      </c>
      <c r="F1088" s="328">
        <v>0</v>
      </c>
      <c r="G1088" s="328">
        <v>0</v>
      </c>
    </row>
    <row r="1089" spans="3:7" ht="19.899999999999999" customHeight="1" thickBot="1" x14ac:dyDescent="0.3">
      <c r="C1089" s="325" t="s">
        <v>15</v>
      </c>
      <c r="D1089" s="327"/>
      <c r="E1089" s="327"/>
      <c r="F1089" s="327">
        <v>10746</v>
      </c>
      <c r="G1089" s="327">
        <v>42987</v>
      </c>
    </row>
    <row r="1090" spans="3:7" ht="19.899999999999999" customHeight="1" thickBot="1" x14ac:dyDescent="0.3">
      <c r="C1090" s="325" t="s">
        <v>23</v>
      </c>
      <c r="D1090" s="327">
        <f t="shared" ref="D1090:G1090" si="192">D1089/D1088</f>
        <v>0</v>
      </c>
      <c r="E1090" s="327">
        <f t="shared" si="192"/>
        <v>0</v>
      </c>
      <c r="F1090" s="327" t="e">
        <f t="shared" si="192"/>
        <v>#DIV/0!</v>
      </c>
      <c r="G1090" s="327" t="e">
        <f t="shared" si="192"/>
        <v>#DIV/0!</v>
      </c>
    </row>
    <row r="1091" spans="3:7" ht="19.899999999999999" customHeight="1" thickBot="1" x14ac:dyDescent="0.3">
      <c r="C1091" s="325" t="s">
        <v>16</v>
      </c>
      <c r="D1091" s="328" t="s">
        <v>22</v>
      </c>
      <c r="E1091" s="281">
        <f>E1088/D1088-1</f>
        <v>0</v>
      </c>
      <c r="F1091" s="281">
        <f t="shared" ref="F1091:G1093" si="193">F1088/E1088-1</f>
        <v>-1</v>
      </c>
      <c r="G1091" s="281" t="e">
        <f t="shared" si="193"/>
        <v>#DIV/0!</v>
      </c>
    </row>
    <row r="1092" spans="3:7" ht="19.899999999999999" customHeight="1" thickBot="1" x14ac:dyDescent="0.3">
      <c r="C1092" s="325" t="s">
        <v>17</v>
      </c>
      <c r="D1092" s="328" t="s">
        <v>22</v>
      </c>
      <c r="E1092" s="281" t="e">
        <f>E1089/D1089-1</f>
        <v>#DIV/0!</v>
      </c>
      <c r="F1092" s="281" t="e">
        <f t="shared" si="193"/>
        <v>#DIV/0!</v>
      </c>
      <c r="G1092" s="281">
        <f t="shared" si="193"/>
        <v>3.0002791736460077</v>
      </c>
    </row>
    <row r="1093" spans="3:7" ht="19.899999999999999" customHeight="1" thickBot="1" x14ac:dyDescent="0.3">
      <c r="C1093" s="325" t="s">
        <v>18</v>
      </c>
      <c r="D1093" s="328" t="s">
        <v>22</v>
      </c>
      <c r="E1093" s="281" t="e">
        <f>E1090/D1090-1</f>
        <v>#DIV/0!</v>
      </c>
      <c r="F1093" s="281" t="e">
        <f t="shared" si="193"/>
        <v>#DIV/0!</v>
      </c>
      <c r="G1093" s="281" t="e">
        <f t="shared" si="193"/>
        <v>#DIV/0!</v>
      </c>
    </row>
    <row r="1094" spans="3:7" ht="19.899999999999999" customHeight="1" thickBot="1" x14ac:dyDescent="0.3">
      <c r="C1094" s="1239" t="s">
        <v>603</v>
      </c>
      <c r="D1094" s="1240"/>
      <c r="E1094" s="1240"/>
      <c r="F1094" s="1240"/>
      <c r="G1094" s="1241"/>
    </row>
    <row r="1095" spans="3:7" ht="19.899999999999999" customHeight="1" x14ac:dyDescent="0.25">
      <c r="C1095" s="935"/>
      <c r="D1095" s="323">
        <v>2018</v>
      </c>
      <c r="E1095" s="323">
        <v>2019</v>
      </c>
      <c r="F1095" s="323">
        <v>2020</v>
      </c>
      <c r="G1095" s="323">
        <v>2021</v>
      </c>
    </row>
    <row r="1096" spans="3:7" ht="19.899999999999999" customHeight="1" thickBot="1" x14ac:dyDescent="0.3">
      <c r="C1096" s="936"/>
      <c r="D1096" s="324" t="s">
        <v>5</v>
      </c>
      <c r="E1096" s="324" t="s">
        <v>6</v>
      </c>
      <c r="F1096" s="324" t="s">
        <v>6</v>
      </c>
      <c r="G1096" s="324" t="s">
        <v>6</v>
      </c>
    </row>
    <row r="1097" spans="3:7" ht="19.899999999999999" customHeight="1" thickBot="1" x14ac:dyDescent="0.3">
      <c r="C1097" s="443" t="s">
        <v>41</v>
      </c>
      <c r="D1097" s="444">
        <f>D1098+D1099+D1100+D1101</f>
        <v>0</v>
      </c>
      <c r="E1097" s="444">
        <f t="shared" ref="E1097:G1097" si="194">E1098+E1099+E1100+E1101</f>
        <v>0</v>
      </c>
      <c r="F1097" s="444">
        <f t="shared" si="194"/>
        <v>0</v>
      </c>
      <c r="G1097" s="444">
        <f t="shared" si="194"/>
        <v>0</v>
      </c>
    </row>
    <row r="1098" spans="3:7" ht="19.899999999999999" customHeight="1" thickBot="1" x14ac:dyDescent="0.3">
      <c r="C1098" s="466" t="s">
        <v>50</v>
      </c>
      <c r="D1098" s="444"/>
      <c r="E1098" s="444"/>
      <c r="F1098" s="444"/>
      <c r="G1098" s="444"/>
    </row>
    <row r="1099" spans="3:7" ht="19.899999999999999" customHeight="1" thickBot="1" x14ac:dyDescent="0.3">
      <c r="C1099" s="466" t="s">
        <v>75</v>
      </c>
      <c r="D1099" s="444"/>
      <c r="E1099" s="444"/>
      <c r="F1099" s="444"/>
      <c r="G1099" s="444"/>
    </row>
    <row r="1100" spans="3:7" ht="19.899999999999999" customHeight="1" thickBot="1" x14ac:dyDescent="0.3">
      <c r="C1100" s="466" t="s">
        <v>76</v>
      </c>
      <c r="D1100" s="444"/>
      <c r="E1100" s="444"/>
      <c r="F1100" s="444"/>
      <c r="G1100" s="444"/>
    </row>
    <row r="1101" spans="3:7" ht="19.899999999999999" customHeight="1" thickBot="1" x14ac:dyDescent="0.3">
      <c r="C1101" s="466" t="s">
        <v>77</v>
      </c>
      <c r="D1101" s="444"/>
      <c r="E1101" s="444"/>
      <c r="F1101" s="444"/>
      <c r="G1101" s="444"/>
    </row>
    <row r="1102" spans="3:7" ht="19.899999999999999" customHeight="1" thickBot="1" x14ac:dyDescent="0.3">
      <c r="C1102" s="443" t="s">
        <v>42</v>
      </c>
      <c r="D1102" s="327"/>
      <c r="E1102" s="327"/>
      <c r="F1102" s="445">
        <v>10746</v>
      </c>
      <c r="G1102" s="445">
        <v>42987</v>
      </c>
    </row>
    <row r="1103" spans="3:7" ht="19.899999999999999" customHeight="1" thickBot="1" x14ac:dyDescent="0.3">
      <c r="C1103" s="466" t="s">
        <v>50</v>
      </c>
      <c r="D1103" s="327"/>
      <c r="E1103" s="327"/>
      <c r="F1103" s="327">
        <v>10746</v>
      </c>
      <c r="G1103" s="445">
        <v>42987</v>
      </c>
    </row>
    <row r="1104" spans="3:7" ht="19.899999999999999" customHeight="1" thickBot="1" x14ac:dyDescent="0.3">
      <c r="C1104" s="466" t="s">
        <v>75</v>
      </c>
      <c r="D1104" s="445"/>
      <c r="E1104" s="444"/>
      <c r="F1104" s="444"/>
      <c r="G1104" s="444"/>
    </row>
    <row r="1105" spans="3:7" ht="19.899999999999999" customHeight="1" thickBot="1" x14ac:dyDescent="0.3">
      <c r="C1105" s="466" t="s">
        <v>76</v>
      </c>
      <c r="D1105" s="445"/>
      <c r="E1105" s="444"/>
      <c r="F1105" s="444"/>
      <c r="G1105" s="444"/>
    </row>
    <row r="1106" spans="3:7" ht="39" customHeight="1" thickBot="1" x14ac:dyDescent="0.3">
      <c r="C1106" s="466" t="s">
        <v>77</v>
      </c>
      <c r="D1106" s="445"/>
      <c r="E1106" s="444"/>
      <c r="F1106" s="444"/>
      <c r="G1106" s="444"/>
    </row>
    <row r="1107" spans="3:7" ht="19.899999999999999" customHeight="1" thickBot="1" x14ac:dyDescent="0.3">
      <c r="C1107" s="446" t="s">
        <v>133</v>
      </c>
      <c r="D1107" s="445">
        <f>D1097+D1102</f>
        <v>0</v>
      </c>
      <c r="E1107" s="445">
        <f t="shared" ref="E1107:G1107" si="195">E1097+E1102</f>
        <v>0</v>
      </c>
      <c r="F1107" s="445">
        <f t="shared" si="195"/>
        <v>10746</v>
      </c>
      <c r="G1107" s="445">
        <f t="shared" si="195"/>
        <v>42987</v>
      </c>
    </row>
    <row r="1108" spans="3:7" ht="19.899999999999999" customHeight="1" thickBot="1" x14ac:dyDescent="0.3">
      <c r="C1108" s="447" t="s">
        <v>35</v>
      </c>
      <c r="D1108" s="448">
        <f>IF(D1107-D1089=0,0,"Error")</f>
        <v>0</v>
      </c>
      <c r="E1108" s="448">
        <f>IF(E1107-E1089=0,0,"Error")</f>
        <v>0</v>
      </c>
      <c r="F1108" s="448">
        <f t="shared" ref="F1108:G1108" si="196">IF(F1107-F1089=0,0,"Error")</f>
        <v>0</v>
      </c>
      <c r="G1108" s="448">
        <f t="shared" si="196"/>
        <v>0</v>
      </c>
    </row>
    <row r="1109" spans="3:7" ht="19.899999999999999" customHeight="1" thickBot="1" x14ac:dyDescent="0.3">
      <c r="C1109" s="30" t="s">
        <v>46</v>
      </c>
      <c r="D1109" s="1002"/>
      <c r="E1109" s="1249"/>
      <c r="F1109" s="1004"/>
      <c r="G1109" s="1005"/>
    </row>
    <row r="1110" spans="3:7" ht="19.899999999999999" customHeight="1" thickBot="1" x14ac:dyDescent="0.3">
      <c r="C1110" s="442" t="s">
        <v>28</v>
      </c>
      <c r="D1110" s="442" t="s">
        <v>950</v>
      </c>
      <c r="E1110" s="465" t="s">
        <v>53</v>
      </c>
      <c r="F1110" s="1247"/>
      <c r="G1110" s="1248"/>
    </row>
    <row r="1111" spans="3:7" ht="19.899999999999999" customHeight="1" thickBot="1" x14ac:dyDescent="0.3">
      <c r="C1111" s="325" t="s">
        <v>9</v>
      </c>
      <c r="D1111" s="1002" t="s">
        <v>951</v>
      </c>
      <c r="E1111" s="1004"/>
      <c r="F1111" s="1004"/>
      <c r="G1111" s="1005"/>
    </row>
    <row r="1112" spans="3:7" ht="19.899999999999999" customHeight="1" thickBot="1" x14ac:dyDescent="0.3">
      <c r="C1112" s="325" t="s">
        <v>14</v>
      </c>
      <c r="D1112" s="955" t="s">
        <v>841</v>
      </c>
      <c r="E1112" s="956"/>
      <c r="F1112" s="956"/>
      <c r="G1112" s="957"/>
    </row>
    <row r="1113" spans="3:7" ht="19.899999999999999" customHeight="1" x14ac:dyDescent="0.25">
      <c r="C1113" s="935"/>
      <c r="D1113" s="323">
        <v>2019</v>
      </c>
      <c r="E1113" s="323">
        <v>2020</v>
      </c>
      <c r="F1113" s="323">
        <v>2021</v>
      </c>
      <c r="G1113" s="323">
        <v>2022</v>
      </c>
    </row>
    <row r="1114" spans="3:7" ht="19.899999999999999" customHeight="1" thickBot="1" x14ac:dyDescent="0.3">
      <c r="C1114" s="936"/>
      <c r="D1114" s="324" t="s">
        <v>6</v>
      </c>
      <c r="E1114" s="324" t="s">
        <v>6</v>
      </c>
      <c r="F1114" s="324" t="s">
        <v>6</v>
      </c>
      <c r="G1114" s="324" t="s">
        <v>6</v>
      </c>
    </row>
    <row r="1115" spans="3:7" ht="19.899999999999999" customHeight="1" thickBot="1" x14ac:dyDescent="0.3">
      <c r="C1115" s="325" t="s">
        <v>8</v>
      </c>
      <c r="D1115" s="328">
        <v>5</v>
      </c>
      <c r="E1115" s="328">
        <v>5</v>
      </c>
      <c r="F1115" s="328">
        <v>15</v>
      </c>
      <c r="G1115" s="328">
        <v>15</v>
      </c>
    </row>
    <row r="1116" spans="3:7" ht="19.899999999999999" customHeight="1" thickBot="1" x14ac:dyDescent="0.3">
      <c r="C1116" s="325" t="s">
        <v>15</v>
      </c>
      <c r="D1116" s="327">
        <v>164194</v>
      </c>
      <c r="E1116" s="327">
        <v>213000</v>
      </c>
      <c r="F1116" s="327">
        <v>250000</v>
      </c>
      <c r="G1116" s="327">
        <v>150000</v>
      </c>
    </row>
    <row r="1117" spans="3:7" ht="19.899999999999999" customHeight="1" thickBot="1" x14ac:dyDescent="0.3">
      <c r="C1117" s="325" t="s">
        <v>23</v>
      </c>
      <c r="D1117" s="327">
        <f t="shared" ref="D1117:E1117" si="197">D1116/D1115</f>
        <v>32838.800000000003</v>
      </c>
      <c r="E1117" s="327">
        <f t="shared" si="197"/>
        <v>42600</v>
      </c>
      <c r="F1117" s="327">
        <v>0</v>
      </c>
      <c r="G1117" s="327">
        <v>0</v>
      </c>
    </row>
    <row r="1118" spans="3:7" ht="19.899999999999999" customHeight="1" thickBot="1" x14ac:dyDescent="0.3">
      <c r="C1118" s="325" t="s">
        <v>16</v>
      </c>
      <c r="D1118" s="328" t="s">
        <v>22</v>
      </c>
      <c r="E1118" s="281">
        <f>E1115/D1115-1</f>
        <v>0</v>
      </c>
      <c r="F1118" s="281">
        <f t="shared" ref="F1118:G1120" si="198">F1115/E1115-1</f>
        <v>2</v>
      </c>
      <c r="G1118" s="281">
        <f t="shared" si="198"/>
        <v>0</v>
      </c>
    </row>
    <row r="1119" spans="3:7" ht="19.899999999999999" customHeight="1" thickBot="1" x14ac:dyDescent="0.3">
      <c r="C1119" s="325" t="s">
        <v>17</v>
      </c>
      <c r="D1119" s="328" t="s">
        <v>22</v>
      </c>
      <c r="E1119" s="281">
        <f>E1116/D1116-1</f>
        <v>0.2972459407773731</v>
      </c>
      <c r="F1119" s="281">
        <f t="shared" si="198"/>
        <v>0.17370892018779349</v>
      </c>
      <c r="G1119" s="281">
        <f t="shared" si="198"/>
        <v>-0.4</v>
      </c>
    </row>
    <row r="1120" spans="3:7" ht="19.899999999999999" customHeight="1" thickBot="1" x14ac:dyDescent="0.3">
      <c r="C1120" s="325" t="s">
        <v>18</v>
      </c>
      <c r="D1120" s="328" t="s">
        <v>22</v>
      </c>
      <c r="E1120" s="281">
        <f>E1117/D1117-1</f>
        <v>0.2972459407773731</v>
      </c>
      <c r="F1120" s="281">
        <f t="shared" si="198"/>
        <v>-1</v>
      </c>
      <c r="G1120" s="281" t="e">
        <f t="shared" si="198"/>
        <v>#DIV/0!</v>
      </c>
    </row>
    <row r="1121" spans="3:7" ht="19.899999999999999" customHeight="1" thickBot="1" x14ac:dyDescent="0.3">
      <c r="C1121" s="1239" t="s">
        <v>607</v>
      </c>
      <c r="D1121" s="1240"/>
      <c r="E1121" s="1240"/>
      <c r="F1121" s="1240"/>
      <c r="G1121" s="1241"/>
    </row>
    <row r="1122" spans="3:7" ht="19.899999999999999" customHeight="1" x14ac:dyDescent="0.25">
      <c r="C1122" s="935"/>
      <c r="D1122" s="323">
        <v>2019</v>
      </c>
      <c r="E1122" s="323">
        <v>2020</v>
      </c>
      <c r="F1122" s="323">
        <v>2021</v>
      </c>
      <c r="G1122" s="323">
        <v>2022</v>
      </c>
    </row>
    <row r="1123" spans="3:7" ht="19.899999999999999" customHeight="1" thickBot="1" x14ac:dyDescent="0.3">
      <c r="C1123" s="936"/>
      <c r="D1123" s="324" t="s">
        <v>6</v>
      </c>
      <c r="E1123" s="324" t="s">
        <v>6</v>
      </c>
      <c r="F1123" s="324" t="s">
        <v>6</v>
      </c>
      <c r="G1123" s="324" t="s">
        <v>6</v>
      </c>
    </row>
    <row r="1124" spans="3:7" ht="19.899999999999999" customHeight="1" thickBot="1" x14ac:dyDescent="0.3">
      <c r="C1124" s="443" t="s">
        <v>41</v>
      </c>
      <c r="D1124" s="444">
        <f>D1125+D1126+D1127+D1128</f>
        <v>0</v>
      </c>
      <c r="E1124" s="444">
        <f t="shared" ref="E1124:G1124" si="199">E1125+E1126+E1127+E1128</f>
        <v>0</v>
      </c>
      <c r="F1124" s="444">
        <f t="shared" si="199"/>
        <v>0</v>
      </c>
      <c r="G1124" s="444">
        <f t="shared" si="199"/>
        <v>0</v>
      </c>
    </row>
    <row r="1125" spans="3:7" ht="19.899999999999999" customHeight="1" thickBot="1" x14ac:dyDescent="0.3">
      <c r="C1125" s="466" t="s">
        <v>50</v>
      </c>
      <c r="D1125" s="444"/>
      <c r="E1125" s="444"/>
      <c r="F1125" s="444"/>
      <c r="G1125" s="444"/>
    </row>
    <row r="1126" spans="3:7" ht="19.899999999999999" customHeight="1" thickBot="1" x14ac:dyDescent="0.3">
      <c r="C1126" s="466" t="s">
        <v>75</v>
      </c>
      <c r="D1126" s="444"/>
      <c r="E1126" s="444"/>
      <c r="F1126" s="444"/>
      <c r="G1126" s="444"/>
    </row>
    <row r="1127" spans="3:7" ht="19.899999999999999" customHeight="1" thickBot="1" x14ac:dyDescent="0.3">
      <c r="C1127" s="466" t="s">
        <v>76</v>
      </c>
      <c r="D1127" s="444"/>
      <c r="E1127" s="444"/>
      <c r="F1127" s="444"/>
      <c r="G1127" s="444"/>
    </row>
    <row r="1128" spans="3:7" ht="19.899999999999999" customHeight="1" thickBot="1" x14ac:dyDescent="0.3">
      <c r="C1128" s="466" t="s">
        <v>77</v>
      </c>
      <c r="D1128" s="444"/>
      <c r="E1128" s="444"/>
      <c r="F1128" s="444"/>
      <c r="G1128" s="444"/>
    </row>
    <row r="1129" spans="3:7" ht="19.899999999999999" customHeight="1" thickBot="1" x14ac:dyDescent="0.3">
      <c r="C1129" s="443" t="s">
        <v>42</v>
      </c>
      <c r="D1129" s="445">
        <f>D1130+D1131+D1132+D1133</f>
        <v>164194</v>
      </c>
      <c r="E1129" s="445">
        <f>E1130+E1131+E1132+E1133</f>
        <v>213000</v>
      </c>
      <c r="F1129" s="445">
        <f t="shared" ref="F1129:G1129" si="200">F1130+F1131+F1132+F1133</f>
        <v>250000</v>
      </c>
      <c r="G1129" s="445">
        <f t="shared" si="200"/>
        <v>150000</v>
      </c>
    </row>
    <row r="1130" spans="3:7" ht="19.899999999999999" customHeight="1" thickBot="1" x14ac:dyDescent="0.3">
      <c r="C1130" s="466" t="s">
        <v>50</v>
      </c>
      <c r="D1130" s="445"/>
      <c r="E1130" s="327"/>
      <c r="F1130" s="445"/>
      <c r="G1130" s="445"/>
    </row>
    <row r="1131" spans="3:7" ht="19.899999999999999" customHeight="1" thickBot="1" x14ac:dyDescent="0.3">
      <c r="C1131" s="466" t="s">
        <v>75</v>
      </c>
      <c r="D1131" s="327">
        <v>164194</v>
      </c>
      <c r="E1131" s="327">
        <v>213000</v>
      </c>
      <c r="F1131" s="445">
        <v>250000</v>
      </c>
      <c r="G1131" s="445">
        <v>150000</v>
      </c>
    </row>
    <row r="1132" spans="3:7" ht="39" customHeight="1" thickBot="1" x14ac:dyDescent="0.3">
      <c r="C1132" s="466" t="s">
        <v>76</v>
      </c>
      <c r="D1132" s="445"/>
      <c r="E1132" s="445"/>
      <c r="F1132" s="445"/>
      <c r="G1132" s="445"/>
    </row>
    <row r="1133" spans="3:7" ht="19.899999999999999" customHeight="1" thickBot="1" x14ac:dyDescent="0.3">
      <c r="C1133" s="466" t="s">
        <v>77</v>
      </c>
      <c r="D1133" s="445"/>
      <c r="E1133" s="445"/>
      <c r="F1133" s="445"/>
      <c r="G1133" s="445"/>
    </row>
    <row r="1134" spans="3:7" ht="19.899999999999999" customHeight="1" thickBot="1" x14ac:dyDescent="0.3">
      <c r="C1134" s="446" t="s">
        <v>74</v>
      </c>
      <c r="D1134" s="445">
        <f>D1124+D1129</f>
        <v>164194</v>
      </c>
      <c r="E1134" s="445">
        <f t="shared" ref="E1134:G1134" si="201">E1124+E1129</f>
        <v>213000</v>
      </c>
      <c r="F1134" s="445">
        <f t="shared" si="201"/>
        <v>250000</v>
      </c>
      <c r="G1134" s="445">
        <f t="shared" si="201"/>
        <v>150000</v>
      </c>
    </row>
    <row r="1135" spans="3:7" ht="19.899999999999999" customHeight="1" thickBot="1" x14ac:dyDescent="0.3">
      <c r="C1135" s="447" t="s">
        <v>35</v>
      </c>
      <c r="D1135" s="448">
        <f>IF(D1134-D1116=0,0,"Error")</f>
        <v>0</v>
      </c>
      <c r="E1135" s="448">
        <f>IF(E1134-E1116=0,0,"Error")</f>
        <v>0</v>
      </c>
      <c r="F1135" s="448">
        <f t="shared" ref="F1135:G1135" si="202">IF(F1134-F1116=0,0,"Error")</f>
        <v>0</v>
      </c>
      <c r="G1135" s="448">
        <f t="shared" si="202"/>
        <v>0</v>
      </c>
    </row>
    <row r="1136" spans="3:7" ht="19.899999999999999" customHeight="1" thickBot="1" x14ac:dyDescent="0.3">
      <c r="C1136" s="350" t="s">
        <v>29</v>
      </c>
      <c r="D1136" s="1002" t="s">
        <v>952</v>
      </c>
      <c r="E1136" s="1004"/>
      <c r="F1136" s="1004"/>
      <c r="G1136" s="1005"/>
    </row>
    <row r="1137" spans="3:7" ht="19.899999999999999" customHeight="1" thickBot="1" x14ac:dyDescent="0.3">
      <c r="C1137" s="442" t="s">
        <v>28</v>
      </c>
      <c r="D1137" s="486" t="s">
        <v>953</v>
      </c>
      <c r="E1137" s="475" t="s">
        <v>53</v>
      </c>
      <c r="F1137" s="452"/>
      <c r="G1137" s="453"/>
    </row>
    <row r="1138" spans="3:7" ht="19.899999999999999" customHeight="1" thickBot="1" x14ac:dyDescent="0.3">
      <c r="C1138" s="325" t="s">
        <v>9</v>
      </c>
      <c r="D1138" s="802" t="s">
        <v>954</v>
      </c>
      <c r="E1138" s="803"/>
      <c r="F1138" s="803"/>
      <c r="G1138" s="804"/>
    </row>
    <row r="1139" spans="3:7" ht="19.899999999999999" customHeight="1" thickBot="1" x14ac:dyDescent="0.3">
      <c r="C1139" s="325" t="s">
        <v>14</v>
      </c>
      <c r="D1139" s="955" t="s">
        <v>841</v>
      </c>
      <c r="E1139" s="956"/>
      <c r="F1139" s="956"/>
      <c r="G1139" s="957"/>
    </row>
    <row r="1140" spans="3:7" ht="19.899999999999999" customHeight="1" x14ac:dyDescent="0.25">
      <c r="C1140" s="935"/>
      <c r="D1140" s="323">
        <v>2019</v>
      </c>
      <c r="E1140" s="323">
        <v>2020</v>
      </c>
      <c r="F1140" s="323">
        <v>2021</v>
      </c>
      <c r="G1140" s="323">
        <v>2022</v>
      </c>
    </row>
    <row r="1141" spans="3:7" ht="19.899999999999999" customHeight="1" thickBot="1" x14ac:dyDescent="0.3">
      <c r="C1141" s="936"/>
      <c r="D1141" s="324" t="s">
        <v>6</v>
      </c>
      <c r="E1141" s="324" t="s">
        <v>6</v>
      </c>
      <c r="F1141" s="324" t="s">
        <v>6</v>
      </c>
      <c r="G1141" s="324" t="s">
        <v>6</v>
      </c>
    </row>
    <row r="1142" spans="3:7" ht="19.899999999999999" customHeight="1" thickBot="1" x14ac:dyDescent="0.3">
      <c r="C1142" s="325" t="s">
        <v>8</v>
      </c>
      <c r="D1142" s="328">
        <v>2</v>
      </c>
      <c r="E1142" s="328">
        <v>2</v>
      </c>
      <c r="F1142" s="328">
        <v>0</v>
      </c>
      <c r="G1142" s="328">
        <v>0</v>
      </c>
    </row>
    <row r="1143" spans="3:7" ht="19.899999999999999" customHeight="1" thickBot="1" x14ac:dyDescent="0.3">
      <c r="C1143" s="325" t="s">
        <v>15</v>
      </c>
      <c r="D1143" s="327">
        <v>12300</v>
      </c>
      <c r="E1143" s="327">
        <v>42000</v>
      </c>
      <c r="F1143" s="327">
        <v>0</v>
      </c>
      <c r="G1143" s="327">
        <v>0</v>
      </c>
    </row>
    <row r="1144" spans="3:7" ht="19.899999999999999" customHeight="1" thickBot="1" x14ac:dyDescent="0.3">
      <c r="C1144" s="325" t="s">
        <v>23</v>
      </c>
      <c r="D1144" s="327">
        <f t="shared" ref="D1144:E1144" si="203">D1143/D1142</f>
        <v>6150</v>
      </c>
      <c r="E1144" s="327">
        <f t="shared" si="203"/>
        <v>21000</v>
      </c>
      <c r="F1144" s="327">
        <v>0</v>
      </c>
      <c r="G1144" s="327">
        <v>0</v>
      </c>
    </row>
    <row r="1145" spans="3:7" ht="19.899999999999999" customHeight="1" thickBot="1" x14ac:dyDescent="0.3">
      <c r="C1145" s="325" t="s">
        <v>16</v>
      </c>
      <c r="D1145" s="328" t="s">
        <v>22</v>
      </c>
      <c r="E1145" s="281">
        <f>E1142/D1142-1</f>
        <v>0</v>
      </c>
      <c r="F1145" s="281">
        <f t="shared" ref="F1145:G1147" si="204">F1142/E1142-1</f>
        <v>-1</v>
      </c>
      <c r="G1145" s="281" t="e">
        <f t="shared" si="204"/>
        <v>#DIV/0!</v>
      </c>
    </row>
    <row r="1146" spans="3:7" ht="19.899999999999999" customHeight="1" thickBot="1" x14ac:dyDescent="0.3">
      <c r="C1146" s="325" t="s">
        <v>17</v>
      </c>
      <c r="D1146" s="328" t="s">
        <v>22</v>
      </c>
      <c r="E1146" s="281">
        <f>E1143/D1143-1</f>
        <v>2.4146341463414633</v>
      </c>
      <c r="F1146" s="281">
        <f t="shared" si="204"/>
        <v>-1</v>
      </c>
      <c r="G1146" s="281" t="e">
        <f t="shared" si="204"/>
        <v>#DIV/0!</v>
      </c>
    </row>
    <row r="1147" spans="3:7" ht="19.899999999999999" customHeight="1" thickBot="1" x14ac:dyDescent="0.3">
      <c r="C1147" s="325" t="s">
        <v>18</v>
      </c>
      <c r="D1147" s="328" t="s">
        <v>22</v>
      </c>
      <c r="E1147" s="281">
        <f>E1144/D1144-1</f>
        <v>2.4146341463414633</v>
      </c>
      <c r="F1147" s="281">
        <f t="shared" si="204"/>
        <v>-1</v>
      </c>
      <c r="G1147" s="281" t="e">
        <f t="shared" si="204"/>
        <v>#DIV/0!</v>
      </c>
    </row>
    <row r="1148" spans="3:7" ht="19.899999999999999" customHeight="1" thickBot="1" x14ac:dyDescent="0.3">
      <c r="C1148" s="1239" t="s">
        <v>607</v>
      </c>
      <c r="D1148" s="1240"/>
      <c r="E1148" s="1240"/>
      <c r="F1148" s="1240"/>
      <c r="G1148" s="1241"/>
    </row>
    <row r="1149" spans="3:7" ht="19.899999999999999" customHeight="1" x14ac:dyDescent="0.25">
      <c r="C1149" s="935"/>
      <c r="D1149" s="323">
        <v>2018</v>
      </c>
      <c r="E1149" s="323">
        <v>2019</v>
      </c>
      <c r="F1149" s="323">
        <v>2020</v>
      </c>
      <c r="G1149" s="323">
        <v>2021</v>
      </c>
    </row>
    <row r="1150" spans="3:7" ht="19.899999999999999" customHeight="1" thickBot="1" x14ac:dyDescent="0.3">
      <c r="C1150" s="936"/>
      <c r="D1150" s="324" t="s">
        <v>5</v>
      </c>
      <c r="E1150" s="324" t="s">
        <v>6</v>
      </c>
      <c r="F1150" s="324" t="s">
        <v>6</v>
      </c>
      <c r="G1150" s="324" t="s">
        <v>6</v>
      </c>
    </row>
    <row r="1151" spans="3:7" ht="19.899999999999999" customHeight="1" thickBot="1" x14ac:dyDescent="0.3">
      <c r="C1151" s="443" t="s">
        <v>41</v>
      </c>
      <c r="D1151" s="444">
        <f>D1152+D1153+D1154+D1155</f>
        <v>0</v>
      </c>
      <c r="E1151" s="444">
        <f t="shared" ref="E1151:G1151" si="205">E1152+E1153+E1154+E1155</f>
        <v>0</v>
      </c>
      <c r="F1151" s="444">
        <f t="shared" si="205"/>
        <v>0</v>
      </c>
      <c r="G1151" s="444">
        <f t="shared" si="205"/>
        <v>0</v>
      </c>
    </row>
    <row r="1152" spans="3:7" ht="19.899999999999999" customHeight="1" thickBot="1" x14ac:dyDescent="0.3">
      <c r="C1152" s="466" t="s">
        <v>50</v>
      </c>
      <c r="D1152" s="444"/>
      <c r="E1152" s="444"/>
      <c r="F1152" s="444"/>
      <c r="G1152" s="444"/>
    </row>
    <row r="1153" spans="3:7" ht="19.899999999999999" customHeight="1" thickBot="1" x14ac:dyDescent="0.3">
      <c r="C1153" s="466" t="s">
        <v>75</v>
      </c>
      <c r="D1153" s="444"/>
      <c r="E1153" s="444"/>
      <c r="F1153" s="444"/>
      <c r="G1153" s="444"/>
    </row>
    <row r="1154" spans="3:7" ht="19.899999999999999" customHeight="1" thickBot="1" x14ac:dyDescent="0.3">
      <c r="C1154" s="466" t="s">
        <v>76</v>
      </c>
      <c r="D1154" s="444"/>
      <c r="E1154" s="444"/>
      <c r="F1154" s="444"/>
      <c r="G1154" s="444"/>
    </row>
    <row r="1155" spans="3:7" ht="19.899999999999999" customHeight="1" thickBot="1" x14ac:dyDescent="0.3">
      <c r="C1155" s="466" t="s">
        <v>77</v>
      </c>
      <c r="D1155" s="444"/>
      <c r="E1155" s="444"/>
      <c r="F1155" s="444"/>
      <c r="G1155" s="444"/>
    </row>
    <row r="1156" spans="3:7" ht="19.899999999999999" customHeight="1" thickBot="1" x14ac:dyDescent="0.3">
      <c r="C1156" s="443" t="s">
        <v>42</v>
      </c>
      <c r="D1156" s="445">
        <f>D1157+D1158+D1159+D1160</f>
        <v>12300</v>
      </c>
      <c r="E1156" s="445">
        <f>E1157+E1158+E1159+E1160</f>
        <v>42000</v>
      </c>
      <c r="F1156" s="445">
        <f t="shared" ref="F1156:G1156" si="206">F1157+F1158+F1159+F1160</f>
        <v>0</v>
      </c>
      <c r="G1156" s="445">
        <f t="shared" si="206"/>
        <v>0</v>
      </c>
    </row>
    <row r="1157" spans="3:7" ht="19.899999999999999" customHeight="1" thickBot="1" x14ac:dyDescent="0.3">
      <c r="C1157" s="466" t="s">
        <v>50</v>
      </c>
      <c r="D1157" s="445"/>
      <c r="E1157" s="327"/>
      <c r="F1157" s="445"/>
      <c r="G1157" s="445"/>
    </row>
    <row r="1158" spans="3:7" ht="39" customHeight="1" thickBot="1" x14ac:dyDescent="0.3">
      <c r="C1158" s="466" t="s">
        <v>75</v>
      </c>
      <c r="D1158" s="327">
        <v>12300</v>
      </c>
      <c r="E1158" s="327">
        <v>42000</v>
      </c>
      <c r="F1158" s="445"/>
      <c r="G1158" s="445"/>
    </row>
    <row r="1159" spans="3:7" ht="19.899999999999999" customHeight="1" thickBot="1" x14ac:dyDescent="0.3">
      <c r="C1159" s="466" t="s">
        <v>76</v>
      </c>
      <c r="D1159" s="445"/>
      <c r="E1159" s="445"/>
      <c r="F1159" s="445"/>
      <c r="G1159" s="445"/>
    </row>
    <row r="1160" spans="3:7" ht="19.899999999999999" customHeight="1" thickBot="1" x14ac:dyDescent="0.3">
      <c r="C1160" s="466" t="s">
        <v>77</v>
      </c>
      <c r="D1160" s="445"/>
      <c r="E1160" s="445"/>
      <c r="F1160" s="445"/>
      <c r="G1160" s="445"/>
    </row>
    <row r="1161" spans="3:7" ht="19.899999999999999" customHeight="1" thickBot="1" x14ac:dyDescent="0.3">
      <c r="C1161" s="446" t="s">
        <v>74</v>
      </c>
      <c r="D1161" s="445">
        <f>D1151+D1156</f>
        <v>12300</v>
      </c>
      <c r="E1161" s="445">
        <f t="shared" ref="E1161:G1161" si="207">E1151+E1156</f>
        <v>42000</v>
      </c>
      <c r="F1161" s="445">
        <f t="shared" si="207"/>
        <v>0</v>
      </c>
      <c r="G1161" s="445">
        <f t="shared" si="207"/>
        <v>0</v>
      </c>
    </row>
    <row r="1162" spans="3:7" ht="19.899999999999999" customHeight="1" thickBot="1" x14ac:dyDescent="0.3">
      <c r="C1162" s="447" t="s">
        <v>35</v>
      </c>
      <c r="D1162" s="448">
        <f>IF(D1161-D1143=0,0,"Error")</f>
        <v>0</v>
      </c>
      <c r="E1162" s="448">
        <f>IF(E1161-E1143=0,0,"Error")</f>
        <v>0</v>
      </c>
      <c r="F1162" s="448">
        <f t="shared" ref="F1162:G1162" si="208">IF(F1161-F1143=0,0,"Error")</f>
        <v>0</v>
      </c>
      <c r="G1162" s="448">
        <f t="shared" si="208"/>
        <v>0</v>
      </c>
    </row>
    <row r="1163" spans="3:7" ht="19.899999999999999" customHeight="1" thickBot="1" x14ac:dyDescent="0.3">
      <c r="C1163" s="350" t="s">
        <v>29</v>
      </c>
      <c r="D1163" s="1002" t="s">
        <v>955</v>
      </c>
      <c r="E1163" s="1004"/>
      <c r="F1163" s="1004"/>
      <c r="G1163" s="1005"/>
    </row>
    <row r="1164" spans="3:7" ht="19.899999999999999" customHeight="1" thickBot="1" x14ac:dyDescent="0.3">
      <c r="C1164" s="442" t="s">
        <v>60</v>
      </c>
      <c r="D1164" s="474" t="s">
        <v>956</v>
      </c>
      <c r="E1164" s="475" t="s">
        <v>53</v>
      </c>
      <c r="F1164" s="452"/>
      <c r="G1164" s="453"/>
    </row>
    <row r="1165" spans="3:7" ht="19.899999999999999" customHeight="1" thickBot="1" x14ac:dyDescent="0.3">
      <c r="C1165" s="325" t="s">
        <v>9</v>
      </c>
      <c r="D1165" s="802" t="s">
        <v>957</v>
      </c>
      <c r="E1165" s="803"/>
      <c r="F1165" s="803"/>
      <c r="G1165" s="804"/>
    </row>
    <row r="1166" spans="3:7" ht="19.899999999999999" customHeight="1" thickBot="1" x14ac:dyDescent="0.3">
      <c r="C1166" s="325" t="s">
        <v>14</v>
      </c>
      <c r="D1166" s="955" t="s">
        <v>841</v>
      </c>
      <c r="E1166" s="956"/>
      <c r="F1166" s="956"/>
      <c r="G1166" s="957"/>
    </row>
    <row r="1167" spans="3:7" ht="19.899999999999999" customHeight="1" x14ac:dyDescent="0.25">
      <c r="C1167" s="935"/>
      <c r="D1167" s="323">
        <v>2019</v>
      </c>
      <c r="E1167" s="323">
        <v>2020</v>
      </c>
      <c r="F1167" s="323">
        <v>2021</v>
      </c>
      <c r="G1167" s="323">
        <v>2022</v>
      </c>
    </row>
    <row r="1168" spans="3:7" ht="19.899999999999999" customHeight="1" thickBot="1" x14ac:dyDescent="0.3">
      <c r="C1168" s="936"/>
      <c r="D1168" s="324" t="s">
        <v>6</v>
      </c>
      <c r="E1168" s="324" t="s">
        <v>6</v>
      </c>
      <c r="F1168" s="324" t="s">
        <v>6</v>
      </c>
      <c r="G1168" s="324" t="s">
        <v>6</v>
      </c>
    </row>
    <row r="1169" spans="3:7" ht="19.899999999999999" customHeight="1" thickBot="1" x14ac:dyDescent="0.3">
      <c r="C1169" s="325" t="s">
        <v>8</v>
      </c>
      <c r="D1169" s="328">
        <v>2</v>
      </c>
      <c r="E1169" s="328">
        <v>2</v>
      </c>
      <c r="F1169" s="328">
        <v>2</v>
      </c>
      <c r="G1169" s="328">
        <v>2</v>
      </c>
    </row>
    <row r="1170" spans="3:7" ht="19.899999999999999" customHeight="1" thickBot="1" x14ac:dyDescent="0.3">
      <c r="C1170" s="325" t="s">
        <v>15</v>
      </c>
      <c r="D1170" s="327">
        <v>180630</v>
      </c>
      <c r="E1170" s="445">
        <v>190000</v>
      </c>
      <c r="F1170" s="327">
        <v>220000</v>
      </c>
      <c r="G1170" s="327">
        <v>120000</v>
      </c>
    </row>
    <row r="1171" spans="3:7" ht="19.899999999999999" customHeight="1" thickBot="1" x14ac:dyDescent="0.3">
      <c r="C1171" s="325" t="s">
        <v>23</v>
      </c>
      <c r="D1171" s="327">
        <f>D1170/D1169</f>
        <v>90315</v>
      </c>
      <c r="E1171" s="327">
        <f t="shared" ref="E1171:G1171" si="209">E1170/E1169</f>
        <v>95000</v>
      </c>
      <c r="F1171" s="327">
        <f t="shared" si="209"/>
        <v>110000</v>
      </c>
      <c r="G1171" s="327">
        <f t="shared" si="209"/>
        <v>60000</v>
      </c>
    </row>
    <row r="1172" spans="3:7" ht="19.899999999999999" customHeight="1" thickBot="1" x14ac:dyDescent="0.3">
      <c r="C1172" s="325" t="s">
        <v>16</v>
      </c>
      <c r="D1172" s="328" t="s">
        <v>22</v>
      </c>
      <c r="E1172" s="281">
        <f>E1169/D1169-1</f>
        <v>0</v>
      </c>
      <c r="F1172" s="281">
        <f t="shared" ref="F1172:G1174" si="210">F1169/E1169-1</f>
        <v>0</v>
      </c>
      <c r="G1172" s="281">
        <f t="shared" si="210"/>
        <v>0</v>
      </c>
    </row>
    <row r="1173" spans="3:7" ht="19.899999999999999" customHeight="1" thickBot="1" x14ac:dyDescent="0.3">
      <c r="C1173" s="325" t="s">
        <v>17</v>
      </c>
      <c r="D1173" s="328" t="s">
        <v>22</v>
      </c>
      <c r="E1173" s="281">
        <f>E1170/D1170-1</f>
        <v>5.187399656756897E-2</v>
      </c>
      <c r="F1173" s="281">
        <f t="shared" si="210"/>
        <v>0.15789473684210531</v>
      </c>
      <c r="G1173" s="281">
        <f t="shared" si="210"/>
        <v>-0.45454545454545459</v>
      </c>
    </row>
    <row r="1174" spans="3:7" ht="19.899999999999999" customHeight="1" thickBot="1" x14ac:dyDescent="0.3">
      <c r="C1174" s="325" t="s">
        <v>18</v>
      </c>
      <c r="D1174" s="328" t="s">
        <v>22</v>
      </c>
      <c r="E1174" s="281">
        <f>E1171/D1171-1</f>
        <v>5.187399656756897E-2</v>
      </c>
      <c r="F1174" s="281">
        <f t="shared" si="210"/>
        <v>0.15789473684210531</v>
      </c>
      <c r="G1174" s="281">
        <f t="shared" si="210"/>
        <v>-0.45454545454545459</v>
      </c>
    </row>
    <row r="1175" spans="3:7" ht="19.899999999999999" customHeight="1" thickBot="1" x14ac:dyDescent="0.3">
      <c r="C1175" s="1239" t="s">
        <v>607</v>
      </c>
      <c r="D1175" s="1240"/>
      <c r="E1175" s="1240"/>
      <c r="F1175" s="1240"/>
      <c r="G1175" s="1241"/>
    </row>
    <row r="1176" spans="3:7" ht="19.899999999999999" customHeight="1" x14ac:dyDescent="0.25">
      <c r="C1176" s="935"/>
      <c r="D1176" s="323">
        <v>2018</v>
      </c>
      <c r="E1176" s="323">
        <v>2019</v>
      </c>
      <c r="F1176" s="323">
        <v>2020</v>
      </c>
      <c r="G1176" s="323">
        <v>2021</v>
      </c>
    </row>
    <row r="1177" spans="3:7" ht="19.899999999999999" customHeight="1" thickBot="1" x14ac:dyDescent="0.3">
      <c r="C1177" s="936"/>
      <c r="D1177" s="324" t="s">
        <v>5</v>
      </c>
      <c r="E1177" s="324" t="s">
        <v>6</v>
      </c>
      <c r="F1177" s="324" t="s">
        <v>6</v>
      </c>
      <c r="G1177" s="324" t="s">
        <v>6</v>
      </c>
    </row>
    <row r="1178" spans="3:7" ht="19.899999999999999" customHeight="1" thickBot="1" x14ac:dyDescent="0.3">
      <c r="C1178" s="443" t="s">
        <v>41</v>
      </c>
      <c r="D1178" s="444">
        <f>D1179+D1180+D1181+D1182</f>
        <v>0</v>
      </c>
      <c r="E1178" s="444">
        <f t="shared" ref="E1178:G1178" si="211">E1179+E1180+E1181+E1182</f>
        <v>0</v>
      </c>
      <c r="F1178" s="444">
        <f t="shared" si="211"/>
        <v>0</v>
      </c>
      <c r="G1178" s="444">
        <f t="shared" si="211"/>
        <v>0</v>
      </c>
    </row>
    <row r="1179" spans="3:7" ht="19.899999999999999" customHeight="1" thickBot="1" x14ac:dyDescent="0.3">
      <c r="C1179" s="466" t="s">
        <v>50</v>
      </c>
      <c r="D1179" s="444"/>
      <c r="E1179" s="444"/>
      <c r="F1179" s="444"/>
      <c r="G1179" s="444"/>
    </row>
    <row r="1180" spans="3:7" ht="19.899999999999999" customHeight="1" thickBot="1" x14ac:dyDescent="0.3">
      <c r="C1180" s="466" t="s">
        <v>75</v>
      </c>
      <c r="D1180" s="444"/>
      <c r="E1180" s="444"/>
      <c r="F1180" s="444"/>
      <c r="G1180" s="444"/>
    </row>
    <row r="1181" spans="3:7" ht="19.899999999999999" customHeight="1" thickBot="1" x14ac:dyDescent="0.3">
      <c r="C1181" s="466" t="s">
        <v>76</v>
      </c>
      <c r="D1181" s="444"/>
      <c r="E1181" s="444"/>
      <c r="F1181" s="444"/>
      <c r="G1181" s="444"/>
    </row>
    <row r="1182" spans="3:7" ht="19.899999999999999" customHeight="1" thickBot="1" x14ac:dyDescent="0.3">
      <c r="C1182" s="466" t="s">
        <v>77</v>
      </c>
      <c r="D1182" s="444"/>
      <c r="E1182" s="444"/>
      <c r="F1182" s="444"/>
      <c r="G1182" s="444"/>
    </row>
    <row r="1183" spans="3:7" ht="19.899999999999999" customHeight="1" thickBot="1" x14ac:dyDescent="0.3">
      <c r="C1183" s="443" t="s">
        <v>42</v>
      </c>
      <c r="D1183" s="445">
        <f>D1184+D1185+D1186+D1187</f>
        <v>180630</v>
      </c>
      <c r="E1183" s="445">
        <f>E1184+E1185+E1186+E1187</f>
        <v>190000</v>
      </c>
      <c r="F1183" s="327">
        <v>220000</v>
      </c>
      <c r="G1183" s="445">
        <v>120000</v>
      </c>
    </row>
    <row r="1184" spans="3:7" ht="19.899999999999999" customHeight="1" thickBot="1" x14ac:dyDescent="0.3">
      <c r="C1184" s="466" t="s">
        <v>50</v>
      </c>
      <c r="D1184" s="445"/>
      <c r="E1184" s="445"/>
      <c r="F1184" s="445"/>
      <c r="G1184" s="445"/>
    </row>
    <row r="1185" spans="3:7" ht="23.25" customHeight="1" thickBot="1" x14ac:dyDescent="0.3">
      <c r="C1185" s="466" t="s">
        <v>75</v>
      </c>
      <c r="D1185" s="445">
        <v>180630</v>
      </c>
      <c r="E1185" s="445">
        <v>190000</v>
      </c>
      <c r="F1185" s="327">
        <v>220000</v>
      </c>
      <c r="G1185" s="445">
        <v>120000</v>
      </c>
    </row>
    <row r="1186" spans="3:7" ht="19.899999999999999" customHeight="1" thickBot="1" x14ac:dyDescent="0.3">
      <c r="C1186" s="466" t="s">
        <v>76</v>
      </c>
      <c r="D1186" s="445"/>
      <c r="E1186" s="445"/>
      <c r="F1186" s="445"/>
      <c r="G1186" s="445"/>
    </row>
    <row r="1187" spans="3:7" ht="16.5" customHeight="1" thickBot="1" x14ac:dyDescent="0.3">
      <c r="C1187" s="466" t="s">
        <v>77</v>
      </c>
      <c r="D1187" s="445"/>
      <c r="E1187" s="445"/>
      <c r="F1187" s="445"/>
      <c r="G1187" s="445"/>
    </row>
    <row r="1188" spans="3:7" ht="19.899999999999999" customHeight="1" thickBot="1" x14ac:dyDescent="0.3">
      <c r="C1188" s="446" t="s">
        <v>74</v>
      </c>
      <c r="D1188" s="445">
        <f>D1178+D1183</f>
        <v>180630</v>
      </c>
      <c r="E1188" s="445">
        <f t="shared" ref="E1188:G1188" si="212">E1178+E1183</f>
        <v>190000</v>
      </c>
      <c r="F1188" s="445">
        <f t="shared" si="212"/>
        <v>220000</v>
      </c>
      <c r="G1188" s="445">
        <f t="shared" si="212"/>
        <v>120000</v>
      </c>
    </row>
    <row r="1189" spans="3:7" ht="19.899999999999999" customHeight="1" thickBot="1" x14ac:dyDescent="0.3">
      <c r="C1189" s="447" t="s">
        <v>35</v>
      </c>
      <c r="D1189" s="448">
        <f>IF(D1188-D1170=0,0,"Error")</f>
        <v>0</v>
      </c>
      <c r="E1189" s="448">
        <f>IF(E1188-E1170=0,0,"Error")</f>
        <v>0</v>
      </c>
      <c r="F1189" s="448">
        <f t="shared" ref="F1189:G1189" si="213">IF(F1188-F1170=0,0,"Error")</f>
        <v>0</v>
      </c>
      <c r="G1189" s="448">
        <f t="shared" si="213"/>
        <v>0</v>
      </c>
    </row>
    <row r="1190" spans="3:7" ht="19.899999999999999" customHeight="1" thickBot="1" x14ac:dyDescent="0.3">
      <c r="C1190" s="350" t="s">
        <v>29</v>
      </c>
      <c r="D1190" s="1002" t="s">
        <v>952</v>
      </c>
      <c r="E1190" s="1004"/>
      <c r="F1190" s="1004"/>
      <c r="G1190" s="1005"/>
    </row>
    <row r="1191" spans="3:7" ht="19.899999999999999" customHeight="1" thickBot="1" x14ac:dyDescent="0.3">
      <c r="C1191" s="442" t="s">
        <v>60</v>
      </c>
      <c r="D1191" s="474" t="s">
        <v>958</v>
      </c>
      <c r="E1191" s="475" t="s">
        <v>53</v>
      </c>
      <c r="F1191" s="452"/>
      <c r="G1191" s="453"/>
    </row>
    <row r="1192" spans="3:7" ht="19.899999999999999" customHeight="1" thickBot="1" x14ac:dyDescent="0.3">
      <c r="C1192" s="325" t="s">
        <v>9</v>
      </c>
      <c r="D1192" s="802" t="s">
        <v>959</v>
      </c>
      <c r="E1192" s="803"/>
      <c r="F1192" s="803"/>
      <c r="G1192" s="804"/>
    </row>
    <row r="1193" spans="3:7" ht="19.899999999999999" customHeight="1" thickBot="1" x14ac:dyDescent="0.3">
      <c r="C1193" s="325" t="s">
        <v>14</v>
      </c>
      <c r="D1193" s="955" t="s">
        <v>841</v>
      </c>
      <c r="E1193" s="956"/>
      <c r="F1193" s="956"/>
      <c r="G1193" s="957"/>
    </row>
    <row r="1194" spans="3:7" ht="19.899999999999999" customHeight="1" x14ac:dyDescent="0.25">
      <c r="C1194" s="935"/>
      <c r="D1194" s="323">
        <v>2019</v>
      </c>
      <c r="E1194" s="323">
        <v>2020</v>
      </c>
      <c r="F1194" s="323">
        <v>2021</v>
      </c>
      <c r="G1194" s="323">
        <v>2022</v>
      </c>
    </row>
    <row r="1195" spans="3:7" ht="19.899999999999999" customHeight="1" thickBot="1" x14ac:dyDescent="0.3">
      <c r="C1195" s="936"/>
      <c r="D1195" s="324" t="s">
        <v>6</v>
      </c>
      <c r="E1195" s="324" t="s">
        <v>6</v>
      </c>
      <c r="F1195" s="324" t="s">
        <v>6</v>
      </c>
      <c r="G1195" s="324" t="s">
        <v>6</v>
      </c>
    </row>
    <row r="1196" spans="3:7" ht="19.899999999999999" customHeight="1" thickBot="1" x14ac:dyDescent="0.3">
      <c r="C1196" s="325" t="s">
        <v>8</v>
      </c>
      <c r="D1196" s="328">
        <v>1</v>
      </c>
      <c r="E1196" s="328">
        <v>1</v>
      </c>
      <c r="F1196" s="328">
        <v>1</v>
      </c>
      <c r="G1196" s="328">
        <v>1</v>
      </c>
    </row>
    <row r="1197" spans="3:7" ht="19.899999999999999" customHeight="1" thickBot="1" x14ac:dyDescent="0.3">
      <c r="C1197" s="325" t="s">
        <v>15</v>
      </c>
      <c r="D1197" s="327">
        <v>91000</v>
      </c>
      <c r="E1197" s="327">
        <v>50000</v>
      </c>
      <c r="F1197" s="327">
        <v>70000</v>
      </c>
      <c r="G1197" s="327">
        <v>80000</v>
      </c>
    </row>
    <row r="1198" spans="3:7" ht="19.899999999999999" customHeight="1" thickBot="1" x14ac:dyDescent="0.3">
      <c r="C1198" s="325" t="s">
        <v>23</v>
      </c>
      <c r="D1198" s="327">
        <f>D1197/D1196</f>
        <v>91000</v>
      </c>
      <c r="E1198" s="327">
        <f t="shared" ref="E1198:G1198" si="214">E1197/E1196</f>
        <v>50000</v>
      </c>
      <c r="F1198" s="327">
        <f t="shared" si="214"/>
        <v>70000</v>
      </c>
      <c r="G1198" s="327">
        <f t="shared" si="214"/>
        <v>80000</v>
      </c>
    </row>
    <row r="1199" spans="3:7" ht="19.899999999999999" customHeight="1" thickBot="1" x14ac:dyDescent="0.3">
      <c r="C1199" s="325" t="s">
        <v>16</v>
      </c>
      <c r="D1199" s="328" t="s">
        <v>22</v>
      </c>
      <c r="E1199" s="281">
        <f>E1196/D1196-1</f>
        <v>0</v>
      </c>
      <c r="F1199" s="281">
        <f t="shared" ref="F1199:G1201" si="215">F1196/E1196-1</f>
        <v>0</v>
      </c>
      <c r="G1199" s="281">
        <f t="shared" si="215"/>
        <v>0</v>
      </c>
    </row>
    <row r="1200" spans="3:7" ht="19.899999999999999" customHeight="1" thickBot="1" x14ac:dyDescent="0.3">
      <c r="C1200" s="325" t="s">
        <v>17</v>
      </c>
      <c r="D1200" s="328" t="s">
        <v>22</v>
      </c>
      <c r="E1200" s="281">
        <f>E1197/D1197-1</f>
        <v>-0.4505494505494505</v>
      </c>
      <c r="F1200" s="281">
        <f t="shared" si="215"/>
        <v>0.39999999999999991</v>
      </c>
      <c r="G1200" s="281">
        <f t="shared" si="215"/>
        <v>0.14285714285714279</v>
      </c>
    </row>
    <row r="1201" spans="3:7" ht="19.899999999999999" customHeight="1" thickBot="1" x14ac:dyDescent="0.3">
      <c r="C1201" s="325" t="s">
        <v>18</v>
      </c>
      <c r="D1201" s="328" t="s">
        <v>22</v>
      </c>
      <c r="E1201" s="281">
        <f>E1198/D1198-1</f>
        <v>-0.4505494505494505</v>
      </c>
      <c r="F1201" s="281">
        <f t="shared" si="215"/>
        <v>0.39999999999999991</v>
      </c>
      <c r="G1201" s="281">
        <f t="shared" si="215"/>
        <v>0.14285714285714279</v>
      </c>
    </row>
    <row r="1202" spans="3:7" ht="19.899999999999999" customHeight="1" thickBot="1" x14ac:dyDescent="0.3">
      <c r="C1202" s="1239" t="s">
        <v>607</v>
      </c>
      <c r="D1202" s="1240"/>
      <c r="E1202" s="1240"/>
      <c r="F1202" s="1240"/>
      <c r="G1202" s="1241"/>
    </row>
    <row r="1203" spans="3:7" ht="19.899999999999999" customHeight="1" x14ac:dyDescent="0.25">
      <c r="C1203" s="935"/>
      <c r="D1203" s="323">
        <v>2018</v>
      </c>
      <c r="E1203" s="323">
        <v>2019</v>
      </c>
      <c r="F1203" s="323">
        <v>2020</v>
      </c>
      <c r="G1203" s="323">
        <v>2021</v>
      </c>
    </row>
    <row r="1204" spans="3:7" ht="19.899999999999999" customHeight="1" thickBot="1" x14ac:dyDescent="0.3">
      <c r="C1204" s="936"/>
      <c r="D1204" s="324" t="s">
        <v>5</v>
      </c>
      <c r="E1204" s="324" t="s">
        <v>6</v>
      </c>
      <c r="F1204" s="324" t="s">
        <v>6</v>
      </c>
      <c r="G1204" s="324" t="s">
        <v>6</v>
      </c>
    </row>
    <row r="1205" spans="3:7" ht="19.899999999999999" customHeight="1" thickBot="1" x14ac:dyDescent="0.3">
      <c r="C1205" s="443" t="s">
        <v>41</v>
      </c>
      <c r="D1205" s="444">
        <f>D1206+D1207+D1208+D1209</f>
        <v>0</v>
      </c>
      <c r="E1205" s="444">
        <f t="shared" ref="E1205:G1205" si="216">E1206+E1207+E1208+E1209</f>
        <v>0</v>
      </c>
      <c r="F1205" s="444">
        <f t="shared" si="216"/>
        <v>0</v>
      </c>
      <c r="G1205" s="444">
        <f t="shared" si="216"/>
        <v>0</v>
      </c>
    </row>
    <row r="1206" spans="3:7" ht="19.899999999999999" customHeight="1" thickBot="1" x14ac:dyDescent="0.3">
      <c r="C1206" s="466" t="s">
        <v>50</v>
      </c>
      <c r="D1206" s="444"/>
      <c r="E1206" s="444"/>
      <c r="F1206" s="444"/>
      <c r="G1206" s="444"/>
    </row>
    <row r="1207" spans="3:7" ht="19.899999999999999" customHeight="1" thickBot="1" x14ac:dyDescent="0.3">
      <c r="C1207" s="466" t="s">
        <v>75</v>
      </c>
      <c r="D1207" s="444"/>
      <c r="E1207" s="444"/>
      <c r="F1207" s="444"/>
      <c r="G1207" s="444"/>
    </row>
    <row r="1208" spans="3:7" ht="19.899999999999999" customHeight="1" thickBot="1" x14ac:dyDescent="0.3">
      <c r="C1208" s="466" t="s">
        <v>76</v>
      </c>
      <c r="D1208" s="444"/>
      <c r="E1208" s="444"/>
      <c r="F1208" s="444"/>
      <c r="G1208" s="444"/>
    </row>
    <row r="1209" spans="3:7" ht="19.899999999999999" customHeight="1" thickBot="1" x14ac:dyDescent="0.3">
      <c r="C1209" s="466" t="s">
        <v>77</v>
      </c>
      <c r="D1209" s="444"/>
      <c r="E1209" s="444"/>
      <c r="F1209" s="444"/>
      <c r="G1209" s="444"/>
    </row>
    <row r="1210" spans="3:7" ht="19.899999999999999" customHeight="1" thickBot="1" x14ac:dyDescent="0.3">
      <c r="C1210" s="443" t="s">
        <v>42</v>
      </c>
      <c r="D1210" s="445">
        <f>D1211+D1212+D1213+D1214</f>
        <v>91000</v>
      </c>
      <c r="E1210" s="445">
        <v>50000</v>
      </c>
      <c r="F1210" s="445">
        <v>70000</v>
      </c>
      <c r="G1210" s="445">
        <v>80000</v>
      </c>
    </row>
    <row r="1211" spans="3:7" ht="19.899999999999999" customHeight="1" thickBot="1" x14ac:dyDescent="0.3">
      <c r="C1211" s="466" t="s">
        <v>50</v>
      </c>
      <c r="D1211" s="445"/>
      <c r="E1211" s="445"/>
      <c r="F1211" s="445"/>
      <c r="G1211" s="445"/>
    </row>
    <row r="1212" spans="3:7" ht="19.899999999999999" customHeight="1" thickBot="1" x14ac:dyDescent="0.3">
      <c r="C1212" s="466" t="s">
        <v>75</v>
      </c>
      <c r="D1212" s="445">
        <v>91000</v>
      </c>
      <c r="E1212" s="445">
        <v>50000</v>
      </c>
      <c r="F1212" s="445">
        <v>70000</v>
      </c>
      <c r="G1212" s="445">
        <v>80000</v>
      </c>
    </row>
    <row r="1213" spans="3:7" ht="24.75" customHeight="1" thickBot="1" x14ac:dyDescent="0.3">
      <c r="C1213" s="466" t="s">
        <v>76</v>
      </c>
      <c r="D1213" s="445"/>
      <c r="E1213" s="445"/>
      <c r="F1213" s="445"/>
      <c r="G1213" s="445"/>
    </row>
    <row r="1214" spans="3:7" ht="19.899999999999999" customHeight="1" thickBot="1" x14ac:dyDescent="0.3">
      <c r="C1214" s="466" t="s">
        <v>77</v>
      </c>
      <c r="D1214" s="445"/>
      <c r="E1214" s="445"/>
      <c r="F1214" s="445"/>
      <c r="G1214" s="445"/>
    </row>
    <row r="1215" spans="3:7" ht="33" customHeight="1" thickBot="1" x14ac:dyDescent="0.3">
      <c r="C1215" s="446" t="s">
        <v>74</v>
      </c>
      <c r="D1215" s="445">
        <f>D1205+D1210</f>
        <v>91000</v>
      </c>
      <c r="E1215" s="445">
        <f t="shared" ref="E1215:G1215" si="217">E1205+E1210</f>
        <v>50000</v>
      </c>
      <c r="F1215" s="445">
        <f t="shared" si="217"/>
        <v>70000</v>
      </c>
      <c r="G1215" s="445">
        <f t="shared" si="217"/>
        <v>80000</v>
      </c>
    </row>
    <row r="1216" spans="3:7" ht="19.899999999999999" customHeight="1" thickBot="1" x14ac:dyDescent="0.3">
      <c r="C1216" s="447" t="s">
        <v>35</v>
      </c>
      <c r="D1216" s="448">
        <f>IF(D1215-D1197=0,0,"Error")</f>
        <v>0</v>
      </c>
      <c r="E1216" s="448">
        <f>IF(E1215-E1197=0,0,"Error")</f>
        <v>0</v>
      </c>
      <c r="F1216" s="448">
        <f t="shared" ref="F1216:G1216" si="218">IF(F1215-F1197=0,0,"Error")</f>
        <v>0</v>
      </c>
      <c r="G1216" s="448">
        <f t="shared" si="218"/>
        <v>0</v>
      </c>
    </row>
    <row r="1217" spans="3:7" ht="19.899999999999999" customHeight="1" thickBot="1" x14ac:dyDescent="0.3">
      <c r="C1217" s="350" t="s">
        <v>29</v>
      </c>
      <c r="D1217" s="1002" t="s">
        <v>952</v>
      </c>
      <c r="E1217" s="1004"/>
      <c r="F1217" s="1004"/>
      <c r="G1217" s="1005"/>
    </row>
    <row r="1218" spans="3:7" ht="19.899999999999999" customHeight="1" thickBot="1" x14ac:dyDescent="0.3">
      <c r="C1218" s="442" t="s">
        <v>60</v>
      </c>
      <c r="D1218" s="474" t="s">
        <v>960</v>
      </c>
      <c r="E1218" s="475" t="s">
        <v>53</v>
      </c>
      <c r="F1218" s="452"/>
      <c r="G1218" s="453"/>
    </row>
    <row r="1219" spans="3:7" ht="19.899999999999999" customHeight="1" thickBot="1" x14ac:dyDescent="0.3">
      <c r="C1219" s="325" t="s">
        <v>9</v>
      </c>
      <c r="D1219" s="1002" t="s">
        <v>961</v>
      </c>
      <c r="E1219" s="1004"/>
      <c r="F1219" s="1004"/>
      <c r="G1219" s="1005"/>
    </row>
    <row r="1220" spans="3:7" ht="19.899999999999999" customHeight="1" thickBot="1" x14ac:dyDescent="0.3">
      <c r="C1220" s="325" t="s">
        <v>14</v>
      </c>
      <c r="D1220" s="955" t="s">
        <v>841</v>
      </c>
      <c r="E1220" s="956"/>
      <c r="F1220" s="956"/>
      <c r="G1220" s="957"/>
    </row>
    <row r="1221" spans="3:7" ht="19.899999999999999" customHeight="1" x14ac:dyDescent="0.25">
      <c r="C1221" s="935"/>
      <c r="D1221" s="323">
        <v>2019</v>
      </c>
      <c r="E1221" s="323">
        <v>2020</v>
      </c>
      <c r="F1221" s="323">
        <v>2021</v>
      </c>
      <c r="G1221" s="323">
        <v>2022</v>
      </c>
    </row>
    <row r="1222" spans="3:7" ht="19.899999999999999" customHeight="1" thickBot="1" x14ac:dyDescent="0.3">
      <c r="C1222" s="936"/>
      <c r="D1222" s="324" t="s">
        <v>6</v>
      </c>
      <c r="E1222" s="324" t="s">
        <v>6</v>
      </c>
      <c r="F1222" s="324" t="s">
        <v>6</v>
      </c>
      <c r="G1222" s="324" t="s">
        <v>6</v>
      </c>
    </row>
    <row r="1223" spans="3:7" ht="19.899999999999999" customHeight="1" thickBot="1" x14ac:dyDescent="0.3">
      <c r="C1223" s="325" t="s">
        <v>8</v>
      </c>
      <c r="D1223" s="328">
        <v>1</v>
      </c>
      <c r="E1223" s="328">
        <v>0</v>
      </c>
      <c r="F1223" s="328">
        <v>0</v>
      </c>
      <c r="G1223" s="328">
        <v>0</v>
      </c>
    </row>
    <row r="1224" spans="3:7" ht="19.899999999999999" customHeight="1" thickBot="1" x14ac:dyDescent="0.3">
      <c r="C1224" s="325" t="s">
        <v>15</v>
      </c>
      <c r="D1224" s="327">
        <v>1989</v>
      </c>
      <c r="E1224" s="327">
        <v>6841</v>
      </c>
      <c r="F1224" s="327">
        <f>F1242</f>
        <v>0</v>
      </c>
      <c r="G1224" s="327">
        <f>G1242</f>
        <v>0</v>
      </c>
    </row>
    <row r="1225" spans="3:7" ht="19.899999999999999" customHeight="1" thickBot="1" x14ac:dyDescent="0.3">
      <c r="C1225" s="325" t="s">
        <v>23</v>
      </c>
      <c r="D1225" s="327">
        <f>D1224/D1223</f>
        <v>1989</v>
      </c>
      <c r="E1225" s="327">
        <v>0</v>
      </c>
      <c r="F1225" s="327">
        <v>0</v>
      </c>
      <c r="G1225" s="327">
        <v>0</v>
      </c>
    </row>
    <row r="1226" spans="3:7" ht="19.899999999999999" customHeight="1" thickBot="1" x14ac:dyDescent="0.3">
      <c r="C1226" s="325" t="s">
        <v>16</v>
      </c>
      <c r="D1226" s="328" t="s">
        <v>22</v>
      </c>
      <c r="E1226" s="281">
        <f>E1223/D1223-1</f>
        <v>-1</v>
      </c>
      <c r="F1226" s="281" t="e">
        <f t="shared" ref="F1226:G1228" si="219">F1223/E1223-1</f>
        <v>#DIV/0!</v>
      </c>
      <c r="G1226" s="281" t="e">
        <f t="shared" si="219"/>
        <v>#DIV/0!</v>
      </c>
    </row>
    <row r="1227" spans="3:7" ht="19.899999999999999" customHeight="1" thickBot="1" x14ac:dyDescent="0.3">
      <c r="C1227" s="325" t="s">
        <v>17</v>
      </c>
      <c r="D1227" s="328" t="s">
        <v>22</v>
      </c>
      <c r="E1227" s="281">
        <f>E1224/D1224-1</f>
        <v>2.439416792357969</v>
      </c>
      <c r="F1227" s="281">
        <f t="shared" si="219"/>
        <v>-1</v>
      </c>
      <c r="G1227" s="281" t="e">
        <f t="shared" si="219"/>
        <v>#DIV/0!</v>
      </c>
    </row>
    <row r="1228" spans="3:7" ht="19.899999999999999" customHeight="1" thickBot="1" x14ac:dyDescent="0.3">
      <c r="C1228" s="325" t="s">
        <v>18</v>
      </c>
      <c r="D1228" s="328" t="s">
        <v>22</v>
      </c>
      <c r="E1228" s="281">
        <f>E1225/D1225-1</f>
        <v>-1</v>
      </c>
      <c r="F1228" s="281" t="e">
        <f t="shared" si="219"/>
        <v>#DIV/0!</v>
      </c>
      <c r="G1228" s="281" t="e">
        <f t="shared" si="219"/>
        <v>#DIV/0!</v>
      </c>
    </row>
    <row r="1229" spans="3:7" ht="19.899999999999999" customHeight="1" thickBot="1" x14ac:dyDescent="0.3">
      <c r="C1229" s="1239" t="s">
        <v>607</v>
      </c>
      <c r="D1229" s="1240"/>
      <c r="E1229" s="1240"/>
      <c r="F1229" s="1240"/>
      <c r="G1229" s="1241"/>
    </row>
    <row r="1230" spans="3:7" ht="19.899999999999999" customHeight="1" x14ac:dyDescent="0.25">
      <c r="C1230" s="935"/>
      <c r="D1230" s="323">
        <v>2018</v>
      </c>
      <c r="E1230" s="323">
        <v>2019</v>
      </c>
      <c r="F1230" s="323">
        <v>2020</v>
      </c>
      <c r="G1230" s="323">
        <v>2021</v>
      </c>
    </row>
    <row r="1231" spans="3:7" ht="19.899999999999999" customHeight="1" thickBot="1" x14ac:dyDescent="0.3">
      <c r="C1231" s="936"/>
      <c r="D1231" s="324" t="s">
        <v>5</v>
      </c>
      <c r="E1231" s="324" t="s">
        <v>6</v>
      </c>
      <c r="F1231" s="324" t="s">
        <v>6</v>
      </c>
      <c r="G1231" s="324" t="s">
        <v>6</v>
      </c>
    </row>
    <row r="1232" spans="3:7" ht="19.899999999999999" customHeight="1" thickBot="1" x14ac:dyDescent="0.3">
      <c r="C1232" s="329" t="s">
        <v>41</v>
      </c>
      <c r="D1232" s="330">
        <f>D1233+D1234+D1235+D1236</f>
        <v>0</v>
      </c>
      <c r="E1232" s="330">
        <f t="shared" ref="E1232:G1232" si="220">E1233+E1234+E1235+E1236</f>
        <v>0</v>
      </c>
      <c r="F1232" s="330">
        <f t="shared" si="220"/>
        <v>0</v>
      </c>
      <c r="G1232" s="330">
        <f t="shared" si="220"/>
        <v>0</v>
      </c>
    </row>
    <row r="1233" spans="3:7" ht="19.899999999999999" customHeight="1" thickBot="1" x14ac:dyDescent="0.3">
      <c r="C1233" s="331" t="s">
        <v>50</v>
      </c>
      <c r="D1233" s="330"/>
      <c r="E1233" s="330"/>
      <c r="F1233" s="330"/>
      <c r="G1233" s="330"/>
    </row>
    <row r="1234" spans="3:7" ht="19.899999999999999" customHeight="1" thickBot="1" x14ac:dyDescent="0.3">
      <c r="C1234" s="331" t="s">
        <v>75</v>
      </c>
      <c r="D1234" s="330"/>
      <c r="E1234" s="330"/>
      <c r="F1234" s="330"/>
      <c r="G1234" s="330"/>
    </row>
    <row r="1235" spans="3:7" ht="19.899999999999999" customHeight="1" thickBot="1" x14ac:dyDescent="0.3">
      <c r="C1235" s="331" t="s">
        <v>76</v>
      </c>
      <c r="D1235" s="330"/>
      <c r="E1235" s="330"/>
      <c r="F1235" s="330"/>
      <c r="G1235" s="330"/>
    </row>
    <row r="1236" spans="3:7" ht="19.899999999999999" customHeight="1" thickBot="1" x14ac:dyDescent="0.3">
      <c r="C1236" s="331" t="s">
        <v>77</v>
      </c>
      <c r="D1236" s="330"/>
      <c r="E1236" s="330"/>
      <c r="F1236" s="330"/>
      <c r="G1236" s="330"/>
    </row>
    <row r="1237" spans="3:7" ht="19.899999999999999" customHeight="1" thickBot="1" x14ac:dyDescent="0.3">
      <c r="C1237" s="329" t="s">
        <v>42</v>
      </c>
      <c r="D1237" s="332">
        <f>D1238+D1239+D1240+D1241</f>
        <v>1989</v>
      </c>
      <c r="E1237" s="332">
        <f>E1238+E1239+E1240+E1241</f>
        <v>6841</v>
      </c>
      <c r="F1237" s="332">
        <f t="shared" ref="F1237:G1237" si="221">F1238+F1239+F1240+F1241</f>
        <v>0</v>
      </c>
      <c r="G1237" s="332">
        <f t="shared" si="221"/>
        <v>0</v>
      </c>
    </row>
    <row r="1238" spans="3:7" ht="19.899999999999999" customHeight="1" thickBot="1" x14ac:dyDescent="0.3">
      <c r="C1238" s="331" t="s">
        <v>50</v>
      </c>
      <c r="D1238" s="332"/>
      <c r="E1238" s="327"/>
      <c r="F1238" s="332"/>
      <c r="G1238" s="332"/>
    </row>
    <row r="1239" spans="3:7" ht="19.899999999999999" customHeight="1" thickBot="1" x14ac:dyDescent="0.3">
      <c r="C1239" s="331" t="s">
        <v>75</v>
      </c>
      <c r="D1239" s="327">
        <v>1989</v>
      </c>
      <c r="E1239" s="327">
        <v>6841</v>
      </c>
      <c r="F1239" s="332"/>
      <c r="G1239" s="332"/>
    </row>
    <row r="1240" spans="3:7" ht="19.899999999999999" customHeight="1" thickBot="1" x14ac:dyDescent="0.3">
      <c r="C1240" s="331" t="s">
        <v>76</v>
      </c>
      <c r="D1240" s="332"/>
      <c r="E1240" s="332"/>
      <c r="F1240" s="332"/>
      <c r="G1240" s="332"/>
    </row>
    <row r="1241" spans="3:7" ht="23.25" customHeight="1" thickBot="1" x14ac:dyDescent="0.3">
      <c r="C1241" s="331" t="s">
        <v>77</v>
      </c>
      <c r="D1241" s="332"/>
      <c r="E1241" s="332"/>
      <c r="F1241" s="332"/>
      <c r="G1241" s="332"/>
    </row>
    <row r="1242" spans="3:7" ht="19.899999999999999" customHeight="1" thickBot="1" x14ac:dyDescent="0.3">
      <c r="C1242" s="336" t="s">
        <v>74</v>
      </c>
      <c r="D1242" s="332">
        <f>D1232+D1237</f>
        <v>1989</v>
      </c>
      <c r="E1242" s="332">
        <f t="shared" ref="E1242:G1242" si="222">E1232+E1237</f>
        <v>6841</v>
      </c>
      <c r="F1242" s="332">
        <f t="shared" si="222"/>
        <v>0</v>
      </c>
      <c r="G1242" s="332">
        <f t="shared" si="222"/>
        <v>0</v>
      </c>
    </row>
    <row r="1243" spans="3:7" ht="27" customHeight="1" thickBot="1" x14ac:dyDescent="0.3">
      <c r="C1243" s="312" t="s">
        <v>35</v>
      </c>
      <c r="D1243" s="338">
        <f>IF(D1242-D1224=0,0,"Error")</f>
        <v>0</v>
      </c>
      <c r="E1243" s="338">
        <f>IF(E1242-E1224=0,0,"Error")</f>
        <v>0</v>
      </c>
      <c r="F1243" s="338">
        <f t="shared" ref="F1243:G1243" si="223">IF(F1242-F1224=0,0,"Error")</f>
        <v>0</v>
      </c>
      <c r="G1243" s="338">
        <f t="shared" si="223"/>
        <v>0</v>
      </c>
    </row>
    <row r="1244" spans="3:7" ht="19.899999999999999" customHeight="1" thickBot="1" x14ac:dyDescent="0.3">
      <c r="C1244" s="312"/>
      <c r="D1244" s="338"/>
      <c r="E1244" s="338"/>
      <c r="F1244" s="338"/>
      <c r="G1244" s="338"/>
    </row>
    <row r="1245" spans="3:7" ht="19.899999999999999" customHeight="1" thickBot="1" x14ac:dyDescent="0.3">
      <c r="C1245" s="350" t="s">
        <v>29</v>
      </c>
      <c r="D1245" s="1002" t="s">
        <v>952</v>
      </c>
      <c r="E1245" s="1004"/>
      <c r="F1245" s="1004"/>
      <c r="G1245" s="1005"/>
    </row>
    <row r="1246" spans="3:7" ht="19.899999999999999" customHeight="1" thickBot="1" x14ac:dyDescent="0.3">
      <c r="C1246" s="442" t="s">
        <v>962</v>
      </c>
      <c r="D1246" s="474" t="s">
        <v>963</v>
      </c>
      <c r="E1246" s="475" t="s">
        <v>53</v>
      </c>
      <c r="F1246" s="1242"/>
      <c r="G1246" s="1243"/>
    </row>
    <row r="1247" spans="3:7" ht="24.75" customHeight="1" thickBot="1" x14ac:dyDescent="0.3">
      <c r="C1247" s="325" t="s">
        <v>9</v>
      </c>
      <c r="D1247" s="1244" t="s">
        <v>964</v>
      </c>
      <c r="E1247" s="1245"/>
      <c r="F1247" s="1245"/>
      <c r="G1247" s="1246"/>
    </row>
    <row r="1248" spans="3:7" ht="19.899999999999999" customHeight="1" thickBot="1" x14ac:dyDescent="0.3">
      <c r="C1248" s="325" t="s">
        <v>14</v>
      </c>
      <c r="D1248" s="955" t="s">
        <v>841</v>
      </c>
      <c r="E1248" s="956"/>
      <c r="F1248" s="956"/>
      <c r="G1248" s="957"/>
    </row>
    <row r="1249" spans="3:7" ht="19.899999999999999" customHeight="1" x14ac:dyDescent="0.25">
      <c r="C1249" s="935"/>
      <c r="D1249" s="323">
        <v>2019</v>
      </c>
      <c r="E1249" s="323">
        <v>2020</v>
      </c>
      <c r="F1249" s="323">
        <v>2021</v>
      </c>
      <c r="G1249" s="323">
        <v>2020</v>
      </c>
    </row>
    <row r="1250" spans="3:7" ht="19.899999999999999" customHeight="1" thickBot="1" x14ac:dyDescent="0.3">
      <c r="C1250" s="936"/>
      <c r="D1250" s="324" t="s">
        <v>6</v>
      </c>
      <c r="E1250" s="324" t="s">
        <v>6</v>
      </c>
      <c r="F1250" s="324" t="s">
        <v>6</v>
      </c>
      <c r="G1250" s="324" t="s">
        <v>6</v>
      </c>
    </row>
    <row r="1251" spans="3:7" ht="19.899999999999999" customHeight="1" thickBot="1" x14ac:dyDescent="0.3">
      <c r="C1251" s="325" t="s">
        <v>8</v>
      </c>
      <c r="D1251" s="328">
        <v>1</v>
      </c>
      <c r="E1251" s="328">
        <v>0</v>
      </c>
      <c r="F1251" s="328">
        <v>0</v>
      </c>
      <c r="G1251" s="328">
        <v>0</v>
      </c>
    </row>
    <row r="1252" spans="3:7" ht="19.899999999999999" customHeight="1" thickBot="1" x14ac:dyDescent="0.3">
      <c r="C1252" s="325" t="s">
        <v>15</v>
      </c>
      <c r="D1252" s="327">
        <v>3038</v>
      </c>
      <c r="E1252" s="327">
        <v>100</v>
      </c>
      <c r="F1252" s="327">
        <v>0</v>
      </c>
      <c r="G1252" s="327">
        <v>0</v>
      </c>
    </row>
    <row r="1253" spans="3:7" ht="19.899999999999999" customHeight="1" thickBot="1" x14ac:dyDescent="0.3">
      <c r="C1253" s="325" t="s">
        <v>23</v>
      </c>
      <c r="D1253" s="327">
        <f>D1252/D1251</f>
        <v>3038</v>
      </c>
      <c r="E1253" s="327">
        <v>0</v>
      </c>
      <c r="F1253" s="327">
        <v>0</v>
      </c>
      <c r="G1253" s="327">
        <v>0</v>
      </c>
    </row>
    <row r="1254" spans="3:7" ht="19.899999999999999" customHeight="1" thickBot="1" x14ac:dyDescent="0.3">
      <c r="C1254" s="325" t="s">
        <v>16</v>
      </c>
      <c r="D1254" s="328" t="s">
        <v>22</v>
      </c>
      <c r="E1254" s="281">
        <f>E1251/D1251-1</f>
        <v>-1</v>
      </c>
      <c r="F1254" s="281" t="e">
        <f t="shared" ref="F1254:G1256" si="224">F1251/E1251-1</f>
        <v>#DIV/0!</v>
      </c>
      <c r="G1254" s="281" t="e">
        <f t="shared" si="224"/>
        <v>#DIV/0!</v>
      </c>
    </row>
    <row r="1255" spans="3:7" ht="19.899999999999999" customHeight="1" thickBot="1" x14ac:dyDescent="0.3">
      <c r="C1255" s="325" t="s">
        <v>17</v>
      </c>
      <c r="D1255" s="328" t="s">
        <v>22</v>
      </c>
      <c r="E1255" s="281">
        <f>E1252/D1252-1</f>
        <v>-0.96708360763660306</v>
      </c>
      <c r="F1255" s="281">
        <f t="shared" si="224"/>
        <v>-1</v>
      </c>
      <c r="G1255" s="281" t="e">
        <f t="shared" si="224"/>
        <v>#DIV/0!</v>
      </c>
    </row>
    <row r="1256" spans="3:7" ht="19.899999999999999" customHeight="1" thickBot="1" x14ac:dyDescent="0.3">
      <c r="C1256" s="325" t="s">
        <v>18</v>
      </c>
      <c r="D1256" s="328" t="s">
        <v>22</v>
      </c>
      <c r="E1256" s="281">
        <f>E1253/D1253-1</f>
        <v>-1</v>
      </c>
      <c r="F1256" s="281" t="e">
        <f t="shared" si="224"/>
        <v>#DIV/0!</v>
      </c>
      <c r="G1256" s="281" t="e">
        <f t="shared" si="224"/>
        <v>#DIV/0!</v>
      </c>
    </row>
    <row r="1257" spans="3:7" ht="19.899999999999999" customHeight="1" thickBot="1" x14ac:dyDescent="0.3">
      <c r="C1257" s="1239" t="s">
        <v>607</v>
      </c>
      <c r="D1257" s="1240"/>
      <c r="E1257" s="1240"/>
      <c r="F1257" s="1240"/>
      <c r="G1257" s="1241"/>
    </row>
    <row r="1258" spans="3:7" ht="19.899999999999999" customHeight="1" x14ac:dyDescent="0.25">
      <c r="C1258" s="935"/>
      <c r="D1258" s="323">
        <v>2018</v>
      </c>
      <c r="E1258" s="323">
        <v>2019</v>
      </c>
      <c r="F1258" s="323">
        <v>2020</v>
      </c>
      <c r="G1258" s="323">
        <v>2021</v>
      </c>
    </row>
    <row r="1259" spans="3:7" ht="19.899999999999999" customHeight="1" thickBot="1" x14ac:dyDescent="0.3">
      <c r="C1259" s="936"/>
      <c r="D1259" s="324" t="s">
        <v>5</v>
      </c>
      <c r="E1259" s="324" t="s">
        <v>6</v>
      </c>
      <c r="F1259" s="324" t="s">
        <v>6</v>
      </c>
      <c r="G1259" s="324" t="s">
        <v>6</v>
      </c>
    </row>
    <row r="1260" spans="3:7" ht="19.899999999999999" customHeight="1" thickBot="1" x14ac:dyDescent="0.3">
      <c r="C1260" s="329" t="s">
        <v>41</v>
      </c>
      <c r="D1260" s="330">
        <f>D1261+D1262+D1263+D1264</f>
        <v>0</v>
      </c>
      <c r="E1260" s="330">
        <f t="shared" ref="E1260:G1260" si="225">E1261+E1262+E1263+E1264</f>
        <v>0</v>
      </c>
      <c r="F1260" s="330">
        <f t="shared" si="225"/>
        <v>0</v>
      </c>
      <c r="G1260" s="330">
        <f t="shared" si="225"/>
        <v>0</v>
      </c>
    </row>
    <row r="1261" spans="3:7" ht="19.899999999999999" customHeight="1" thickBot="1" x14ac:dyDescent="0.3">
      <c r="C1261" s="331" t="s">
        <v>50</v>
      </c>
      <c r="D1261" s="330"/>
      <c r="E1261" s="330"/>
      <c r="F1261" s="330"/>
      <c r="G1261" s="330"/>
    </row>
    <row r="1262" spans="3:7" ht="19.899999999999999" customHeight="1" thickBot="1" x14ac:dyDescent="0.3">
      <c r="C1262" s="331" t="s">
        <v>75</v>
      </c>
      <c r="D1262" s="330"/>
      <c r="E1262" s="330"/>
      <c r="F1262" s="330"/>
      <c r="G1262" s="330"/>
    </row>
    <row r="1263" spans="3:7" ht="19.899999999999999" customHeight="1" thickBot="1" x14ac:dyDescent="0.3">
      <c r="C1263" s="331" t="s">
        <v>76</v>
      </c>
      <c r="D1263" s="330"/>
      <c r="E1263" s="330"/>
      <c r="F1263" s="330"/>
      <c r="G1263" s="330"/>
    </row>
    <row r="1264" spans="3:7" ht="19.899999999999999" customHeight="1" thickBot="1" x14ac:dyDescent="0.3">
      <c r="C1264" s="331" t="s">
        <v>77</v>
      </c>
      <c r="D1264" s="330"/>
      <c r="E1264" s="330"/>
      <c r="F1264" s="330"/>
      <c r="G1264" s="330"/>
    </row>
    <row r="1265" spans="3:7" ht="19.899999999999999" customHeight="1" thickBot="1" x14ac:dyDescent="0.3">
      <c r="C1265" s="329" t="s">
        <v>42</v>
      </c>
      <c r="D1265" s="332">
        <f>D1266+D1267+D1268+D1269</f>
        <v>3038</v>
      </c>
      <c r="E1265" s="327">
        <v>100</v>
      </c>
      <c r="F1265" s="332">
        <f t="shared" ref="F1265:G1265" si="226">F1266+F1267+F1268+F1269</f>
        <v>0</v>
      </c>
      <c r="G1265" s="332">
        <f t="shared" si="226"/>
        <v>0</v>
      </c>
    </row>
    <row r="1266" spans="3:7" ht="19.899999999999999" customHeight="1" thickBot="1" x14ac:dyDescent="0.3">
      <c r="C1266" s="331" t="s">
        <v>50</v>
      </c>
      <c r="D1266" s="332"/>
      <c r="E1266" s="327"/>
      <c r="F1266" s="332"/>
      <c r="G1266" s="332"/>
    </row>
    <row r="1267" spans="3:7" ht="19.899999999999999" customHeight="1" thickBot="1" x14ac:dyDescent="0.3">
      <c r="C1267" s="331" t="s">
        <v>75</v>
      </c>
      <c r="D1267" s="332">
        <v>3038</v>
      </c>
      <c r="E1267" s="327">
        <v>100</v>
      </c>
      <c r="F1267" s="332"/>
      <c r="G1267" s="332"/>
    </row>
    <row r="1268" spans="3:7" ht="19.899999999999999" customHeight="1" thickBot="1" x14ac:dyDescent="0.3">
      <c r="C1268" s="331" t="s">
        <v>76</v>
      </c>
      <c r="D1268" s="332"/>
      <c r="E1268" s="332"/>
      <c r="F1268" s="332"/>
      <c r="G1268" s="332"/>
    </row>
    <row r="1269" spans="3:7" ht="28.5" customHeight="1" thickBot="1" x14ac:dyDescent="0.3">
      <c r="C1269" s="331" t="s">
        <v>77</v>
      </c>
      <c r="D1269" s="332"/>
      <c r="E1269" s="332"/>
      <c r="F1269" s="332"/>
      <c r="G1269" s="332"/>
    </row>
    <row r="1270" spans="3:7" ht="29.25" customHeight="1" thickBot="1" x14ac:dyDescent="0.3">
      <c r="C1270" s="336" t="s">
        <v>74</v>
      </c>
      <c r="D1270" s="332">
        <f>D1260+D1265</f>
        <v>3038</v>
      </c>
      <c r="E1270" s="332">
        <f>SUM(E1267)</f>
        <v>100</v>
      </c>
      <c r="F1270" s="332">
        <f t="shared" ref="F1270:G1270" si="227">F1260+F1265</f>
        <v>0</v>
      </c>
      <c r="G1270" s="332">
        <f t="shared" si="227"/>
        <v>0</v>
      </c>
    </row>
    <row r="1271" spans="3:7" ht="19.899999999999999" customHeight="1" thickBot="1" x14ac:dyDescent="0.3">
      <c r="C1271" s="312" t="s">
        <v>35</v>
      </c>
      <c r="D1271" s="338">
        <f>IF(D1270-D1252=0,0,"Error")</f>
        <v>0</v>
      </c>
      <c r="E1271" s="338">
        <f>IF(E1270-E1252=0,0,"Error")</f>
        <v>0</v>
      </c>
      <c r="F1271" s="338">
        <f t="shared" ref="F1271:G1271" si="228">IF(F1270-F1252=0,0,"Error")</f>
        <v>0</v>
      </c>
      <c r="G1271" s="338">
        <f t="shared" si="228"/>
        <v>0</v>
      </c>
    </row>
    <row r="1272" spans="3:7" ht="19.899999999999999" customHeight="1" thickBot="1" x14ac:dyDescent="0.3">
      <c r="C1272" s="442" t="s">
        <v>965</v>
      </c>
      <c r="D1272" s="474" t="s">
        <v>966</v>
      </c>
      <c r="E1272" s="475" t="s">
        <v>53</v>
      </c>
      <c r="F1272" s="1242" t="s">
        <v>967</v>
      </c>
      <c r="G1272" s="1243"/>
    </row>
    <row r="1273" spans="3:7" ht="19.899999999999999" customHeight="1" thickBot="1" x14ac:dyDescent="0.3">
      <c r="C1273" s="325" t="s">
        <v>9</v>
      </c>
      <c r="D1273" s="1244" t="s">
        <v>968</v>
      </c>
      <c r="E1273" s="1245"/>
      <c r="F1273" s="1245"/>
      <c r="G1273" s="1246"/>
    </row>
    <row r="1274" spans="3:7" ht="19.899999999999999" customHeight="1" thickBot="1" x14ac:dyDescent="0.3">
      <c r="C1274" s="325" t="s">
        <v>14</v>
      </c>
      <c r="D1274" s="955" t="s">
        <v>841</v>
      </c>
      <c r="E1274" s="956"/>
      <c r="F1274" s="956"/>
      <c r="G1274" s="957"/>
    </row>
    <row r="1275" spans="3:7" ht="19.899999999999999" customHeight="1" x14ac:dyDescent="0.25">
      <c r="C1275" s="935"/>
      <c r="D1275" s="323">
        <v>2018</v>
      </c>
      <c r="E1275" s="323">
        <v>2019</v>
      </c>
      <c r="F1275" s="323">
        <v>2020</v>
      </c>
      <c r="G1275" s="323">
        <v>2021</v>
      </c>
    </row>
    <row r="1276" spans="3:7" ht="19.899999999999999" customHeight="1" thickBot="1" x14ac:dyDescent="0.3">
      <c r="C1276" s="936"/>
      <c r="D1276" s="324" t="s">
        <v>5</v>
      </c>
      <c r="E1276" s="324" t="s">
        <v>6</v>
      </c>
      <c r="F1276" s="324" t="s">
        <v>6</v>
      </c>
      <c r="G1276" s="324" t="s">
        <v>6</v>
      </c>
    </row>
    <row r="1277" spans="3:7" ht="19.899999999999999" customHeight="1" thickBot="1" x14ac:dyDescent="0.3">
      <c r="C1277" s="325" t="s">
        <v>8</v>
      </c>
      <c r="D1277" s="328">
        <v>1</v>
      </c>
      <c r="E1277" s="328">
        <v>1</v>
      </c>
      <c r="F1277" s="328">
        <v>0</v>
      </c>
      <c r="G1277" s="328">
        <v>0</v>
      </c>
    </row>
    <row r="1278" spans="3:7" ht="19.899999999999999" customHeight="1" thickBot="1" x14ac:dyDescent="0.3">
      <c r="C1278" s="325" t="s">
        <v>15</v>
      </c>
      <c r="D1278" s="327">
        <v>4493</v>
      </c>
      <c r="E1278" s="327">
        <v>5390</v>
      </c>
      <c r="F1278" s="327">
        <v>0</v>
      </c>
      <c r="G1278" s="327">
        <v>0</v>
      </c>
    </row>
    <row r="1279" spans="3:7" ht="19.899999999999999" customHeight="1" thickBot="1" x14ac:dyDescent="0.3">
      <c r="C1279" s="325" t="s">
        <v>23</v>
      </c>
      <c r="D1279" s="327">
        <f>D1278/D1277</f>
        <v>4493</v>
      </c>
      <c r="E1279" s="327">
        <v>0</v>
      </c>
      <c r="F1279" s="327">
        <v>0</v>
      </c>
      <c r="G1279" s="327">
        <v>0</v>
      </c>
    </row>
    <row r="1280" spans="3:7" ht="19.899999999999999" customHeight="1" thickBot="1" x14ac:dyDescent="0.3">
      <c r="C1280" s="325" t="s">
        <v>16</v>
      </c>
      <c r="D1280" s="328" t="s">
        <v>22</v>
      </c>
      <c r="E1280" s="281">
        <f>E1277/D1277-1</f>
        <v>0</v>
      </c>
      <c r="F1280" s="281">
        <f t="shared" ref="F1280:G1282" si="229">F1277/E1277-1</f>
        <v>-1</v>
      </c>
      <c r="G1280" s="281" t="e">
        <f t="shared" si="229"/>
        <v>#DIV/0!</v>
      </c>
    </row>
    <row r="1281" spans="3:7" ht="19.899999999999999" customHeight="1" thickBot="1" x14ac:dyDescent="0.3">
      <c r="C1281" s="325" t="s">
        <v>17</v>
      </c>
      <c r="D1281" s="328" t="s">
        <v>22</v>
      </c>
      <c r="E1281" s="281">
        <f>E1278/D1278-1</f>
        <v>0.19964389049632758</v>
      </c>
      <c r="F1281" s="281">
        <f t="shared" si="229"/>
        <v>-1</v>
      </c>
      <c r="G1281" s="281" t="e">
        <f t="shared" si="229"/>
        <v>#DIV/0!</v>
      </c>
    </row>
    <row r="1282" spans="3:7" ht="19.899999999999999" customHeight="1" thickBot="1" x14ac:dyDescent="0.3">
      <c r="C1282" s="325" t="s">
        <v>18</v>
      </c>
      <c r="D1282" s="328" t="s">
        <v>22</v>
      </c>
      <c r="E1282" s="281">
        <f>E1279/D1279-1</f>
        <v>-1</v>
      </c>
      <c r="F1282" s="281" t="e">
        <f t="shared" si="229"/>
        <v>#DIV/0!</v>
      </c>
      <c r="G1282" s="281" t="e">
        <f t="shared" si="229"/>
        <v>#DIV/0!</v>
      </c>
    </row>
    <row r="1283" spans="3:7" ht="19.899999999999999" customHeight="1" thickBot="1" x14ac:dyDescent="0.3">
      <c r="C1283" s="1239" t="s">
        <v>607</v>
      </c>
      <c r="D1283" s="1240"/>
      <c r="E1283" s="1240"/>
      <c r="F1283" s="1240"/>
      <c r="G1283" s="1241"/>
    </row>
    <row r="1284" spans="3:7" ht="19.899999999999999" customHeight="1" x14ac:dyDescent="0.25">
      <c r="C1284" s="935"/>
      <c r="D1284" s="323">
        <v>2018</v>
      </c>
      <c r="E1284" s="323">
        <v>2019</v>
      </c>
      <c r="F1284" s="323">
        <v>2020</v>
      </c>
      <c r="G1284" s="323">
        <v>2021</v>
      </c>
    </row>
    <row r="1285" spans="3:7" ht="19.899999999999999" customHeight="1" thickBot="1" x14ac:dyDescent="0.3">
      <c r="C1285" s="936"/>
      <c r="D1285" s="324" t="s">
        <v>5</v>
      </c>
      <c r="E1285" s="324" t="s">
        <v>6</v>
      </c>
      <c r="F1285" s="324" t="s">
        <v>6</v>
      </c>
      <c r="G1285" s="324" t="s">
        <v>6</v>
      </c>
    </row>
    <row r="1286" spans="3:7" ht="19.899999999999999" customHeight="1" thickBot="1" x14ac:dyDescent="0.3">
      <c r="C1286" s="329" t="s">
        <v>41</v>
      </c>
      <c r="D1286" s="330">
        <f>D1287+D1288+D1289+D1290</f>
        <v>0</v>
      </c>
      <c r="E1286" s="330">
        <f t="shared" ref="E1286:G1286" si="230">E1287+E1288+E1289+E1290</f>
        <v>0</v>
      </c>
      <c r="F1286" s="330">
        <f t="shared" si="230"/>
        <v>0</v>
      </c>
      <c r="G1286" s="330">
        <f t="shared" si="230"/>
        <v>0</v>
      </c>
    </row>
    <row r="1287" spans="3:7" ht="19.899999999999999" customHeight="1" thickBot="1" x14ac:dyDescent="0.3">
      <c r="C1287" s="331" t="s">
        <v>50</v>
      </c>
      <c r="D1287" s="330"/>
      <c r="E1287" s="330"/>
      <c r="F1287" s="330"/>
      <c r="G1287" s="330"/>
    </row>
    <row r="1288" spans="3:7" ht="19.899999999999999" customHeight="1" thickBot="1" x14ac:dyDescent="0.3">
      <c r="C1288" s="331" t="s">
        <v>75</v>
      </c>
      <c r="D1288" s="330"/>
      <c r="E1288" s="330"/>
      <c r="F1288" s="330"/>
      <c r="G1288" s="330"/>
    </row>
    <row r="1289" spans="3:7" ht="19.899999999999999" customHeight="1" thickBot="1" x14ac:dyDescent="0.3">
      <c r="C1289" s="331" t="s">
        <v>76</v>
      </c>
      <c r="D1289" s="330"/>
      <c r="E1289" s="330"/>
      <c r="F1289" s="330"/>
      <c r="G1289" s="330"/>
    </row>
    <row r="1290" spans="3:7" ht="19.899999999999999" customHeight="1" thickBot="1" x14ac:dyDescent="0.3">
      <c r="C1290" s="331" t="s">
        <v>77</v>
      </c>
      <c r="D1290" s="330"/>
      <c r="E1290" s="330"/>
      <c r="F1290" s="330"/>
      <c r="G1290" s="330"/>
    </row>
    <row r="1291" spans="3:7" ht="19.899999999999999" customHeight="1" thickBot="1" x14ac:dyDescent="0.3">
      <c r="C1291" s="329" t="s">
        <v>42</v>
      </c>
      <c r="D1291" s="332">
        <f>D1292+D1293+D1294+D1295</f>
        <v>4493</v>
      </c>
      <c r="E1291" s="332">
        <f>E1292+E1293+E1294+E1295</f>
        <v>5390</v>
      </c>
      <c r="F1291" s="332">
        <f t="shared" ref="F1291:G1291" si="231">F1292+F1293+F1294+F1295</f>
        <v>0</v>
      </c>
      <c r="G1291" s="332">
        <f t="shared" si="231"/>
        <v>0</v>
      </c>
    </row>
    <row r="1292" spans="3:7" ht="19.899999999999999" customHeight="1" thickBot="1" x14ac:dyDescent="0.3">
      <c r="C1292" s="331" t="s">
        <v>50</v>
      </c>
      <c r="D1292" s="332"/>
      <c r="E1292" s="327"/>
      <c r="F1292" s="332"/>
      <c r="G1292" s="332"/>
    </row>
    <row r="1293" spans="3:7" ht="19.899999999999999" customHeight="1" thickBot="1" x14ac:dyDescent="0.3">
      <c r="C1293" s="331" t="s">
        <v>75</v>
      </c>
      <c r="D1293" s="332">
        <v>4493</v>
      </c>
      <c r="E1293" s="327">
        <v>5390</v>
      </c>
      <c r="F1293" s="332"/>
      <c r="G1293" s="332"/>
    </row>
    <row r="1294" spans="3:7" ht="19.899999999999999" customHeight="1" thickBot="1" x14ac:dyDescent="0.3">
      <c r="C1294" s="331" t="s">
        <v>76</v>
      </c>
      <c r="D1294" s="332"/>
      <c r="E1294" s="332"/>
      <c r="F1294" s="332"/>
      <c r="G1294" s="332"/>
    </row>
    <row r="1295" spans="3:7" ht="19.899999999999999" customHeight="1" thickBot="1" x14ac:dyDescent="0.3">
      <c r="C1295" s="331" t="s">
        <v>77</v>
      </c>
      <c r="D1295" s="332"/>
      <c r="E1295" s="332"/>
      <c r="F1295" s="332"/>
      <c r="G1295" s="332"/>
    </row>
    <row r="1296" spans="3:7" ht="29.25" customHeight="1" thickBot="1" x14ac:dyDescent="0.3">
      <c r="C1296" s="336" t="s">
        <v>74</v>
      </c>
      <c r="D1296" s="332">
        <f>D1286+D1291</f>
        <v>4493</v>
      </c>
      <c r="E1296" s="332">
        <f>E1286+E1291</f>
        <v>5390</v>
      </c>
      <c r="F1296" s="332">
        <f t="shared" ref="F1296:G1296" si="232">F1286+F1291</f>
        <v>0</v>
      </c>
      <c r="G1296" s="332">
        <f t="shared" si="232"/>
        <v>0</v>
      </c>
    </row>
    <row r="1297" spans="3:7" ht="19.899999999999999" customHeight="1" thickBot="1" x14ac:dyDescent="0.3">
      <c r="C1297" s="312" t="s">
        <v>35</v>
      </c>
      <c r="D1297" s="338">
        <f>IF(D1296-D1278=0,0,"Error")</f>
        <v>0</v>
      </c>
      <c r="E1297" s="338">
        <f>IF(E1296-E1278=0,0,"Error")</f>
        <v>0</v>
      </c>
      <c r="F1297" s="338">
        <f t="shared" ref="F1297:G1297" si="233">IF(F1296-F1278=0,0,"Error")</f>
        <v>0</v>
      </c>
      <c r="G1297" s="338">
        <f t="shared" si="233"/>
        <v>0</v>
      </c>
    </row>
    <row r="1298" spans="3:7" ht="19.899999999999999" customHeight="1" thickBot="1" x14ac:dyDescent="0.3">
      <c r="C1298" s="350" t="s">
        <v>29</v>
      </c>
      <c r="D1298" s="1002" t="s">
        <v>952</v>
      </c>
      <c r="E1298" s="1004"/>
      <c r="F1298" s="1004"/>
      <c r="G1298" s="1005"/>
    </row>
    <row r="1299" spans="3:7" ht="19.899999999999999" customHeight="1" thickBot="1" x14ac:dyDescent="0.3">
      <c r="C1299" s="442" t="s">
        <v>60</v>
      </c>
      <c r="D1299" s="474" t="s">
        <v>969</v>
      </c>
      <c r="E1299" s="475" t="s">
        <v>53</v>
      </c>
      <c r="F1299" s="452"/>
      <c r="G1299" s="453"/>
    </row>
    <row r="1300" spans="3:7" ht="19.899999999999999" customHeight="1" thickBot="1" x14ac:dyDescent="0.3">
      <c r="C1300" s="325" t="s">
        <v>9</v>
      </c>
      <c r="D1300" s="802" t="s">
        <v>970</v>
      </c>
      <c r="E1300" s="803"/>
      <c r="F1300" s="803"/>
      <c r="G1300" s="804"/>
    </row>
    <row r="1301" spans="3:7" ht="19.899999999999999" customHeight="1" thickBot="1" x14ac:dyDescent="0.3">
      <c r="C1301" s="325" t="s">
        <v>14</v>
      </c>
      <c r="D1301" s="955" t="s">
        <v>841</v>
      </c>
      <c r="E1301" s="956"/>
      <c r="F1301" s="956"/>
      <c r="G1301" s="957"/>
    </row>
    <row r="1302" spans="3:7" ht="19.899999999999999" customHeight="1" x14ac:dyDescent="0.25">
      <c r="C1302" s="935"/>
      <c r="D1302" s="323">
        <v>2019</v>
      </c>
      <c r="E1302" s="323">
        <v>2020</v>
      </c>
      <c r="F1302" s="323">
        <v>2021</v>
      </c>
      <c r="G1302" s="323">
        <v>2022</v>
      </c>
    </row>
    <row r="1303" spans="3:7" ht="19.899999999999999" customHeight="1" thickBot="1" x14ac:dyDescent="0.3">
      <c r="C1303" s="936"/>
      <c r="D1303" s="324" t="s">
        <v>6</v>
      </c>
      <c r="E1303" s="324" t="s">
        <v>6</v>
      </c>
      <c r="F1303" s="324" t="s">
        <v>6</v>
      </c>
      <c r="G1303" s="324" t="s">
        <v>6</v>
      </c>
    </row>
    <row r="1304" spans="3:7" ht="19.899999999999999" customHeight="1" thickBot="1" x14ac:dyDescent="0.3">
      <c r="C1304" s="325" t="s">
        <v>8</v>
      </c>
      <c r="D1304" s="328">
        <v>1</v>
      </c>
      <c r="E1304" s="328">
        <v>1</v>
      </c>
      <c r="F1304" s="328">
        <v>1</v>
      </c>
      <c r="G1304" s="328">
        <v>0</v>
      </c>
    </row>
    <row r="1305" spans="3:7" ht="19.899999999999999" customHeight="1" thickBot="1" x14ac:dyDescent="0.3">
      <c r="C1305" s="325" t="s">
        <v>15</v>
      </c>
      <c r="D1305" s="327">
        <v>235000</v>
      </c>
      <c r="E1305" s="332">
        <v>246569</v>
      </c>
      <c r="F1305" s="327">
        <v>95000</v>
      </c>
      <c r="G1305" s="327">
        <v>30000</v>
      </c>
    </row>
    <row r="1306" spans="3:7" ht="19.899999999999999" customHeight="1" thickBot="1" x14ac:dyDescent="0.3">
      <c r="C1306" s="325" t="s">
        <v>23</v>
      </c>
      <c r="D1306" s="327">
        <f t="shared" ref="D1306:E1306" si="234">D1305/D1304</f>
        <v>235000</v>
      </c>
      <c r="E1306" s="327">
        <f t="shared" si="234"/>
        <v>246569</v>
      </c>
      <c r="F1306" s="327">
        <v>0</v>
      </c>
      <c r="G1306" s="327">
        <v>0</v>
      </c>
    </row>
    <row r="1307" spans="3:7" ht="19.899999999999999" customHeight="1" thickBot="1" x14ac:dyDescent="0.3">
      <c r="C1307" s="325" t="s">
        <v>16</v>
      </c>
      <c r="D1307" s="328" t="s">
        <v>22</v>
      </c>
      <c r="E1307" s="281">
        <f>E1304/D1304-1</f>
        <v>0</v>
      </c>
      <c r="F1307" s="281">
        <f t="shared" ref="F1307:G1309" si="235">F1304/E1304-1</f>
        <v>0</v>
      </c>
      <c r="G1307" s="281">
        <f t="shared" si="235"/>
        <v>-1</v>
      </c>
    </row>
    <row r="1308" spans="3:7" ht="19.899999999999999" customHeight="1" thickBot="1" x14ac:dyDescent="0.3">
      <c r="C1308" s="325" t="s">
        <v>17</v>
      </c>
      <c r="D1308" s="328" t="s">
        <v>22</v>
      </c>
      <c r="E1308" s="281">
        <f>E1305/D1305-1</f>
        <v>4.9229787234042588E-2</v>
      </c>
      <c r="F1308" s="281">
        <f t="shared" si="235"/>
        <v>-0.61471231176668595</v>
      </c>
      <c r="G1308" s="281">
        <f t="shared" si="235"/>
        <v>-0.68421052631578949</v>
      </c>
    </row>
    <row r="1309" spans="3:7" ht="19.899999999999999" customHeight="1" thickBot="1" x14ac:dyDescent="0.3">
      <c r="C1309" s="325" t="s">
        <v>18</v>
      </c>
      <c r="D1309" s="328" t="s">
        <v>22</v>
      </c>
      <c r="E1309" s="281">
        <f>E1306/D1306-1</f>
        <v>4.9229787234042588E-2</v>
      </c>
      <c r="F1309" s="281">
        <f t="shared" si="235"/>
        <v>-1</v>
      </c>
      <c r="G1309" s="281" t="e">
        <f t="shared" si="235"/>
        <v>#DIV/0!</v>
      </c>
    </row>
    <row r="1310" spans="3:7" ht="19.899999999999999" customHeight="1" thickBot="1" x14ac:dyDescent="0.3">
      <c r="C1310" s="1239" t="s">
        <v>607</v>
      </c>
      <c r="D1310" s="1240"/>
      <c r="E1310" s="1240"/>
      <c r="F1310" s="1240"/>
      <c r="G1310" s="1241"/>
    </row>
    <row r="1311" spans="3:7" ht="19.899999999999999" customHeight="1" x14ac:dyDescent="0.25">
      <c r="C1311" s="935"/>
      <c r="D1311" s="323">
        <v>2019</v>
      </c>
      <c r="E1311" s="323">
        <v>2020</v>
      </c>
      <c r="F1311" s="323">
        <v>2021</v>
      </c>
      <c r="G1311" s="323">
        <v>2022</v>
      </c>
    </row>
    <row r="1312" spans="3:7" ht="19.899999999999999" customHeight="1" thickBot="1" x14ac:dyDescent="0.3">
      <c r="C1312" s="936"/>
      <c r="D1312" s="324" t="s">
        <v>6</v>
      </c>
      <c r="E1312" s="324" t="s">
        <v>6</v>
      </c>
      <c r="F1312" s="324" t="s">
        <v>6</v>
      </c>
      <c r="G1312" s="324" t="s">
        <v>6</v>
      </c>
    </row>
    <row r="1313" spans="3:7" ht="19.899999999999999" customHeight="1" thickBot="1" x14ac:dyDescent="0.3">
      <c r="C1313" s="329" t="s">
        <v>41</v>
      </c>
      <c r="D1313" s="330">
        <f>D1314+D1315+D1316+D1317</f>
        <v>0</v>
      </c>
      <c r="E1313" s="330">
        <f t="shared" ref="E1313:G1313" si="236">E1314+E1315+E1316+E1317</f>
        <v>0</v>
      </c>
      <c r="F1313" s="330">
        <f t="shared" si="236"/>
        <v>0</v>
      </c>
      <c r="G1313" s="330">
        <f t="shared" si="236"/>
        <v>0</v>
      </c>
    </row>
    <row r="1314" spans="3:7" ht="19.899999999999999" customHeight="1" thickBot="1" x14ac:dyDescent="0.3">
      <c r="C1314" s="331" t="s">
        <v>50</v>
      </c>
      <c r="D1314" s="330"/>
      <c r="E1314" s="330"/>
      <c r="F1314" s="330"/>
      <c r="G1314" s="330"/>
    </row>
    <row r="1315" spans="3:7" ht="19.899999999999999" customHeight="1" thickBot="1" x14ac:dyDescent="0.3">
      <c r="C1315" s="331" t="s">
        <v>75</v>
      </c>
      <c r="D1315" s="330"/>
      <c r="E1315" s="330"/>
      <c r="F1315" s="330"/>
      <c r="G1315" s="330"/>
    </row>
    <row r="1316" spans="3:7" ht="19.899999999999999" customHeight="1" thickBot="1" x14ac:dyDescent="0.3">
      <c r="C1316" s="331" t="s">
        <v>76</v>
      </c>
      <c r="D1316" s="330"/>
      <c r="E1316" s="330"/>
      <c r="F1316" s="330"/>
      <c r="G1316" s="330"/>
    </row>
    <row r="1317" spans="3:7" ht="19.899999999999999" customHeight="1" thickBot="1" x14ac:dyDescent="0.3">
      <c r="C1317" s="331" t="s">
        <v>77</v>
      </c>
      <c r="D1317" s="330"/>
      <c r="E1317" s="330"/>
      <c r="F1317" s="330"/>
      <c r="G1317" s="330"/>
    </row>
    <row r="1318" spans="3:7" ht="19.899999999999999" customHeight="1" thickBot="1" x14ac:dyDescent="0.3">
      <c r="C1318" s="329" t="s">
        <v>42</v>
      </c>
      <c r="D1318" s="332">
        <f>D1319+D1320+D1321+D1322</f>
        <v>235000</v>
      </c>
      <c r="E1318" s="332">
        <f>E1319+E1320+E1321+E1322</f>
        <v>246569</v>
      </c>
      <c r="F1318" s="332">
        <f t="shared" ref="F1318:G1318" si="237">F1319+F1320+F1321+F1322</f>
        <v>95000</v>
      </c>
      <c r="G1318" s="332">
        <f t="shared" si="237"/>
        <v>30000</v>
      </c>
    </row>
    <row r="1319" spans="3:7" ht="19.899999999999999" customHeight="1" thickBot="1" x14ac:dyDescent="0.3">
      <c r="C1319" s="331" t="s">
        <v>50</v>
      </c>
      <c r="D1319" s="332"/>
      <c r="E1319" s="327"/>
      <c r="F1319" s="332"/>
      <c r="G1319" s="332"/>
    </row>
    <row r="1320" spans="3:7" ht="19.899999999999999" customHeight="1" thickBot="1" x14ac:dyDescent="0.3">
      <c r="C1320" s="331" t="s">
        <v>75</v>
      </c>
      <c r="D1320" s="327">
        <v>235000</v>
      </c>
      <c r="E1320" s="327">
        <v>246569</v>
      </c>
      <c r="F1320" s="327">
        <v>95000</v>
      </c>
      <c r="G1320" s="332">
        <v>30000</v>
      </c>
    </row>
    <row r="1321" spans="3:7" ht="19.899999999999999" customHeight="1" thickBot="1" x14ac:dyDescent="0.3">
      <c r="C1321" s="331" t="s">
        <v>76</v>
      </c>
      <c r="D1321" s="332"/>
      <c r="E1321" s="332"/>
      <c r="F1321" s="332"/>
      <c r="G1321" s="332"/>
    </row>
    <row r="1322" spans="3:7" ht="19.899999999999999" customHeight="1" thickBot="1" x14ac:dyDescent="0.3">
      <c r="C1322" s="331" t="s">
        <v>77</v>
      </c>
      <c r="D1322" s="332"/>
      <c r="E1322" s="332"/>
      <c r="F1322" s="332"/>
      <c r="G1322" s="332"/>
    </row>
    <row r="1323" spans="3:7" ht="30" customHeight="1" thickBot="1" x14ac:dyDescent="0.3">
      <c r="C1323" s="336" t="s">
        <v>74</v>
      </c>
      <c r="D1323" s="332">
        <f>D1313+D1318</f>
        <v>235000</v>
      </c>
      <c r="E1323" s="332">
        <f>E1313+E1318</f>
        <v>246569</v>
      </c>
      <c r="F1323" s="332">
        <f>F1313+F1318</f>
        <v>95000</v>
      </c>
      <c r="G1323" s="332">
        <f>G1313+G1318</f>
        <v>30000</v>
      </c>
    </row>
    <row r="1324" spans="3:7" s="302" customFormat="1" ht="33.75" customHeight="1" thickBot="1" x14ac:dyDescent="0.3">
      <c r="C1324" s="447" t="s">
        <v>35</v>
      </c>
      <c r="D1324" s="448">
        <f>IF(D1323-D1305=0,0,"Error")</f>
        <v>0</v>
      </c>
      <c r="E1324" s="448">
        <f>IF(E1323-E1305=0,0,"Error")</f>
        <v>0</v>
      </c>
      <c r="F1324" s="448">
        <f t="shared" ref="F1324:G1324" si="238">IF(F1323-F1305=0,0,"Error")</f>
        <v>0</v>
      </c>
      <c r="G1324" s="448">
        <f t="shared" si="238"/>
        <v>0</v>
      </c>
    </row>
    <row r="1325" spans="3:7" s="302" customFormat="1" ht="24.75" customHeight="1" thickBot="1" x14ac:dyDescent="0.3">
      <c r="C1325" s="358" t="s">
        <v>47</v>
      </c>
      <c r="D1325" s="359">
        <f>SUM(D29+D52+D75+D101+D134+D159+D182+D205+D228+D254+D281+D308+D334+D360+D386+D412+D464+D490+D516+D542+D568+D594+D620+D646+D672+D698+D724+D750+D776+D802+D828+D854+D880+D906+D932+D985+D1011+D1037+D1063+D1116+D1143+D1170+D1197+D1224+D1252+D1278+D1305)</f>
        <v>3275867</v>
      </c>
      <c r="E1325" s="359">
        <f>SUM(E29+E52+E75+E101+E134+E159+E182+E205+E228+E254+E281+E308+E334+E360+E386+E412+E464+E490+E516+E542+E568+E594+E620+E646+E672+E698+E724+E750+E776+E802+E828+E854+E880+E906+E932+E985+E1011+E1037+E1063+E1116+E1143+E1170+E1197+E1224+E1252+E1278+E1305+E438+E958)</f>
        <v>3322368.7949999999</v>
      </c>
      <c r="F1325" s="359">
        <f>SUM(F29+F52+F75+F101+F134+F159+F182+F205+F228+F254+F281+F308+F334+F360+F386+F412+F464+F490+F516+F542+F568+F594+F620+F646+F672+F698+F724+F750+F776+F802+F828+F854+F880+F906+F932+F985+F1011+F1037+F1063+F1116+F1143+F1170+F1197+F1224+F1252+F1278+F1305+F438+F958+F1089)</f>
        <v>3163469.4909999999</v>
      </c>
      <c r="G1325" s="359">
        <f>SUM(G29+G52+G75+G101+G134+G159+G182+G205+G228+G254+G281+G308+G334+G360+G386+G412+G464+G490+G516+G542+G568+G594+G620+G646+G672+G698+G724+G750+G776+G802+G828+G854+G880+G906+G932+G985+G1011+G1037+G1063+G1116+G1143+G1170+G1197+G1224+G1252+G1278+G1305+G438+G958+G1089)</f>
        <v>2913468.9909999999</v>
      </c>
    </row>
    <row r="1326" spans="3:7" s="302" customFormat="1" ht="35.25" customHeight="1" thickBot="1" x14ac:dyDescent="0.3">
      <c r="C1326" s="358" t="s">
        <v>48</v>
      </c>
      <c r="D1326" s="359">
        <f>SUM(D1328+D1330+D1332+D1340+D1342+D1344)</f>
        <v>3275867</v>
      </c>
      <c r="E1326" s="359">
        <f t="shared" ref="E1326:G1326" si="239">SUM(E1328+E1330+E1332+E1340+E1342+E1344)</f>
        <v>3322368.7949999999</v>
      </c>
      <c r="F1326" s="359">
        <f t="shared" si="239"/>
        <v>3163469.4909999999</v>
      </c>
      <c r="G1326" s="359">
        <f t="shared" si="239"/>
        <v>2913468.9909999999</v>
      </c>
    </row>
    <row r="1327" spans="3:7" s="302" customFormat="1" ht="19.899999999999999" customHeight="1" thickBot="1" x14ac:dyDescent="0.3">
      <c r="C1327" s="487" t="s">
        <v>971</v>
      </c>
      <c r="D1327" s="340"/>
      <c r="E1327" s="488">
        <f>E1326/D1326-1</f>
        <v>1.4195263421866722E-2</v>
      </c>
      <c r="F1327" s="488">
        <f>F1326/E1326-1</f>
        <v>-4.7827111860409777E-2</v>
      </c>
      <c r="G1327" s="488">
        <f>G1326/F1326-1</f>
        <v>-7.9027315013230237E-2</v>
      </c>
    </row>
    <row r="1328" spans="3:7" s="302" customFormat="1" ht="27" customHeight="1" thickBot="1" x14ac:dyDescent="0.3">
      <c r="C1328" s="443" t="s">
        <v>0</v>
      </c>
      <c r="D1328" s="444">
        <f>D167+D144+D83+D37+D60+D190+D236+D213</f>
        <v>1111000</v>
      </c>
      <c r="E1328" s="444">
        <f>E167+E144+E83+E37+E60+E190+E236+E213</f>
        <v>1191440.3999999999</v>
      </c>
      <c r="F1328" s="444">
        <f>F167+F144+F83+F37+F60+F190+F236+F213</f>
        <v>1202640</v>
      </c>
      <c r="G1328" s="444">
        <f>G167+G144+G83+G37+G60+G190+G236+G213</f>
        <v>1202640</v>
      </c>
    </row>
    <row r="1329" spans="3:7" s="302" customFormat="1" ht="22.5" customHeight="1" thickBot="1" x14ac:dyDescent="0.3">
      <c r="C1329" s="466" t="s">
        <v>972</v>
      </c>
      <c r="D1329" s="445"/>
      <c r="E1329" s="489">
        <f>E1328/D1328-1</f>
        <v>7.2403600360035902E-2</v>
      </c>
      <c r="F1329" s="489">
        <f t="shared" ref="F1329:G1329" si="240">F1328/E1328-1</f>
        <v>9.4000505606492979E-3</v>
      </c>
      <c r="G1329" s="489">
        <f t="shared" si="240"/>
        <v>0</v>
      </c>
    </row>
    <row r="1330" spans="3:7" s="302" customFormat="1" ht="27" customHeight="1" thickBot="1" x14ac:dyDescent="0.3">
      <c r="C1330" s="443" t="s">
        <v>31</v>
      </c>
      <c r="D1330" s="444">
        <f>D38+D61+D145+D168+D214+D237+D191</f>
        <v>203600</v>
      </c>
      <c r="E1330" s="444">
        <f>E38+E61+E145+E168+E214+E237+E191</f>
        <v>198600.39499999999</v>
      </c>
      <c r="F1330" s="444">
        <f>F38+F61+F145+F168+F214+F237+F191</f>
        <v>200128.49100000001</v>
      </c>
      <c r="G1330" s="444">
        <f>G38+G61+G145+G168+G214+G237+G191</f>
        <v>200116.99100000001</v>
      </c>
    </row>
    <row r="1331" spans="3:7" s="302" customFormat="1" ht="27.75" customHeight="1" thickBot="1" x14ac:dyDescent="0.3">
      <c r="C1331" s="466" t="s">
        <v>973</v>
      </c>
      <c r="D1331" s="445"/>
      <c r="E1331" s="489">
        <f>E1330/D1330-1</f>
        <v>-2.4556016699410654E-2</v>
      </c>
      <c r="F1331" s="489">
        <f>F1330/E1330-1</f>
        <v>7.6943250792629314E-3</v>
      </c>
      <c r="G1331" s="489">
        <f>G1330/F1330-1</f>
        <v>-5.7463082555275768E-5</v>
      </c>
    </row>
    <row r="1332" spans="3:7" s="302" customFormat="1" ht="19.899999999999999" customHeight="1" thickBot="1" x14ac:dyDescent="0.3">
      <c r="C1332" s="443" t="s">
        <v>1</v>
      </c>
      <c r="D1332" s="444">
        <f>D39+D146+D169+D192+D215+D238+D62</f>
        <v>482400</v>
      </c>
      <c r="E1332" s="444">
        <f>E39+E146+E169+E192+E215+E238+E62</f>
        <v>649959</v>
      </c>
      <c r="F1332" s="444">
        <f>F39+F146+F169+F192+F215+F238+F62</f>
        <v>596232</v>
      </c>
      <c r="G1332" s="444">
        <f>G39+G146+G169+G192+G215+G238+G62</f>
        <v>601243</v>
      </c>
    </row>
    <row r="1333" spans="3:7" s="302" customFormat="1" ht="19.899999999999999" customHeight="1" thickBot="1" x14ac:dyDescent="0.3">
      <c r="C1333" s="466" t="s">
        <v>974</v>
      </c>
      <c r="D1333" s="445"/>
      <c r="E1333" s="489">
        <f>E1332/D1332-1</f>
        <v>0.34734452736318411</v>
      </c>
      <c r="F1333" s="489">
        <f>F1332/E1332-1</f>
        <v>-8.2662137150189441E-2</v>
      </c>
      <c r="G1333" s="489">
        <f>G1332/F1332-1</f>
        <v>8.4044465912598287E-3</v>
      </c>
    </row>
    <row r="1334" spans="3:7" s="302" customFormat="1" ht="19.899999999999999" customHeight="1" thickBot="1" x14ac:dyDescent="0.3">
      <c r="C1334" s="443" t="s">
        <v>2</v>
      </c>
      <c r="D1334" s="444">
        <f>D170+D147+D86+D40</f>
        <v>0</v>
      </c>
      <c r="E1334" s="444">
        <f>E170+E147+E86+E40</f>
        <v>0</v>
      </c>
      <c r="F1334" s="444">
        <f>F170+F147+F86+F40</f>
        <v>0</v>
      </c>
      <c r="G1334" s="444">
        <f>G170+G147+G86+G40</f>
        <v>0</v>
      </c>
    </row>
    <row r="1335" spans="3:7" s="302" customFormat="1" ht="19.899999999999999" customHeight="1" thickBot="1" x14ac:dyDescent="0.3">
      <c r="C1335" s="466" t="s">
        <v>975</v>
      </c>
      <c r="D1335" s="445"/>
      <c r="E1335" s="489" t="e">
        <f>E1334/D1334-1</f>
        <v>#DIV/0!</v>
      </c>
      <c r="F1335" s="489" t="e">
        <f>F1334/E1334-1</f>
        <v>#DIV/0!</v>
      </c>
      <c r="G1335" s="489" t="e">
        <f>G1334/F1334-1</f>
        <v>#DIV/0!</v>
      </c>
    </row>
    <row r="1336" spans="3:7" s="302" customFormat="1" ht="19.899999999999999" customHeight="1" thickBot="1" x14ac:dyDescent="0.3">
      <c r="C1336" s="443" t="s">
        <v>24</v>
      </c>
      <c r="D1336" s="444">
        <f>D171+D148+D87+D41</f>
        <v>0</v>
      </c>
      <c r="E1336" s="444">
        <f>E171+E148+E87+E41</f>
        <v>0</v>
      </c>
      <c r="F1336" s="444">
        <f>F171+F148+F87+F41</f>
        <v>0</v>
      </c>
      <c r="G1336" s="444">
        <f>G171+G148+G87+G41</f>
        <v>0</v>
      </c>
    </row>
    <row r="1337" spans="3:7" s="302" customFormat="1" ht="19.899999999999999" customHeight="1" thickBot="1" x14ac:dyDescent="0.3">
      <c r="C1337" s="466" t="s">
        <v>976</v>
      </c>
      <c r="D1337" s="445"/>
      <c r="E1337" s="489" t="e">
        <f>E1336/D1336-1</f>
        <v>#DIV/0!</v>
      </c>
      <c r="F1337" s="489" t="e">
        <f>F1336/E1336-1</f>
        <v>#DIV/0!</v>
      </c>
      <c r="G1337" s="489" t="e">
        <f>G1336/F1336-1</f>
        <v>#DIV/0!</v>
      </c>
    </row>
    <row r="1338" spans="3:7" s="302" customFormat="1" ht="19.899999999999999" customHeight="1" thickBot="1" x14ac:dyDescent="0.3">
      <c r="C1338" s="443" t="s">
        <v>25</v>
      </c>
      <c r="D1338" s="444">
        <f>D172+D149+D88+D42</f>
        <v>0</v>
      </c>
      <c r="E1338" s="444">
        <f>E172+E149+E88+E42</f>
        <v>0</v>
      </c>
      <c r="F1338" s="444">
        <f>F172+F149+F88+F42</f>
        <v>0</v>
      </c>
      <c r="G1338" s="444">
        <f>G172+G149+G88+G42</f>
        <v>0</v>
      </c>
    </row>
    <row r="1339" spans="3:7" s="302" customFormat="1" ht="25.5" customHeight="1" thickBot="1" x14ac:dyDescent="0.3">
      <c r="C1339" s="466" t="s">
        <v>977</v>
      </c>
      <c r="D1339" s="445"/>
      <c r="E1339" s="489" t="e">
        <f>E1338/D1338-1</f>
        <v>#DIV/0!</v>
      </c>
      <c r="F1339" s="489" t="e">
        <f>F1338/E1338-1</f>
        <v>#DIV/0!</v>
      </c>
      <c r="G1339" s="489" t="e">
        <f>G1338/F1338-1</f>
        <v>#DIV/0!</v>
      </c>
    </row>
    <row r="1340" spans="3:7" s="302" customFormat="1" ht="19.899999999999999" customHeight="1" thickBot="1" x14ac:dyDescent="0.3">
      <c r="C1340" s="443" t="s">
        <v>3</v>
      </c>
      <c r="D1340" s="444">
        <f>D173+D150+D89+D43+D66</f>
        <v>8000</v>
      </c>
      <c r="E1340" s="444">
        <f>E173+E150+E89+E43+E66</f>
        <v>10000</v>
      </c>
      <c r="F1340" s="444">
        <f>F173+F150+F89+F43+F66</f>
        <v>11000</v>
      </c>
      <c r="G1340" s="444">
        <f>G173+G150+G89+G43+G66</f>
        <v>11000</v>
      </c>
    </row>
    <row r="1341" spans="3:7" s="302" customFormat="1" ht="33" customHeight="1" thickBot="1" x14ac:dyDescent="0.3">
      <c r="C1341" s="466" t="s">
        <v>978</v>
      </c>
      <c r="D1341" s="445"/>
      <c r="E1341" s="489">
        <f>E1340/D1340-1</f>
        <v>0.25</v>
      </c>
      <c r="F1341" s="489">
        <f>F1340/E1340-1</f>
        <v>0.10000000000000009</v>
      </c>
      <c r="G1341" s="489">
        <f>G1340/F1340-1</f>
        <v>0</v>
      </c>
    </row>
    <row r="1342" spans="3:7" s="302" customFormat="1" ht="19.5" customHeight="1" thickBot="1" x14ac:dyDescent="0.3">
      <c r="C1342" s="443" t="s">
        <v>19</v>
      </c>
      <c r="D1342" s="445">
        <f>SUM(D343)</f>
        <v>34800</v>
      </c>
      <c r="E1342" s="445">
        <f>SUM(E343)</f>
        <v>0</v>
      </c>
      <c r="F1342" s="445">
        <f>SUM(F343)</f>
        <v>0</v>
      </c>
      <c r="G1342" s="445">
        <f>SUM(G343)</f>
        <v>0</v>
      </c>
    </row>
    <row r="1343" spans="3:7" s="302" customFormat="1" ht="19.899999999999999" customHeight="1" thickBot="1" x14ac:dyDescent="0.3">
      <c r="C1343" s="466" t="s">
        <v>979</v>
      </c>
      <c r="D1343" s="489"/>
      <c r="E1343" s="489">
        <f>E1342/D1342-1</f>
        <v>-1</v>
      </c>
      <c r="F1343" s="489" t="e">
        <f>F1342/E1342-1</f>
        <v>#DIV/0!</v>
      </c>
      <c r="G1343" s="489" t="e">
        <f>G1342/F1342-1</f>
        <v>#DIV/0!</v>
      </c>
    </row>
    <row r="1344" spans="3:7" s="302" customFormat="1" ht="19.899999999999999" customHeight="1" thickBot="1" x14ac:dyDescent="0.3">
      <c r="C1344" s="443" t="s">
        <v>20</v>
      </c>
      <c r="D1344" s="445">
        <f>SUM(D1345:D1346)</f>
        <v>1436067</v>
      </c>
      <c r="E1344" s="445">
        <f t="shared" ref="E1344:G1344" si="241">SUM(E1345:E1346)</f>
        <v>1272369</v>
      </c>
      <c r="F1344" s="445">
        <f t="shared" si="241"/>
        <v>1153469</v>
      </c>
      <c r="G1344" s="445">
        <f t="shared" si="241"/>
        <v>898469</v>
      </c>
    </row>
    <row r="1345" spans="3:7" s="302" customFormat="1" ht="19.899999999999999" customHeight="1" thickBot="1" x14ac:dyDescent="0.3">
      <c r="C1345" s="466" t="s">
        <v>50</v>
      </c>
      <c r="D1345" s="444">
        <f>SUM(D110+D295+D268+D322+D374+D400+D426+D478+D504+D530+D556+D582+D608+D634+D660+D686+D712+D738+D764+D790+D816+D842+D868+D894+D920+D946+D999+D1025+D1051+D1077)</f>
        <v>743423</v>
      </c>
      <c r="E1345" s="444">
        <f>SUM(E110+E295+E268+E322+E374+E400+E426+E478+E504+E530+E556+E582+E608+E634+E660+E686+E712+E738+E764+E790+E816+E842+E868+E894+E920+E946+E999+E1025+E1051+E1077+E972+E451)</f>
        <v>518469.00000000006</v>
      </c>
      <c r="F1345" s="444">
        <f>SUM(F110+F295+F268+F322+F374+F400+F426+F478+F504+F530+F556+F582+F608+F634+F660+F686+F712+F738+F764+F790+F816+F842+F868+F894+F920+F946+F999+F1025+F1051+F1077+F972+F451+F1103)</f>
        <v>518469</v>
      </c>
      <c r="G1345" s="444">
        <f>SUM(G110+G295+G268+G322+G374+G400+G426+G478+G504+G530+G556+G582+G608+G634+G660+G686+G712+G738+G764+G790+G816+G842+G868+G894+G920+G946+G999+G1025+G1051+G1077+G972+G451+G1103)</f>
        <v>518469</v>
      </c>
    </row>
    <row r="1346" spans="3:7" s="302" customFormat="1" ht="19.899999999999999" customHeight="1" thickBot="1" x14ac:dyDescent="0.3">
      <c r="C1346" s="466" t="s">
        <v>75</v>
      </c>
      <c r="D1346" s="444">
        <f>SUM(D1131+D1158+D1185+D1212+D1239+D1267+D1293+D1320)</f>
        <v>692644</v>
      </c>
      <c r="E1346" s="444">
        <f>SUM(E1131+E1158+E1185+E1212+E1239+E1267+E1293+E1320)</f>
        <v>753900</v>
      </c>
      <c r="F1346" s="444">
        <f>SUM(F1131+F1158+F1185+F1212+F1239+F1267+F1293+F1320)</f>
        <v>635000</v>
      </c>
      <c r="G1346" s="444">
        <f>SUM(G1131+G1158+G1185+G1212+G1239+G1267+G1293+G1320)</f>
        <v>380000</v>
      </c>
    </row>
    <row r="1347" spans="3:7" s="302" customFormat="1" ht="19.899999999999999" customHeight="1" thickBot="1" x14ac:dyDescent="0.3">
      <c r="C1347" s="466" t="s">
        <v>76</v>
      </c>
      <c r="D1347" s="444"/>
      <c r="E1347" s="490"/>
      <c r="F1347" s="490"/>
      <c r="G1347" s="490"/>
    </row>
    <row r="1348" spans="3:7" s="302" customFormat="1" ht="19.899999999999999" customHeight="1" thickBot="1" x14ac:dyDescent="0.3">
      <c r="C1348" s="466" t="s">
        <v>77</v>
      </c>
      <c r="D1348" s="444"/>
      <c r="E1348" s="490"/>
      <c r="F1348" s="490"/>
      <c r="G1348" s="490"/>
    </row>
    <row r="1349" spans="3:7" s="302" customFormat="1" ht="19.899999999999999" customHeight="1" thickBot="1" x14ac:dyDescent="0.3">
      <c r="C1349" s="466" t="s">
        <v>77</v>
      </c>
      <c r="D1349" s="444"/>
      <c r="E1349" s="490"/>
      <c r="F1349" s="490"/>
      <c r="G1349" s="490"/>
    </row>
    <row r="1350" spans="3:7" s="302" customFormat="1" ht="19.899999999999999" customHeight="1" thickBot="1" x14ac:dyDescent="0.3">
      <c r="C1350" s="466" t="s">
        <v>980</v>
      </c>
      <c r="D1350" s="445"/>
      <c r="E1350" s="489">
        <f>E1345/D1345-1</f>
        <v>-0.30259219851955066</v>
      </c>
      <c r="F1350" s="489">
        <f>F1345/E1345-1</f>
        <v>0</v>
      </c>
      <c r="G1350" s="489">
        <f>G1345/F1345-1</f>
        <v>0</v>
      </c>
    </row>
    <row r="1351" spans="3:7" s="302" customFormat="1" ht="19.899999999999999" customHeight="1" thickBot="1" x14ac:dyDescent="0.3">
      <c r="C1351" s="447" t="s">
        <v>35</v>
      </c>
      <c r="D1351" s="448">
        <f>IF(D1326-D1325=0,0,"Error")</f>
        <v>0</v>
      </c>
      <c r="E1351" s="448">
        <f>IF(E1326-E1325=0,0,"Error")</f>
        <v>0</v>
      </c>
      <c r="F1351" s="448">
        <f t="shared" ref="F1351:G1351" si="242">IF(F1326-F1325=0,0,"Error")</f>
        <v>0</v>
      </c>
      <c r="G1351" s="448">
        <f t="shared" si="242"/>
        <v>0</v>
      </c>
    </row>
    <row r="1352" spans="3:7" s="302" customFormat="1" ht="28.5" customHeight="1" thickBot="1" x14ac:dyDescent="0.3">
      <c r="C1352" s="491" t="s">
        <v>981</v>
      </c>
      <c r="D1352" s="444">
        <v>1590</v>
      </c>
      <c r="E1352" s="444">
        <v>1735</v>
      </c>
      <c r="F1352" s="444">
        <v>1745</v>
      </c>
      <c r="G1352" s="444">
        <v>1755</v>
      </c>
    </row>
    <row r="1353" spans="3:7" s="302" customFormat="1" ht="24.75" customHeight="1" thickBot="1" x14ac:dyDescent="0.3">
      <c r="C1353" s="491" t="s">
        <v>982</v>
      </c>
      <c r="D1353" s="444">
        <v>105</v>
      </c>
      <c r="E1353" s="444">
        <v>110</v>
      </c>
      <c r="F1353" s="444">
        <v>115</v>
      </c>
      <c r="G1353" s="444">
        <v>120</v>
      </c>
    </row>
    <row r="1354" spans="3:7" s="302" customFormat="1" ht="22.5" customHeight="1" x14ac:dyDescent="0.25">
      <c r="C1354" s="492"/>
      <c r="D1354" s="493"/>
      <c r="E1354" s="493"/>
      <c r="F1354" s="493"/>
      <c r="G1354" s="493"/>
    </row>
    <row r="1355" spans="3:7" s="302" customFormat="1" ht="19.899999999999999" customHeight="1" x14ac:dyDescent="0.25">
      <c r="C1355" s="437"/>
      <c r="D1355" s="437"/>
      <c r="E1355" s="437"/>
      <c r="F1355" s="437"/>
      <c r="G1355" s="437"/>
    </row>
    <row r="1356" spans="3:7" s="302" customFormat="1" ht="19.899999999999999" customHeight="1" x14ac:dyDescent="0.25">
      <c r="C1356" s="437"/>
      <c r="D1356" s="437"/>
      <c r="E1356" s="437"/>
      <c r="F1356" s="437"/>
      <c r="G1356" s="437"/>
    </row>
    <row r="1357" spans="3:7" s="302" customFormat="1" ht="19.899999999999999" customHeight="1" x14ac:dyDescent="0.25">
      <c r="C1357" s="437"/>
      <c r="D1357" s="437"/>
      <c r="E1357" s="437"/>
      <c r="F1357" s="437"/>
      <c r="G1357" s="437"/>
    </row>
    <row r="1358" spans="3:7" s="302" customFormat="1" ht="19.899999999999999" customHeight="1" x14ac:dyDescent="0.25">
      <c r="C1358" s="437"/>
      <c r="D1358" s="437"/>
      <c r="E1358" s="437"/>
      <c r="F1358" s="437"/>
      <c r="G1358" s="437"/>
    </row>
    <row r="1359" spans="3:7" s="302" customFormat="1" ht="19.899999999999999" customHeight="1" x14ac:dyDescent="0.25">
      <c r="C1359" s="437"/>
      <c r="D1359" s="437"/>
      <c r="E1359" s="437"/>
      <c r="F1359" s="437"/>
      <c r="G1359" s="437"/>
    </row>
    <row r="1360" spans="3:7" s="302" customFormat="1" ht="19.899999999999999" customHeight="1" x14ac:dyDescent="0.25">
      <c r="C1360" s="437"/>
      <c r="D1360" s="437"/>
      <c r="E1360" s="437"/>
      <c r="F1360" s="437"/>
      <c r="G1360" s="437"/>
    </row>
    <row r="1361" spans="3:7" s="302" customFormat="1" ht="19.899999999999999" customHeight="1" x14ac:dyDescent="0.25">
      <c r="C1361" s="437"/>
      <c r="D1361" s="437"/>
      <c r="E1361" s="437"/>
      <c r="F1361" s="437"/>
      <c r="G1361" s="437"/>
    </row>
    <row r="1362" spans="3:7" s="302" customFormat="1" ht="19.899999999999999" customHeight="1" x14ac:dyDescent="0.25">
      <c r="C1362" s="437"/>
      <c r="D1362" s="437"/>
      <c r="E1362" s="437"/>
      <c r="F1362" s="437"/>
      <c r="G1362" s="437"/>
    </row>
    <row r="1363" spans="3:7" s="302" customFormat="1" ht="19.899999999999999" customHeight="1" x14ac:dyDescent="0.25">
      <c r="C1363" s="437"/>
      <c r="D1363" s="437"/>
      <c r="E1363" s="437"/>
      <c r="F1363" s="437"/>
      <c r="G1363" s="437"/>
    </row>
    <row r="1364" spans="3:7" s="302" customFormat="1" ht="30.75" customHeight="1" x14ac:dyDescent="0.25">
      <c r="C1364" s="437"/>
      <c r="D1364" s="437"/>
      <c r="E1364" s="437"/>
      <c r="F1364" s="437"/>
      <c r="G1364" s="437"/>
    </row>
    <row r="1365" spans="3:7" s="302" customFormat="1" ht="24.75" customHeight="1" x14ac:dyDescent="0.25">
      <c r="C1365" s="437"/>
      <c r="D1365" s="437"/>
      <c r="E1365" s="437"/>
      <c r="F1365" s="437"/>
      <c r="G1365" s="437"/>
    </row>
    <row r="1366" spans="3:7" s="302" customFormat="1" ht="19.899999999999999" customHeight="1" x14ac:dyDescent="0.25">
      <c r="C1366" s="437"/>
      <c r="D1366" s="437"/>
      <c r="E1366" s="437"/>
      <c r="F1366" s="437"/>
      <c r="G1366" s="437"/>
    </row>
    <row r="1367" spans="3:7" s="302" customFormat="1" ht="19.899999999999999" customHeight="1" x14ac:dyDescent="0.25">
      <c r="C1367" s="437"/>
      <c r="D1367" s="437"/>
      <c r="E1367" s="437"/>
      <c r="F1367" s="437"/>
      <c r="G1367" s="437"/>
    </row>
    <row r="1368" spans="3:7" s="302" customFormat="1" ht="19.899999999999999" customHeight="1" x14ac:dyDescent="0.25">
      <c r="C1368" s="437"/>
      <c r="D1368" s="437"/>
      <c r="E1368" s="437"/>
      <c r="F1368" s="437"/>
      <c r="G1368" s="437"/>
    </row>
    <row r="1369" spans="3:7" s="302" customFormat="1" ht="19.899999999999999" customHeight="1" x14ac:dyDescent="0.25">
      <c r="C1369" s="437"/>
      <c r="D1369" s="437"/>
      <c r="E1369" s="437"/>
      <c r="F1369" s="437"/>
      <c r="G1369" s="437"/>
    </row>
    <row r="1370" spans="3:7" s="302" customFormat="1" ht="19.899999999999999" customHeight="1" x14ac:dyDescent="0.25">
      <c r="C1370" s="437"/>
      <c r="D1370" s="437"/>
      <c r="E1370" s="437"/>
      <c r="F1370" s="437"/>
      <c r="G1370" s="437"/>
    </row>
    <row r="1371" spans="3:7" s="302" customFormat="1" ht="19.899999999999999" customHeight="1" x14ac:dyDescent="0.25">
      <c r="C1371" s="437"/>
      <c r="D1371" s="437"/>
      <c r="E1371" s="437"/>
      <c r="F1371" s="437"/>
      <c r="G1371" s="437"/>
    </row>
    <row r="1372" spans="3:7" s="302" customFormat="1" ht="19.899999999999999" customHeight="1" x14ac:dyDescent="0.25">
      <c r="C1372" s="437"/>
      <c r="D1372" s="437"/>
      <c r="E1372" s="437"/>
      <c r="F1372" s="437"/>
      <c r="G1372" s="437"/>
    </row>
    <row r="1373" spans="3:7" s="302" customFormat="1" ht="19.899999999999999" customHeight="1" x14ac:dyDescent="0.25">
      <c r="C1373" s="437"/>
      <c r="D1373" s="437"/>
      <c r="E1373" s="437"/>
      <c r="F1373" s="437"/>
      <c r="G1373" s="437"/>
    </row>
    <row r="1374" spans="3:7" s="302" customFormat="1" ht="19.899999999999999" customHeight="1" x14ac:dyDescent="0.25">
      <c r="C1374" s="437"/>
      <c r="D1374" s="437"/>
      <c r="E1374" s="437"/>
      <c r="F1374" s="437"/>
      <c r="G1374" s="437"/>
    </row>
    <row r="1375" spans="3:7" s="302" customFormat="1" ht="19.899999999999999" customHeight="1" x14ac:dyDescent="0.25">
      <c r="C1375" s="437"/>
      <c r="D1375" s="437"/>
      <c r="E1375" s="437"/>
      <c r="F1375" s="437"/>
      <c r="G1375" s="437"/>
    </row>
    <row r="1376" spans="3:7" s="302" customFormat="1" ht="19.899999999999999" customHeight="1" x14ac:dyDescent="0.25">
      <c r="C1376" s="437"/>
      <c r="D1376" s="437"/>
      <c r="E1376" s="437"/>
      <c r="F1376" s="437"/>
      <c r="G1376" s="437"/>
    </row>
    <row r="1377" spans="3:8" s="302" customFormat="1" ht="19.899999999999999" customHeight="1" x14ac:dyDescent="0.25">
      <c r="C1377" s="437"/>
      <c r="D1377" s="437"/>
      <c r="E1377" s="437"/>
      <c r="F1377" s="437"/>
      <c r="G1377" s="437"/>
    </row>
    <row r="1378" spans="3:8" s="302" customFormat="1" ht="19.899999999999999" customHeight="1" x14ac:dyDescent="0.25">
      <c r="C1378" s="437"/>
      <c r="D1378" s="437"/>
      <c r="E1378" s="437"/>
      <c r="F1378" s="437"/>
      <c r="G1378" s="437"/>
    </row>
    <row r="1379" spans="3:8" s="302" customFormat="1" ht="19.899999999999999" customHeight="1" x14ac:dyDescent="0.25">
      <c r="C1379" s="437"/>
      <c r="D1379" s="437"/>
      <c r="E1379" s="437"/>
      <c r="F1379" s="437"/>
      <c r="G1379" s="437"/>
    </row>
    <row r="1380" spans="3:8" s="302" customFormat="1" ht="19.899999999999999" customHeight="1" x14ac:dyDescent="0.25">
      <c r="C1380" s="437"/>
      <c r="D1380" s="437"/>
      <c r="E1380" s="437"/>
      <c r="F1380" s="437"/>
      <c r="G1380" s="437"/>
    </row>
    <row r="1381" spans="3:8" s="302" customFormat="1" ht="19.899999999999999" customHeight="1" x14ac:dyDescent="0.25">
      <c r="C1381" s="437"/>
      <c r="D1381" s="437"/>
      <c r="E1381" s="437"/>
      <c r="F1381" s="437"/>
      <c r="G1381" s="437"/>
    </row>
    <row r="1382" spans="3:8" s="302" customFormat="1" ht="19.899999999999999" customHeight="1" x14ac:dyDescent="0.25">
      <c r="C1382" s="437"/>
      <c r="D1382" s="437"/>
      <c r="E1382" s="437"/>
      <c r="F1382" s="437"/>
      <c r="G1382" s="437"/>
    </row>
    <row r="1383" spans="3:8" s="302" customFormat="1" ht="19.899999999999999" customHeight="1" x14ac:dyDescent="0.25">
      <c r="C1383" s="437"/>
      <c r="D1383" s="437"/>
      <c r="E1383" s="437"/>
      <c r="F1383" s="437"/>
      <c r="G1383" s="437"/>
    </row>
    <row r="1384" spans="3:8" s="302" customFormat="1" ht="19.899999999999999" customHeight="1" x14ac:dyDescent="0.25">
      <c r="C1384" s="437"/>
      <c r="D1384" s="437"/>
      <c r="E1384" s="437"/>
      <c r="F1384" s="437"/>
      <c r="G1384" s="437"/>
    </row>
    <row r="1385" spans="3:8" s="302" customFormat="1" ht="19.899999999999999" customHeight="1" x14ac:dyDescent="0.25">
      <c r="C1385" s="437"/>
      <c r="D1385" s="437"/>
      <c r="E1385" s="437"/>
      <c r="F1385" s="437"/>
      <c r="G1385" s="437"/>
    </row>
    <row r="1386" spans="3:8" s="302" customFormat="1" ht="19.899999999999999" customHeight="1" x14ac:dyDescent="0.25">
      <c r="C1386" s="437"/>
      <c r="D1386" s="437"/>
      <c r="E1386" s="437"/>
      <c r="F1386" s="437"/>
      <c r="G1386" s="437"/>
    </row>
    <row r="1387" spans="3:8" s="302" customFormat="1" ht="19.899999999999999" customHeight="1" x14ac:dyDescent="0.25">
      <c r="C1387" s="437"/>
      <c r="D1387" s="437"/>
      <c r="E1387" s="437"/>
      <c r="F1387" s="437"/>
      <c r="G1387" s="437"/>
    </row>
    <row r="1388" spans="3:8" s="302" customFormat="1" ht="19.899999999999999" customHeight="1" x14ac:dyDescent="0.25">
      <c r="C1388" s="437"/>
      <c r="D1388" s="437"/>
      <c r="E1388" s="437"/>
      <c r="F1388" s="437"/>
      <c r="G1388" s="437"/>
    </row>
    <row r="1391" spans="3:8" ht="19.899999999999999" customHeight="1" x14ac:dyDescent="0.25">
      <c r="H1391" s="494"/>
    </row>
    <row r="1392" spans="3:8" ht="29.25" customHeight="1" x14ac:dyDescent="0.25">
      <c r="H1392" s="454"/>
    </row>
    <row r="1393" spans="8:11" ht="26.25" customHeight="1" x14ac:dyDescent="0.25">
      <c r="H1393" s="454"/>
    </row>
    <row r="1394" spans="8:11" ht="19.899999999999999" customHeight="1" x14ac:dyDescent="0.25">
      <c r="H1394" s="454"/>
      <c r="I1394" s="454"/>
      <c r="J1394" s="454"/>
      <c r="K1394" s="454"/>
    </row>
    <row r="1395" spans="8:11" ht="19.899999999999999" customHeight="1" x14ac:dyDescent="0.25">
      <c r="H1395" s="454"/>
      <c r="I1395" s="454"/>
    </row>
    <row r="1398" spans="8:11" ht="19.899999999999999" customHeight="1" x14ac:dyDescent="0.25">
      <c r="H1398" s="454"/>
      <c r="I1398" s="454"/>
    </row>
    <row r="1403" spans="8:11" ht="19.899999999999999" customHeight="1" x14ac:dyDescent="0.25">
      <c r="H1403" s="454"/>
      <c r="I1403" s="454"/>
    </row>
    <row r="1404" spans="8:11" ht="19.899999999999999" customHeight="1" x14ac:dyDescent="0.25">
      <c r="H1404" s="495"/>
      <c r="I1404" s="495"/>
    </row>
    <row r="1405" spans="8:11" ht="19.899999999999999" customHeight="1" x14ac:dyDescent="0.25">
      <c r="H1405" s="496"/>
      <c r="I1405" s="496"/>
    </row>
    <row r="1409" spans="8:9" ht="19.899999999999999" customHeight="1" x14ac:dyDescent="0.25">
      <c r="H1409" s="484"/>
      <c r="I1409" s="484"/>
    </row>
    <row r="1411" spans="8:9" ht="19.899999999999999" customHeight="1" x14ac:dyDescent="0.25">
      <c r="H1411" s="454"/>
    </row>
    <row r="1412" spans="8:9" ht="19.899999999999999" customHeight="1" x14ac:dyDescent="0.25">
      <c r="H1412" s="454"/>
    </row>
    <row r="1415" spans="8:9" ht="19.899999999999999" customHeight="1" x14ac:dyDescent="0.25">
      <c r="H1415" s="497"/>
    </row>
    <row r="1432" ht="34.5" customHeight="1" x14ac:dyDescent="0.25"/>
  </sheetData>
  <sheetProtection formatCells="0" formatColumns="0" formatRows="0" insertColumns="0" insertRows="0" insertHyperlinks="0" deleteColumns="0" deleteRows="0" sort="0" autoFilter="0" pivotTables="0"/>
  <mergeCells count="301">
    <mergeCell ref="C9:G9"/>
    <mergeCell ref="D10:G10"/>
    <mergeCell ref="C11:C12"/>
    <mergeCell ref="D16:G16"/>
    <mergeCell ref="C17:G17"/>
    <mergeCell ref="C22:G22"/>
    <mergeCell ref="C2:G2"/>
    <mergeCell ref="C3:G3"/>
    <mergeCell ref="D5:G5"/>
    <mergeCell ref="D6:G6"/>
    <mergeCell ref="D7:G7"/>
    <mergeCell ref="C8:G8"/>
    <mergeCell ref="D46:G46"/>
    <mergeCell ref="D47:G47"/>
    <mergeCell ref="D48:G48"/>
    <mergeCell ref="C49:C50"/>
    <mergeCell ref="C57:G57"/>
    <mergeCell ref="C58:C59"/>
    <mergeCell ref="D23:G23"/>
    <mergeCell ref="D24:G24"/>
    <mergeCell ref="D25:G25"/>
    <mergeCell ref="C26:C27"/>
    <mergeCell ref="C34:G34"/>
    <mergeCell ref="C35:C36"/>
    <mergeCell ref="C92:G92"/>
    <mergeCell ref="C93:G93"/>
    <mergeCell ref="D94:G94"/>
    <mergeCell ref="D96:G96"/>
    <mergeCell ref="D97:G97"/>
    <mergeCell ref="C98:C99"/>
    <mergeCell ref="D69:G69"/>
    <mergeCell ref="D70:G70"/>
    <mergeCell ref="D71:G71"/>
    <mergeCell ref="C72:C73"/>
    <mergeCell ref="C80:G80"/>
    <mergeCell ref="C81:C82"/>
    <mergeCell ref="D117:G117"/>
    <mergeCell ref="C118:G118"/>
    <mergeCell ref="C124:G124"/>
    <mergeCell ref="C125:G125"/>
    <mergeCell ref="C126:C127"/>
    <mergeCell ref="D128:G128"/>
    <mergeCell ref="C106:G106"/>
    <mergeCell ref="C107:C108"/>
    <mergeCell ref="C112:C114"/>
    <mergeCell ref="D112:G114"/>
    <mergeCell ref="C115:G115"/>
    <mergeCell ref="C116:G116"/>
    <mergeCell ref="D154:G154"/>
    <mergeCell ref="D155:G155"/>
    <mergeCell ref="C156:C157"/>
    <mergeCell ref="C164:G164"/>
    <mergeCell ref="C165:C166"/>
    <mergeCell ref="D176:G176"/>
    <mergeCell ref="D129:G129"/>
    <mergeCell ref="D130:G130"/>
    <mergeCell ref="C131:C132"/>
    <mergeCell ref="C139:C140"/>
    <mergeCell ref="C141:G141"/>
    <mergeCell ref="C142:C143"/>
    <mergeCell ref="D200:G200"/>
    <mergeCell ref="D201:G201"/>
    <mergeCell ref="C202:C203"/>
    <mergeCell ref="C210:G210"/>
    <mergeCell ref="C211:C212"/>
    <mergeCell ref="D222:G222"/>
    <mergeCell ref="D177:G177"/>
    <mergeCell ref="D178:G178"/>
    <mergeCell ref="C179:C180"/>
    <mergeCell ref="C187:G187"/>
    <mergeCell ref="C188:C189"/>
    <mergeCell ref="D199:G199"/>
    <mergeCell ref="C246:G246"/>
    <mergeCell ref="D247:G247"/>
    <mergeCell ref="F248:G248"/>
    <mergeCell ref="D249:G249"/>
    <mergeCell ref="D250:G250"/>
    <mergeCell ref="C251:C252"/>
    <mergeCell ref="D223:G223"/>
    <mergeCell ref="D224:G224"/>
    <mergeCell ref="C225:C226"/>
    <mergeCell ref="C233:G233"/>
    <mergeCell ref="C234:C235"/>
    <mergeCell ref="C245:G245"/>
    <mergeCell ref="C278:C279"/>
    <mergeCell ref="C286:G286"/>
    <mergeCell ref="C287:C288"/>
    <mergeCell ref="D301:G301"/>
    <mergeCell ref="D303:G303"/>
    <mergeCell ref="D304:G304"/>
    <mergeCell ref="C259:G259"/>
    <mergeCell ref="C260:C261"/>
    <mergeCell ref="D274:G274"/>
    <mergeCell ref="F275:G275"/>
    <mergeCell ref="D276:G276"/>
    <mergeCell ref="D277:G277"/>
    <mergeCell ref="C339:G339"/>
    <mergeCell ref="C340:C341"/>
    <mergeCell ref="D355:G355"/>
    <mergeCell ref="D356:G356"/>
    <mergeCell ref="C357:C358"/>
    <mergeCell ref="C365:G365"/>
    <mergeCell ref="C305:C306"/>
    <mergeCell ref="C313:G313"/>
    <mergeCell ref="C314:C315"/>
    <mergeCell ref="D329:G329"/>
    <mergeCell ref="D330:G330"/>
    <mergeCell ref="C331:C332"/>
    <mergeCell ref="C392:C393"/>
    <mergeCell ref="D407:G407"/>
    <mergeCell ref="D408:G408"/>
    <mergeCell ref="C409:C410"/>
    <mergeCell ref="C417:G417"/>
    <mergeCell ref="C418:C419"/>
    <mergeCell ref="C366:C367"/>
    <mergeCell ref="A374:A376"/>
    <mergeCell ref="D381:G381"/>
    <mergeCell ref="D382:G382"/>
    <mergeCell ref="C383:C384"/>
    <mergeCell ref="C391:G391"/>
    <mergeCell ref="D460:G460"/>
    <mergeCell ref="C461:C462"/>
    <mergeCell ref="C469:G469"/>
    <mergeCell ref="C470:C471"/>
    <mergeCell ref="D485:G485"/>
    <mergeCell ref="D486:G486"/>
    <mergeCell ref="D433:G433"/>
    <mergeCell ref="D434:G434"/>
    <mergeCell ref="C435:C436"/>
    <mergeCell ref="C443:G443"/>
    <mergeCell ref="C444:C445"/>
    <mergeCell ref="D459:G459"/>
    <mergeCell ref="C521:G521"/>
    <mergeCell ref="C522:C523"/>
    <mergeCell ref="D537:G537"/>
    <mergeCell ref="D538:G538"/>
    <mergeCell ref="C539:C540"/>
    <mergeCell ref="C547:G547"/>
    <mergeCell ref="C487:C488"/>
    <mergeCell ref="C495:G495"/>
    <mergeCell ref="C496:C497"/>
    <mergeCell ref="D511:G511"/>
    <mergeCell ref="D512:G512"/>
    <mergeCell ref="C513:C514"/>
    <mergeCell ref="D589:G589"/>
    <mergeCell ref="D590:G590"/>
    <mergeCell ref="C591:C592"/>
    <mergeCell ref="C599:G599"/>
    <mergeCell ref="C600:C601"/>
    <mergeCell ref="D615:G615"/>
    <mergeCell ref="C548:C549"/>
    <mergeCell ref="D563:G563"/>
    <mergeCell ref="D564:G564"/>
    <mergeCell ref="C565:C566"/>
    <mergeCell ref="C573:G573"/>
    <mergeCell ref="C574:C575"/>
    <mergeCell ref="C643:C644"/>
    <mergeCell ref="C651:G651"/>
    <mergeCell ref="C652:C653"/>
    <mergeCell ref="D667:G667"/>
    <mergeCell ref="D668:G668"/>
    <mergeCell ref="C669:C670"/>
    <mergeCell ref="D616:G616"/>
    <mergeCell ref="C617:C618"/>
    <mergeCell ref="C625:G625"/>
    <mergeCell ref="C626:C627"/>
    <mergeCell ref="D641:G641"/>
    <mergeCell ref="D642:G642"/>
    <mergeCell ref="C704:C705"/>
    <mergeCell ref="D719:G719"/>
    <mergeCell ref="D720:G720"/>
    <mergeCell ref="C721:C722"/>
    <mergeCell ref="C729:G729"/>
    <mergeCell ref="C730:C731"/>
    <mergeCell ref="C677:G677"/>
    <mergeCell ref="C678:C679"/>
    <mergeCell ref="D693:G693"/>
    <mergeCell ref="D694:G694"/>
    <mergeCell ref="C695:C696"/>
    <mergeCell ref="C703:G703"/>
    <mergeCell ref="D772:G772"/>
    <mergeCell ref="C773:C774"/>
    <mergeCell ref="C781:G781"/>
    <mergeCell ref="C782:C783"/>
    <mergeCell ref="D797:G797"/>
    <mergeCell ref="D798:G798"/>
    <mergeCell ref="D745:G745"/>
    <mergeCell ref="D746:G746"/>
    <mergeCell ref="C747:C748"/>
    <mergeCell ref="C755:G755"/>
    <mergeCell ref="C756:C757"/>
    <mergeCell ref="D771:G771"/>
    <mergeCell ref="C833:G833"/>
    <mergeCell ref="C834:C835"/>
    <mergeCell ref="D849:G849"/>
    <mergeCell ref="D850:G850"/>
    <mergeCell ref="C851:C852"/>
    <mergeCell ref="C859:G859"/>
    <mergeCell ref="C799:C800"/>
    <mergeCell ref="C807:G807"/>
    <mergeCell ref="C808:C809"/>
    <mergeCell ref="D823:G823"/>
    <mergeCell ref="D824:G824"/>
    <mergeCell ref="C825:C826"/>
    <mergeCell ref="D901:G901"/>
    <mergeCell ref="D902:G902"/>
    <mergeCell ref="C903:C904"/>
    <mergeCell ref="C911:G911"/>
    <mergeCell ref="C912:C913"/>
    <mergeCell ref="D927:G927"/>
    <mergeCell ref="C860:C861"/>
    <mergeCell ref="D875:G875"/>
    <mergeCell ref="D876:G876"/>
    <mergeCell ref="C877:C878"/>
    <mergeCell ref="C885:G885"/>
    <mergeCell ref="C886:C887"/>
    <mergeCell ref="C955:C956"/>
    <mergeCell ref="C963:G963"/>
    <mergeCell ref="C964:C965"/>
    <mergeCell ref="D978:G978"/>
    <mergeCell ref="D980:G980"/>
    <mergeCell ref="D981:G981"/>
    <mergeCell ref="D928:G928"/>
    <mergeCell ref="C929:C930"/>
    <mergeCell ref="C937:G937"/>
    <mergeCell ref="C938:C939"/>
    <mergeCell ref="D953:G953"/>
    <mergeCell ref="D954:G954"/>
    <mergeCell ref="C1016:G1016"/>
    <mergeCell ref="C1017:C1018"/>
    <mergeCell ref="D1032:G1032"/>
    <mergeCell ref="D1033:G1033"/>
    <mergeCell ref="C1034:C1035"/>
    <mergeCell ref="C1042:G1042"/>
    <mergeCell ref="C982:C983"/>
    <mergeCell ref="C990:G990"/>
    <mergeCell ref="C991:C992"/>
    <mergeCell ref="D1006:G1006"/>
    <mergeCell ref="D1007:G1007"/>
    <mergeCell ref="C1008:C1009"/>
    <mergeCell ref="D1084:G1084"/>
    <mergeCell ref="D1085:G1085"/>
    <mergeCell ref="C1086:C1087"/>
    <mergeCell ref="C1094:G1094"/>
    <mergeCell ref="C1095:C1096"/>
    <mergeCell ref="D1109:G1109"/>
    <mergeCell ref="C1043:C1044"/>
    <mergeCell ref="D1058:G1058"/>
    <mergeCell ref="D1059:G1059"/>
    <mergeCell ref="C1060:C1061"/>
    <mergeCell ref="C1068:G1068"/>
    <mergeCell ref="C1069:C1070"/>
    <mergeCell ref="D1136:G1136"/>
    <mergeCell ref="D1138:G1138"/>
    <mergeCell ref="D1139:G1139"/>
    <mergeCell ref="C1140:C1141"/>
    <mergeCell ref="C1148:G1148"/>
    <mergeCell ref="C1149:C1150"/>
    <mergeCell ref="F1110:G1110"/>
    <mergeCell ref="D1111:G1111"/>
    <mergeCell ref="D1112:G1112"/>
    <mergeCell ref="C1113:C1114"/>
    <mergeCell ref="C1121:G1121"/>
    <mergeCell ref="C1122:C1123"/>
    <mergeCell ref="D1190:G1190"/>
    <mergeCell ref="D1192:G1192"/>
    <mergeCell ref="D1193:G1193"/>
    <mergeCell ref="C1194:C1195"/>
    <mergeCell ref="C1202:G1202"/>
    <mergeCell ref="C1203:C1204"/>
    <mergeCell ref="D1163:G1163"/>
    <mergeCell ref="D1165:G1165"/>
    <mergeCell ref="D1166:G1166"/>
    <mergeCell ref="C1167:C1168"/>
    <mergeCell ref="C1175:G1175"/>
    <mergeCell ref="C1176:C1177"/>
    <mergeCell ref="D1245:G1245"/>
    <mergeCell ref="F1246:G1246"/>
    <mergeCell ref="D1247:G1247"/>
    <mergeCell ref="D1248:G1248"/>
    <mergeCell ref="C1249:C1250"/>
    <mergeCell ref="C1257:G1257"/>
    <mergeCell ref="D1217:G1217"/>
    <mergeCell ref="D1219:G1219"/>
    <mergeCell ref="D1220:G1220"/>
    <mergeCell ref="C1221:C1222"/>
    <mergeCell ref="C1229:G1229"/>
    <mergeCell ref="C1230:C1231"/>
    <mergeCell ref="C1311:C1312"/>
    <mergeCell ref="C1284:C1285"/>
    <mergeCell ref="D1298:G1298"/>
    <mergeCell ref="D1300:G1300"/>
    <mergeCell ref="D1301:G1301"/>
    <mergeCell ref="C1302:C1303"/>
    <mergeCell ref="C1310:G1310"/>
    <mergeCell ref="C1258:C1259"/>
    <mergeCell ref="F1272:G1272"/>
    <mergeCell ref="D1273:G1273"/>
    <mergeCell ref="D1274:G1274"/>
    <mergeCell ref="C1275:C1276"/>
    <mergeCell ref="C1283:G1283"/>
  </mergeCells>
  <hyperlinks>
    <hyperlink ref="D10:G10" r:id="rId1" display="xxxxx"/>
  </hyperlinks>
  <printOptions horizontalCentered="1" verticalCentered="1"/>
  <pageMargins left="0.25" right="0.25" top="0.75" bottom="0.75" header="0.3" footer="0.3"/>
  <pageSetup paperSize="9" scale="90" fitToHeight="0" orientation="portrait" r:id="rId2"/>
  <rowBreaks count="4" manualBreakCount="4">
    <brk id="91" max="16383" man="1"/>
    <brk id="146" max="16383" man="1"/>
    <brk id="217" max="16383" man="1"/>
    <brk id="31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0"/>
  <sheetViews>
    <sheetView topLeftCell="C229" zoomScale="115" zoomScaleNormal="115" workbookViewId="0">
      <selection activeCell="H256" sqref="H256"/>
    </sheetView>
  </sheetViews>
  <sheetFormatPr defaultRowHeight="15" x14ac:dyDescent="0.25"/>
  <cols>
    <col min="1" max="1" width="11" hidden="1" customWidth="1"/>
    <col min="2" max="2" width="12" hidden="1" customWidth="1"/>
    <col min="3" max="3" width="23.140625" customWidth="1"/>
    <col min="4" max="4" width="18.42578125" customWidth="1"/>
    <col min="5" max="5" width="14.7109375" customWidth="1"/>
    <col min="6" max="6" width="13.5703125" customWidth="1"/>
    <col min="7" max="7" width="13.140625" customWidth="1"/>
    <col min="8" max="8" width="21.28515625" customWidth="1"/>
  </cols>
  <sheetData>
    <row r="2" spans="2:7" ht="18" customHeight="1" x14ac:dyDescent="0.25">
      <c r="B2" s="904" t="s">
        <v>139</v>
      </c>
      <c r="C2" s="904"/>
      <c r="D2" s="904"/>
      <c r="E2" s="904"/>
      <c r="F2" s="904"/>
      <c r="G2" s="904"/>
    </row>
    <row r="3" spans="2:7" ht="18" customHeight="1" x14ac:dyDescent="0.25">
      <c r="B3" s="119"/>
      <c r="C3" s="812" t="s">
        <v>140</v>
      </c>
      <c r="D3" s="812"/>
      <c r="E3" s="812"/>
      <c r="F3" s="812"/>
      <c r="G3" s="812"/>
    </row>
    <row r="4" spans="2:7" ht="15.75" thickBot="1" x14ac:dyDescent="0.3"/>
    <row r="5" spans="2:7" ht="26.25" thickBot="1" x14ac:dyDescent="0.3">
      <c r="C5" s="15" t="s">
        <v>21</v>
      </c>
      <c r="D5" s="813" t="s">
        <v>164</v>
      </c>
      <c r="E5" s="813"/>
      <c r="F5" s="813"/>
      <c r="G5" s="813"/>
    </row>
    <row r="6" spans="2:7" ht="15.75" thickBot="1" x14ac:dyDescent="0.3">
      <c r="C6" s="15" t="s">
        <v>4</v>
      </c>
      <c r="D6" s="814" t="s">
        <v>165</v>
      </c>
      <c r="E6" s="815"/>
      <c r="F6" s="815"/>
      <c r="G6" s="816"/>
    </row>
    <row r="7" spans="2:7" ht="26.25" thickBot="1" x14ac:dyDescent="0.3">
      <c r="C7" s="15" t="s">
        <v>26</v>
      </c>
      <c r="D7" s="817" t="s">
        <v>141</v>
      </c>
      <c r="E7" s="809"/>
      <c r="F7" s="809"/>
      <c r="G7" s="818"/>
    </row>
    <row r="8" spans="2:7" ht="15.75" thickBot="1" x14ac:dyDescent="0.3">
      <c r="C8" s="819" t="s">
        <v>7</v>
      </c>
      <c r="D8" s="820"/>
      <c r="E8" s="820"/>
      <c r="F8" s="820"/>
      <c r="G8" s="821"/>
    </row>
    <row r="9" spans="2:7" ht="15.75" customHeight="1" x14ac:dyDescent="0.25">
      <c r="C9" s="906" t="s">
        <v>443</v>
      </c>
      <c r="D9" s="907"/>
      <c r="E9" s="907"/>
      <c r="F9" s="907"/>
      <c r="G9" s="908"/>
    </row>
    <row r="10" spans="2:7" ht="36.75" customHeight="1" x14ac:dyDescent="0.25">
      <c r="C10" s="909"/>
      <c r="D10" s="910"/>
      <c r="E10" s="910"/>
      <c r="F10" s="910"/>
      <c r="G10" s="911"/>
    </row>
    <row r="11" spans="2:7" ht="15.75" customHeight="1" thickBot="1" x14ac:dyDescent="0.3">
      <c r="C11" s="912"/>
      <c r="D11" s="913"/>
      <c r="E11" s="913"/>
      <c r="F11" s="913"/>
      <c r="G11" s="914"/>
    </row>
    <row r="12" spans="2:7" ht="61.5" customHeight="1" thickBot="1" x14ac:dyDescent="0.3">
      <c r="C12" s="14" t="s">
        <v>10</v>
      </c>
      <c r="D12" s="1302" t="s">
        <v>444</v>
      </c>
      <c r="E12" s="1303"/>
      <c r="F12" s="1303"/>
      <c r="G12" s="1304"/>
    </row>
    <row r="13" spans="2:7" ht="23.25" customHeight="1" x14ac:dyDescent="0.25">
      <c r="C13" s="1300" t="s">
        <v>83</v>
      </c>
      <c r="D13" s="237">
        <v>2019</v>
      </c>
      <c r="E13" s="237">
        <v>2020</v>
      </c>
      <c r="F13" s="237">
        <v>2021</v>
      </c>
      <c r="G13" s="237">
        <v>2022</v>
      </c>
    </row>
    <row r="14" spans="2:7" ht="15.75" thickBot="1" x14ac:dyDescent="0.3">
      <c r="C14" s="1301"/>
      <c r="D14" s="238" t="s">
        <v>5</v>
      </c>
      <c r="E14" s="238" t="s">
        <v>6</v>
      </c>
      <c r="F14" s="238" t="s">
        <v>6</v>
      </c>
      <c r="G14" s="238" t="s">
        <v>6</v>
      </c>
    </row>
    <row r="15" spans="2:7" ht="60.75" thickBot="1" x14ac:dyDescent="0.3">
      <c r="C15" s="255" t="s">
        <v>445</v>
      </c>
      <c r="D15" s="239">
        <v>-0.09</v>
      </c>
      <c r="E15" s="240">
        <v>-0.13</v>
      </c>
      <c r="F15" s="240">
        <v>-0.17</v>
      </c>
      <c r="G15" s="240">
        <v>-0.2</v>
      </c>
    </row>
    <row r="16" spans="2:7" ht="72.75" thickBot="1" x14ac:dyDescent="0.3">
      <c r="C16" s="252" t="s">
        <v>446</v>
      </c>
      <c r="D16" s="241">
        <v>-0.02</v>
      </c>
      <c r="E16" s="240">
        <v>-0.14000000000000001</v>
      </c>
      <c r="F16" s="240">
        <v>-0.23</v>
      </c>
      <c r="G16" s="240">
        <v>-0.28000000000000003</v>
      </c>
    </row>
    <row r="17" spans="2:10" ht="51.75" customHeight="1" thickBot="1" x14ac:dyDescent="0.3">
      <c r="C17" s="12" t="s">
        <v>12</v>
      </c>
      <c r="D17" s="1302" t="s">
        <v>447</v>
      </c>
      <c r="E17" s="1303"/>
      <c r="F17" s="1303"/>
      <c r="G17" s="1304"/>
    </row>
    <row r="18" spans="2:10" ht="23.25" customHeight="1" thickBot="1" x14ac:dyDescent="0.3">
      <c r="C18" s="1305" t="s">
        <v>91</v>
      </c>
      <c r="D18" s="1306"/>
      <c r="E18" s="1306"/>
      <c r="F18" s="1306"/>
      <c r="G18" s="1307"/>
    </row>
    <row r="19" spans="2:10" ht="60.75" thickBot="1" x14ac:dyDescent="0.3">
      <c r="B19" s="242"/>
      <c r="C19" s="243" t="s">
        <v>448</v>
      </c>
      <c r="D19" s="244">
        <v>0.13</v>
      </c>
      <c r="E19" s="245">
        <v>0.18</v>
      </c>
      <c r="F19" s="245">
        <v>0.22</v>
      </c>
      <c r="G19" s="245">
        <v>0.27</v>
      </c>
    </row>
    <row r="20" spans="2:10" ht="48.75" thickBot="1" x14ac:dyDescent="0.3">
      <c r="B20" s="242"/>
      <c r="C20" s="243" t="s">
        <v>449</v>
      </c>
      <c r="D20" s="246">
        <v>0.15</v>
      </c>
      <c r="E20" s="247">
        <v>0.21</v>
      </c>
      <c r="F20" s="247">
        <v>0.26</v>
      </c>
      <c r="G20" s="248">
        <v>0.31</v>
      </c>
    </row>
    <row r="21" spans="2:10" ht="36.75" thickBot="1" x14ac:dyDescent="0.3">
      <c r="B21" s="242"/>
      <c r="C21" s="243" t="s">
        <v>450</v>
      </c>
      <c r="D21" s="249">
        <v>0.54</v>
      </c>
      <c r="E21" s="250">
        <v>0.6</v>
      </c>
      <c r="F21" s="250">
        <v>0.67</v>
      </c>
      <c r="G21" s="248">
        <v>0.72</v>
      </c>
    </row>
    <row r="22" spans="2:10" ht="21" customHeight="1" thickBot="1" x14ac:dyDescent="0.3">
      <c r="C22" s="1308" t="s">
        <v>32</v>
      </c>
      <c r="D22" s="1309"/>
      <c r="E22" s="1309"/>
      <c r="F22" s="1309"/>
      <c r="G22" s="1310"/>
    </row>
    <row r="23" spans="2:10" ht="15.75" customHeight="1" thickBot="1" x14ac:dyDescent="0.3">
      <c r="C23" s="1308" t="s">
        <v>95</v>
      </c>
      <c r="D23" s="1311"/>
      <c r="E23" s="1311"/>
      <c r="F23" s="1311"/>
      <c r="G23" s="1310"/>
    </row>
    <row r="24" spans="2:10" ht="18.75" customHeight="1" thickBot="1" x14ac:dyDescent="0.3">
      <c r="C24" s="251" t="s">
        <v>96</v>
      </c>
      <c r="D24" s="1308" t="s">
        <v>451</v>
      </c>
      <c r="E24" s="1311"/>
      <c r="F24" s="1311"/>
      <c r="G24" s="1310"/>
    </row>
    <row r="25" spans="2:10" ht="31.5" customHeight="1" thickBot="1" x14ac:dyDescent="0.3">
      <c r="C25" s="252" t="s">
        <v>9</v>
      </c>
      <c r="D25" s="1305" t="s">
        <v>452</v>
      </c>
      <c r="E25" s="1306"/>
      <c r="F25" s="1306"/>
      <c r="G25" s="1307"/>
    </row>
    <row r="26" spans="2:10" ht="15.75" thickBot="1" x14ac:dyDescent="0.3">
      <c r="C26" s="252" t="s">
        <v>14</v>
      </c>
      <c r="D26" s="1312" t="s">
        <v>453</v>
      </c>
      <c r="E26" s="1313"/>
      <c r="F26" s="1313"/>
      <c r="G26" s="1314"/>
    </row>
    <row r="27" spans="2:10" ht="12.75" customHeight="1" x14ac:dyDescent="0.25">
      <c r="C27" s="253"/>
      <c r="D27" s="254">
        <v>2019</v>
      </c>
      <c r="E27" s="254">
        <v>2020</v>
      </c>
      <c r="F27" s="254">
        <v>2021</v>
      </c>
      <c r="G27" s="254">
        <v>2022</v>
      </c>
    </row>
    <row r="28" spans="2:10" ht="13.5" customHeight="1" thickBot="1" x14ac:dyDescent="0.3">
      <c r="C28" s="255"/>
      <c r="D28" s="256" t="s">
        <v>5</v>
      </c>
      <c r="E28" s="256" t="s">
        <v>6</v>
      </c>
      <c r="F28" s="256" t="s">
        <v>6</v>
      </c>
      <c r="G28" s="256" t="s">
        <v>6</v>
      </c>
    </row>
    <row r="29" spans="2:10" ht="15.75" thickBot="1" x14ac:dyDescent="0.3">
      <c r="C29" s="252" t="s">
        <v>8</v>
      </c>
      <c r="D29" s="257">
        <v>4061</v>
      </c>
      <c r="E29" s="258">
        <v>5461</v>
      </c>
      <c r="F29" s="258">
        <f>F30/F31</f>
        <v>7295.7692307692305</v>
      </c>
      <c r="G29" s="257">
        <f>G30/G31</f>
        <v>8197.1538461538457</v>
      </c>
    </row>
    <row r="30" spans="2:10" ht="15.75" thickBot="1" x14ac:dyDescent="0.3">
      <c r="C30" s="252" t="s">
        <v>15</v>
      </c>
      <c r="D30" s="258">
        <v>241785</v>
      </c>
      <c r="E30" s="258">
        <v>212979</v>
      </c>
      <c r="F30" s="258">
        <v>284535</v>
      </c>
      <c r="G30" s="258">
        <v>319689</v>
      </c>
      <c r="J30" s="9"/>
    </row>
    <row r="31" spans="2:10" ht="15.75" thickBot="1" x14ac:dyDescent="0.3">
      <c r="C31" s="252" t="s">
        <v>23</v>
      </c>
      <c r="D31" s="258">
        <f>D30/D29</f>
        <v>59.538291061314951</v>
      </c>
      <c r="E31" s="258">
        <v>39</v>
      </c>
      <c r="F31" s="258">
        <v>39</v>
      </c>
      <c r="G31" s="257">
        <v>39</v>
      </c>
    </row>
    <row r="32" spans="2:10" ht="15.75" thickBot="1" x14ac:dyDescent="0.3">
      <c r="C32" s="252" t="s">
        <v>16</v>
      </c>
      <c r="D32" s="259" t="s">
        <v>22</v>
      </c>
      <c r="E32" s="260">
        <f t="shared" ref="E32:G34" si="0">E29/D29-1</f>
        <v>0.34474267421817295</v>
      </c>
      <c r="F32" s="260">
        <f t="shared" si="0"/>
        <v>0.33597678644373374</v>
      </c>
      <c r="G32" s="260">
        <f t="shared" si="0"/>
        <v>0.12354894828404239</v>
      </c>
    </row>
    <row r="33" spans="3:11" ht="15.75" thickBot="1" x14ac:dyDescent="0.3">
      <c r="C33" s="252" t="s">
        <v>17</v>
      </c>
      <c r="D33" s="259" t="s">
        <v>22</v>
      </c>
      <c r="E33" s="260">
        <f t="shared" si="0"/>
        <v>-0.11913890439853592</v>
      </c>
      <c r="F33" s="260">
        <f t="shared" si="0"/>
        <v>0.33597678644373397</v>
      </c>
      <c r="G33" s="260">
        <f t="shared" si="0"/>
        <v>0.12354894828404239</v>
      </c>
    </row>
    <row r="34" spans="3:11" ht="24.75" thickBot="1" x14ac:dyDescent="0.3">
      <c r="C34" s="252" t="s">
        <v>18</v>
      </c>
      <c r="D34" s="259" t="s">
        <v>22</v>
      </c>
      <c r="E34" s="260">
        <f>E31/D31-1</f>
        <v>-0.34495936472485889</v>
      </c>
      <c r="F34" s="260">
        <f t="shared" si="0"/>
        <v>0</v>
      </c>
      <c r="G34" s="260">
        <f t="shared" si="0"/>
        <v>0</v>
      </c>
    </row>
    <row r="35" spans="3:11" ht="15.75" customHeight="1" thickBot="1" x14ac:dyDescent="0.3">
      <c r="C35" s="1315" t="s">
        <v>454</v>
      </c>
      <c r="D35" s="1316"/>
      <c r="E35" s="1316"/>
      <c r="F35" s="1316"/>
      <c r="G35" s="1317"/>
      <c r="K35" s="9"/>
    </row>
    <row r="36" spans="3:11" ht="12.75" customHeight="1" x14ac:dyDescent="0.25">
      <c r="C36" s="1300"/>
      <c r="D36" s="254">
        <v>2019</v>
      </c>
      <c r="E36" s="254">
        <v>2020</v>
      </c>
      <c r="F36" s="254">
        <v>2021</v>
      </c>
      <c r="G36" s="254">
        <v>2022</v>
      </c>
    </row>
    <row r="37" spans="3:11" ht="9" customHeight="1" thickBot="1" x14ac:dyDescent="0.3">
      <c r="C37" s="1301"/>
      <c r="D37" s="256" t="s">
        <v>5</v>
      </c>
      <c r="E37" s="256" t="s">
        <v>6</v>
      </c>
      <c r="F37" s="256" t="s">
        <v>6</v>
      </c>
      <c r="G37" s="256" t="s">
        <v>6</v>
      </c>
    </row>
    <row r="38" spans="3:11" ht="15.75" thickBot="1" x14ac:dyDescent="0.3">
      <c r="C38" s="1" t="s">
        <v>0</v>
      </c>
      <c r="D38" s="261"/>
      <c r="E38" s="261"/>
      <c r="F38" s="261"/>
      <c r="G38" s="261"/>
    </row>
    <row r="39" spans="3:11" ht="15.75" thickBot="1" x14ac:dyDescent="0.3">
      <c r="C39" s="10" t="s">
        <v>50</v>
      </c>
      <c r="D39" s="11"/>
      <c r="E39" s="262"/>
      <c r="F39" s="262"/>
      <c r="G39" s="262"/>
    </row>
    <row r="40" spans="3:11" ht="15.75" thickBot="1" x14ac:dyDescent="0.3">
      <c r="C40" s="10" t="s">
        <v>51</v>
      </c>
      <c r="D40" s="11"/>
      <c r="E40" s="40"/>
      <c r="F40" s="40"/>
      <c r="G40" s="40"/>
    </row>
    <row r="41" spans="3:11" ht="24.75" thickBot="1" x14ac:dyDescent="0.3">
      <c r="C41" s="1" t="s">
        <v>31</v>
      </c>
      <c r="D41" s="8">
        <v>0</v>
      </c>
      <c r="E41" s="8">
        <v>0</v>
      </c>
      <c r="F41" s="8">
        <v>0</v>
      </c>
      <c r="G41" s="8">
        <v>0</v>
      </c>
    </row>
    <row r="42" spans="3:11" ht="15.75" thickBot="1" x14ac:dyDescent="0.3">
      <c r="C42" s="10" t="s">
        <v>50</v>
      </c>
      <c r="D42" s="11"/>
      <c r="E42" s="8"/>
      <c r="F42" s="8"/>
      <c r="G42" s="8"/>
    </row>
    <row r="43" spans="3:11" ht="15.75" thickBot="1" x14ac:dyDescent="0.3">
      <c r="C43" s="10" t="s">
        <v>51</v>
      </c>
      <c r="D43" s="11"/>
      <c r="E43" s="8"/>
      <c r="F43" s="8"/>
      <c r="G43" s="8"/>
    </row>
    <row r="44" spans="3:11" ht="15.75" thickBot="1" x14ac:dyDescent="0.3">
      <c r="C44" s="1" t="s">
        <v>1</v>
      </c>
      <c r="D44" s="11">
        <v>0</v>
      </c>
      <c r="E44" s="8">
        <v>0</v>
      </c>
      <c r="F44" s="8">
        <v>0</v>
      </c>
      <c r="G44" s="8">
        <v>0</v>
      </c>
    </row>
    <row r="45" spans="3:11" ht="15.75" thickBot="1" x14ac:dyDescent="0.3">
      <c r="C45" s="10" t="s">
        <v>50</v>
      </c>
      <c r="D45" s="11"/>
      <c r="E45" s="8"/>
      <c r="F45" s="8"/>
      <c r="G45" s="8"/>
    </row>
    <row r="46" spans="3:11" ht="15.75" thickBot="1" x14ac:dyDescent="0.3">
      <c r="C46" s="10" t="s">
        <v>51</v>
      </c>
      <c r="D46" s="11"/>
      <c r="E46" s="8"/>
      <c r="F46" s="8"/>
      <c r="G46" s="8"/>
    </row>
    <row r="47" spans="3:11" ht="15.75" thickBot="1" x14ac:dyDescent="0.3">
      <c r="C47" s="1" t="s">
        <v>2</v>
      </c>
      <c r="D47" s="11"/>
      <c r="E47" s="8"/>
      <c r="F47" s="8"/>
      <c r="G47" s="8"/>
    </row>
    <row r="48" spans="3:11" ht="15.75" thickBot="1" x14ac:dyDescent="0.3">
      <c r="C48" s="10" t="s">
        <v>50</v>
      </c>
      <c r="D48" s="11"/>
      <c r="E48" s="8"/>
      <c r="F48" s="8"/>
      <c r="G48" s="8"/>
    </row>
    <row r="49" spans="3:7" ht="15.75" thickBot="1" x14ac:dyDescent="0.3">
      <c r="C49" s="10" t="s">
        <v>51</v>
      </c>
      <c r="D49" s="11"/>
      <c r="E49" s="8"/>
      <c r="F49" s="8"/>
      <c r="G49" s="8"/>
    </row>
    <row r="50" spans="3:7" ht="15.75" thickBot="1" x14ac:dyDescent="0.3">
      <c r="C50" s="1" t="s">
        <v>24</v>
      </c>
      <c r="D50" s="11"/>
      <c r="E50" s="8"/>
      <c r="F50" s="8"/>
      <c r="G50" s="8"/>
    </row>
    <row r="51" spans="3:7" ht="15.75" thickBot="1" x14ac:dyDescent="0.3">
      <c r="C51" s="10" t="s">
        <v>50</v>
      </c>
      <c r="D51" s="11"/>
      <c r="E51" s="8"/>
      <c r="F51" s="8"/>
      <c r="G51" s="8"/>
    </row>
    <row r="52" spans="3:7" ht="15.75" thickBot="1" x14ac:dyDescent="0.3">
      <c r="C52" s="10" t="s">
        <v>51</v>
      </c>
      <c r="D52" s="11"/>
      <c r="E52" s="8"/>
      <c r="F52" s="8"/>
      <c r="G52" s="8"/>
    </row>
    <row r="53" spans="3:7" ht="15.75" thickBot="1" x14ac:dyDescent="0.3">
      <c r="C53" s="1" t="s">
        <v>25</v>
      </c>
      <c r="D53" s="11"/>
      <c r="E53" s="8"/>
      <c r="F53" s="8"/>
      <c r="G53" s="8"/>
    </row>
    <row r="54" spans="3:7" ht="15.75" thickBot="1" x14ac:dyDescent="0.3">
      <c r="C54" s="10" t="s">
        <v>50</v>
      </c>
      <c r="D54" s="11"/>
      <c r="E54" s="8"/>
      <c r="F54" s="8"/>
      <c r="G54" s="8"/>
    </row>
    <row r="55" spans="3:7" ht="15.75" thickBot="1" x14ac:dyDescent="0.3">
      <c r="C55" s="10" t="s">
        <v>51</v>
      </c>
      <c r="D55" s="11"/>
      <c r="E55" s="8"/>
      <c r="F55" s="8"/>
      <c r="G55" s="8"/>
    </row>
    <row r="56" spans="3:7" ht="24.75" thickBot="1" x14ac:dyDescent="0.3">
      <c r="C56" s="1" t="s">
        <v>3</v>
      </c>
      <c r="D56" s="11">
        <f>D57</f>
        <v>241785</v>
      </c>
      <c r="E56" s="11">
        <f>E57</f>
        <v>212979</v>
      </c>
      <c r="F56" s="11">
        <f>F57</f>
        <v>284535</v>
      </c>
      <c r="G56" s="11">
        <f>G57</f>
        <v>319689</v>
      </c>
    </row>
    <row r="57" spans="3:7" ht="15.75" thickBot="1" x14ac:dyDescent="0.3">
      <c r="C57" s="10" t="s">
        <v>50</v>
      </c>
      <c r="D57" s="11">
        <v>241785</v>
      </c>
      <c r="E57" s="11">
        <v>212979</v>
      </c>
      <c r="F57" s="11">
        <f>F30</f>
        <v>284535</v>
      </c>
      <c r="G57" s="11">
        <f>G30</f>
        <v>319689</v>
      </c>
    </row>
    <row r="58" spans="3:7" ht="15.75" thickBot="1" x14ac:dyDescent="0.3">
      <c r="C58" s="10" t="s">
        <v>51</v>
      </c>
      <c r="D58" s="11"/>
      <c r="E58" s="263"/>
      <c r="F58" s="262"/>
      <c r="G58" s="264"/>
    </row>
    <row r="59" spans="3:7" ht="15.75" thickBot="1" x14ac:dyDescent="0.3">
      <c r="C59" s="19" t="s">
        <v>33</v>
      </c>
      <c r="D59" s="11">
        <f t="shared" ref="D59:G59" si="1">D56+D53+D50+D47+D44+D41+D38</f>
        <v>241785</v>
      </c>
      <c r="E59" s="11">
        <f t="shared" si="1"/>
        <v>212979</v>
      </c>
      <c r="F59" s="11">
        <f t="shared" si="1"/>
        <v>284535</v>
      </c>
      <c r="G59" s="11">
        <f t="shared" si="1"/>
        <v>319689</v>
      </c>
    </row>
    <row r="60" spans="3:7" ht="15.75" thickBot="1" x14ac:dyDescent="0.3">
      <c r="C60" s="22" t="s">
        <v>35</v>
      </c>
      <c r="D60" s="23">
        <f>IF(D59-D30=0,0,"Error")</f>
        <v>0</v>
      </c>
      <c r="E60" s="23">
        <f>IF(E59-E30=0,0,"Error")</f>
        <v>0</v>
      </c>
      <c r="F60" s="23">
        <f>IF(F59-F30=0,0,"Error")</f>
        <v>0</v>
      </c>
      <c r="G60" s="23">
        <f t="shared" ref="G60" si="2">IF(G59-G30=0,0,"Error")</f>
        <v>0</v>
      </c>
    </row>
    <row r="61" spans="3:7" ht="15.75" thickBot="1" x14ac:dyDescent="0.3">
      <c r="C61" s="265" t="s">
        <v>55</v>
      </c>
      <c r="D61" s="1308" t="s">
        <v>455</v>
      </c>
      <c r="E61" s="1311"/>
      <c r="F61" s="1311"/>
      <c r="G61" s="1310"/>
    </row>
    <row r="62" spans="3:7" ht="26.25" customHeight="1" thickBot="1" x14ac:dyDescent="0.3">
      <c r="C62" s="252" t="s">
        <v>9</v>
      </c>
      <c r="D62" s="1305" t="s">
        <v>456</v>
      </c>
      <c r="E62" s="1306"/>
      <c r="F62" s="1306"/>
      <c r="G62" s="1307"/>
    </row>
    <row r="63" spans="3:7" ht="24.75" customHeight="1" thickBot="1" x14ac:dyDescent="0.3">
      <c r="C63" s="252" t="s">
        <v>14</v>
      </c>
      <c r="D63" s="1312" t="s">
        <v>453</v>
      </c>
      <c r="E63" s="1313"/>
      <c r="F63" s="1313"/>
      <c r="G63" s="1314"/>
    </row>
    <row r="64" spans="3:7" ht="14.25" customHeight="1" x14ac:dyDescent="0.25">
      <c r="C64" s="1300"/>
      <c r="D64" s="254">
        <v>2019</v>
      </c>
      <c r="E64" s="254">
        <v>2020</v>
      </c>
      <c r="F64" s="254">
        <v>2021</v>
      </c>
      <c r="G64" s="254">
        <v>2022</v>
      </c>
    </row>
    <row r="65" spans="3:7" ht="15.75" thickBot="1" x14ac:dyDescent="0.3">
      <c r="C65" s="1301"/>
      <c r="D65" s="256" t="s">
        <v>5</v>
      </c>
      <c r="E65" s="256" t="s">
        <v>6</v>
      </c>
      <c r="F65" s="256" t="s">
        <v>6</v>
      </c>
      <c r="G65" s="256" t="s">
        <v>6</v>
      </c>
    </row>
    <row r="66" spans="3:7" ht="12.75" customHeight="1" thickBot="1" x14ac:dyDescent="0.3">
      <c r="C66" s="252" t="s">
        <v>8</v>
      </c>
      <c r="D66" s="266">
        <v>1400</v>
      </c>
      <c r="E66" s="258">
        <f>E67/E68</f>
        <v>1834.7608695652175</v>
      </c>
      <c r="F66" s="258">
        <f t="shared" ref="F66:G66" si="3">F67/F68</f>
        <v>901.41304347826087</v>
      </c>
      <c r="G66" s="258">
        <f t="shared" si="3"/>
        <v>366.5</v>
      </c>
    </row>
    <row r="67" spans="3:7" ht="15.75" thickBot="1" x14ac:dyDescent="0.3">
      <c r="C67" s="252" t="s">
        <v>15</v>
      </c>
      <c r="D67" s="258">
        <v>65000</v>
      </c>
      <c r="E67" s="258">
        <f>49000+35399</f>
        <v>84399</v>
      </c>
      <c r="F67" s="258">
        <f>30864+10601</f>
        <v>41465</v>
      </c>
      <c r="G67" s="258">
        <v>16859</v>
      </c>
    </row>
    <row r="68" spans="3:7" ht="15.75" thickBot="1" x14ac:dyDescent="0.3">
      <c r="C68" s="252" t="s">
        <v>23</v>
      </c>
      <c r="D68" s="258">
        <f>D67/D66</f>
        <v>46.428571428571431</v>
      </c>
      <c r="E68" s="258">
        <v>46</v>
      </c>
      <c r="F68" s="258">
        <v>46</v>
      </c>
      <c r="G68" s="258">
        <v>46</v>
      </c>
    </row>
    <row r="69" spans="3:7" ht="15.75" thickBot="1" x14ac:dyDescent="0.3">
      <c r="C69" s="252" t="s">
        <v>16</v>
      </c>
      <c r="D69" s="259"/>
      <c r="E69" s="260">
        <f>E66/D66-1</f>
        <v>0.31054347826086959</v>
      </c>
      <c r="F69" s="260">
        <f>F66/E66-1</f>
        <v>-0.5087027097477459</v>
      </c>
      <c r="G69" s="260">
        <f>G66/F66-1</f>
        <v>-0.59341613408899074</v>
      </c>
    </row>
    <row r="70" spans="3:7" ht="15.75" thickBot="1" x14ac:dyDescent="0.3">
      <c r="C70" s="252" t="s">
        <v>17</v>
      </c>
      <c r="D70" s="259"/>
      <c r="E70" s="260">
        <f t="shared" ref="E70:G71" si="4">E67/D67-1</f>
        <v>0.29844615384615381</v>
      </c>
      <c r="F70" s="260">
        <f t="shared" si="4"/>
        <v>-0.5087027097477459</v>
      </c>
      <c r="G70" s="260">
        <f t="shared" si="4"/>
        <v>-0.59341613408899074</v>
      </c>
    </row>
    <row r="71" spans="3:7" ht="24.75" thickBot="1" x14ac:dyDescent="0.3">
      <c r="C71" s="252" t="s">
        <v>18</v>
      </c>
      <c r="D71" s="259"/>
      <c r="E71" s="260">
        <f t="shared" si="4"/>
        <v>-9.2307692307692646E-3</v>
      </c>
      <c r="F71" s="260">
        <f t="shared" si="4"/>
        <v>0</v>
      </c>
      <c r="G71" s="260">
        <f t="shared" si="4"/>
        <v>0</v>
      </c>
    </row>
    <row r="72" spans="3:7" ht="24.75" customHeight="1" thickBot="1" x14ac:dyDescent="0.3">
      <c r="C72" s="773" t="s">
        <v>72</v>
      </c>
      <c r="D72" s="774"/>
      <c r="E72" s="774"/>
      <c r="F72" s="774"/>
      <c r="G72" s="775"/>
    </row>
    <row r="73" spans="3:7" ht="12.75" customHeight="1" x14ac:dyDescent="0.25">
      <c r="C73" s="771"/>
      <c r="D73" s="16">
        <v>2019</v>
      </c>
      <c r="E73" s="16">
        <v>2020</v>
      </c>
      <c r="F73" s="16">
        <v>2021</v>
      </c>
      <c r="G73" s="16">
        <v>2022</v>
      </c>
    </row>
    <row r="74" spans="3:7" ht="21.75" customHeight="1" thickBot="1" x14ac:dyDescent="0.3">
      <c r="C74" s="772"/>
      <c r="D74" s="17" t="s">
        <v>5</v>
      </c>
      <c r="E74" s="17" t="s">
        <v>6</v>
      </c>
      <c r="F74" s="17" t="s">
        <v>6</v>
      </c>
      <c r="G74" s="17" t="s">
        <v>6</v>
      </c>
    </row>
    <row r="75" spans="3:7" ht="24.75" customHeight="1" thickBot="1" x14ac:dyDescent="0.3">
      <c r="C75" s="1" t="s">
        <v>0</v>
      </c>
      <c r="D75" s="8"/>
      <c r="E75" s="8"/>
      <c r="F75" s="8"/>
      <c r="G75" s="8"/>
    </row>
    <row r="76" spans="3:7" ht="38.25" customHeight="1" thickBot="1" x14ac:dyDescent="0.3">
      <c r="C76" s="10" t="s">
        <v>50</v>
      </c>
      <c r="D76" s="11"/>
      <c r="E76" s="40"/>
      <c r="F76" s="40"/>
      <c r="G76" s="40"/>
    </row>
    <row r="77" spans="3:7" ht="24.75" customHeight="1" thickBot="1" x14ac:dyDescent="0.3">
      <c r="C77" s="10" t="s">
        <v>51</v>
      </c>
      <c r="D77" s="11"/>
      <c r="E77" s="40"/>
      <c r="F77" s="40"/>
      <c r="G77" s="40"/>
    </row>
    <row r="78" spans="3:7" ht="24.75" customHeight="1" thickBot="1" x14ac:dyDescent="0.3">
      <c r="C78" s="1" t="s">
        <v>31</v>
      </c>
      <c r="D78" s="8"/>
      <c r="E78" s="8"/>
      <c r="F78" s="8"/>
      <c r="G78" s="8"/>
    </row>
    <row r="79" spans="3:7" ht="15.75" thickBot="1" x14ac:dyDescent="0.3">
      <c r="C79" s="10" t="s">
        <v>50</v>
      </c>
      <c r="D79" s="11"/>
      <c r="E79" s="8"/>
      <c r="F79" s="8"/>
      <c r="G79" s="8"/>
    </row>
    <row r="80" spans="3:7" ht="15.75" thickBot="1" x14ac:dyDescent="0.3">
      <c r="C80" s="10" t="s">
        <v>51</v>
      </c>
      <c r="D80" s="11"/>
      <c r="E80" s="8"/>
      <c r="F80" s="8"/>
      <c r="G80" s="8"/>
    </row>
    <row r="81" spans="3:7" ht="24.75" customHeight="1" thickBot="1" x14ac:dyDescent="0.3">
      <c r="C81" s="1" t="s">
        <v>1</v>
      </c>
      <c r="D81" s="11">
        <v>0</v>
      </c>
      <c r="E81" s="8">
        <v>0</v>
      </c>
      <c r="F81" s="8">
        <v>0</v>
      </c>
      <c r="G81" s="8">
        <v>0</v>
      </c>
    </row>
    <row r="82" spans="3:7" ht="15.75" thickBot="1" x14ac:dyDescent="0.3">
      <c r="C82" s="10" t="s">
        <v>50</v>
      </c>
      <c r="D82" s="11"/>
      <c r="E82" s="8"/>
      <c r="F82" s="8"/>
      <c r="G82" s="8"/>
    </row>
    <row r="83" spans="3:7" ht="15.75" thickBot="1" x14ac:dyDescent="0.3">
      <c r="C83" s="10" t="s">
        <v>51</v>
      </c>
      <c r="D83" s="11"/>
      <c r="E83" s="8"/>
      <c r="F83" s="8"/>
      <c r="G83" s="8"/>
    </row>
    <row r="84" spans="3:7" ht="15.75" thickBot="1" x14ac:dyDescent="0.3">
      <c r="C84" s="1" t="s">
        <v>2</v>
      </c>
      <c r="D84" s="11"/>
      <c r="E84" s="8"/>
      <c r="F84" s="8"/>
      <c r="G84" s="8"/>
    </row>
    <row r="85" spans="3:7" ht="15.75" thickBot="1" x14ac:dyDescent="0.3">
      <c r="C85" s="10" t="s">
        <v>50</v>
      </c>
      <c r="D85" s="11"/>
      <c r="E85" s="8"/>
      <c r="F85" s="8"/>
      <c r="G85" s="8"/>
    </row>
    <row r="86" spans="3:7" ht="15.75" thickBot="1" x14ac:dyDescent="0.3">
      <c r="C86" s="10" t="s">
        <v>51</v>
      </c>
      <c r="D86" s="11"/>
      <c r="E86" s="8"/>
      <c r="F86" s="8"/>
      <c r="G86" s="8"/>
    </row>
    <row r="87" spans="3:7" ht="15.75" thickBot="1" x14ac:dyDescent="0.3">
      <c r="C87" s="1" t="s">
        <v>24</v>
      </c>
      <c r="D87" s="11"/>
      <c r="E87" s="8"/>
      <c r="F87" s="8"/>
      <c r="G87" s="8"/>
    </row>
    <row r="88" spans="3:7" ht="15.75" thickBot="1" x14ac:dyDescent="0.3">
      <c r="C88" s="10" t="s">
        <v>50</v>
      </c>
      <c r="D88" s="11"/>
      <c r="E88" s="8"/>
      <c r="F88" s="8"/>
      <c r="G88" s="8"/>
    </row>
    <row r="89" spans="3:7" ht="15.75" thickBot="1" x14ac:dyDescent="0.3">
      <c r="C89" s="10" t="s">
        <v>51</v>
      </c>
      <c r="D89" s="11"/>
      <c r="E89" s="8"/>
      <c r="F89" s="8"/>
      <c r="G89" s="8"/>
    </row>
    <row r="90" spans="3:7" ht="15.75" thickBot="1" x14ac:dyDescent="0.3">
      <c r="C90" s="1" t="s">
        <v>25</v>
      </c>
      <c r="D90" s="11"/>
      <c r="E90" s="8"/>
      <c r="F90" s="8"/>
      <c r="G90" s="8"/>
    </row>
    <row r="91" spans="3:7" ht="15.75" thickBot="1" x14ac:dyDescent="0.3">
      <c r="C91" s="10" t="s">
        <v>50</v>
      </c>
      <c r="D91" s="11"/>
      <c r="E91" s="8"/>
      <c r="F91" s="8"/>
      <c r="G91" s="8"/>
    </row>
    <row r="92" spans="3:7" ht="15.75" thickBot="1" x14ac:dyDescent="0.3">
      <c r="C92" s="10" t="s">
        <v>51</v>
      </c>
      <c r="D92" s="11"/>
      <c r="E92" s="8"/>
      <c r="F92" s="8"/>
      <c r="G92" s="8"/>
    </row>
    <row r="93" spans="3:7" ht="24.75" thickBot="1" x14ac:dyDescent="0.3">
      <c r="C93" s="1" t="s">
        <v>3</v>
      </c>
      <c r="D93" s="11">
        <f>D94</f>
        <v>65000</v>
      </c>
      <c r="E93" s="11">
        <f t="shared" ref="E93:G93" si="5">E94</f>
        <v>84399</v>
      </c>
      <c r="F93" s="11">
        <f t="shared" si="5"/>
        <v>41465</v>
      </c>
      <c r="G93" s="11">
        <f t="shared" si="5"/>
        <v>16859</v>
      </c>
    </row>
    <row r="94" spans="3:7" ht="15.75" thickBot="1" x14ac:dyDescent="0.3">
      <c r="C94" s="10" t="s">
        <v>50</v>
      </c>
      <c r="D94" s="11">
        <v>65000</v>
      </c>
      <c r="E94" s="8">
        <v>84399</v>
      </c>
      <c r="F94" s="8">
        <v>41465</v>
      </c>
      <c r="G94" s="8">
        <v>16859</v>
      </c>
    </row>
    <row r="95" spans="3:7" ht="15.75" thickBot="1" x14ac:dyDescent="0.3">
      <c r="C95" s="10" t="s">
        <v>51</v>
      </c>
      <c r="D95" s="11"/>
      <c r="E95" s="8"/>
      <c r="F95" s="8"/>
      <c r="G95" s="8"/>
    </row>
    <row r="96" spans="3:7" ht="15.75" thickBot="1" x14ac:dyDescent="0.3">
      <c r="C96" s="21" t="s">
        <v>57</v>
      </c>
      <c r="D96" s="11">
        <f>D93+D90+D87+D84+D81+D78+D75</f>
        <v>65000</v>
      </c>
      <c r="E96" s="11">
        <f t="shared" ref="E96:G96" si="6">E93+E90+E87+E84+E81+E78+E75</f>
        <v>84399</v>
      </c>
      <c r="F96" s="11">
        <f t="shared" si="6"/>
        <v>41465</v>
      </c>
      <c r="G96" s="11">
        <f t="shared" si="6"/>
        <v>16859</v>
      </c>
    </row>
    <row r="97" spans="3:7" ht="17.25" customHeight="1" thickBot="1" x14ac:dyDescent="0.3">
      <c r="C97" s="22" t="s">
        <v>35</v>
      </c>
      <c r="D97" s="23">
        <f>IF(D96-D67=0,0,"Error")</f>
        <v>0</v>
      </c>
      <c r="E97" s="23">
        <f>IF(E96-E67=0,0,"Error")</f>
        <v>0</v>
      </c>
      <c r="F97" s="23">
        <f>IF(F96-F67=0,0,"Error")</f>
        <v>0</v>
      </c>
      <c r="G97" s="23">
        <f>IF(G96-G67=0,0,"Error")</f>
        <v>0</v>
      </c>
    </row>
    <row r="98" spans="3:7" ht="15.75" thickBot="1" x14ac:dyDescent="0.3">
      <c r="C98" s="265" t="s">
        <v>56</v>
      </c>
      <c r="D98" s="1318" t="s">
        <v>457</v>
      </c>
      <c r="E98" s="1319"/>
      <c r="F98" s="1319"/>
      <c r="G98" s="1320"/>
    </row>
    <row r="99" spans="3:7" ht="26.25" customHeight="1" thickBot="1" x14ac:dyDescent="0.3">
      <c r="C99" s="268" t="s">
        <v>9</v>
      </c>
      <c r="D99" s="1321" t="s">
        <v>458</v>
      </c>
      <c r="E99" s="1322"/>
      <c r="F99" s="1322"/>
      <c r="G99" s="1323"/>
    </row>
    <row r="100" spans="3:7" ht="15.75" thickBot="1" x14ac:dyDescent="0.3">
      <c r="C100" s="268" t="s">
        <v>14</v>
      </c>
      <c r="D100" s="1321" t="s">
        <v>459</v>
      </c>
      <c r="E100" s="1322"/>
      <c r="F100" s="1322"/>
      <c r="G100" s="1323"/>
    </row>
    <row r="101" spans="3:7" ht="20.25" customHeight="1" x14ac:dyDescent="0.25">
      <c r="C101" s="1324"/>
      <c r="D101" s="269">
        <v>2019</v>
      </c>
      <c r="E101" s="269">
        <v>2020</v>
      </c>
      <c r="F101" s="269">
        <v>2021</v>
      </c>
      <c r="G101" s="269">
        <v>2022</v>
      </c>
    </row>
    <row r="102" spans="3:7" ht="15.75" thickBot="1" x14ac:dyDescent="0.3">
      <c r="C102" s="1325"/>
      <c r="D102" s="270" t="s">
        <v>5</v>
      </c>
      <c r="E102" s="270" t="s">
        <v>6</v>
      </c>
      <c r="F102" s="270" t="s">
        <v>6</v>
      </c>
      <c r="G102" s="270" t="s">
        <v>6</v>
      </c>
    </row>
    <row r="103" spans="3:7" ht="12.75" customHeight="1" thickBot="1" x14ac:dyDescent="0.3">
      <c r="C103" s="268" t="s">
        <v>8</v>
      </c>
      <c r="D103" s="266">
        <f>D104/D105</f>
        <v>1182.859649122807</v>
      </c>
      <c r="E103" s="266">
        <f t="shared" ref="E103:G103" si="7">E104/E105</f>
        <v>1262.2363435718228</v>
      </c>
      <c r="F103" s="266">
        <f t="shared" si="7"/>
        <v>758.62068965517244</v>
      </c>
      <c r="G103" s="266">
        <f t="shared" si="7"/>
        <v>576.75862068965512</v>
      </c>
    </row>
    <row r="104" spans="3:7" ht="15.75" thickBot="1" x14ac:dyDescent="0.3">
      <c r="C104" s="268" t="s">
        <v>15</v>
      </c>
      <c r="D104" s="266">
        <f>67423</f>
        <v>67423</v>
      </c>
      <c r="E104" s="266">
        <f>32622+40000</f>
        <v>72622</v>
      </c>
      <c r="F104" s="266">
        <f>22000+22000</f>
        <v>44000</v>
      </c>
      <c r="G104" s="266">
        <f>26021+7431</f>
        <v>33452</v>
      </c>
    </row>
    <row r="105" spans="3:7" ht="15.75" thickBot="1" x14ac:dyDescent="0.3">
      <c r="C105" s="268" t="s">
        <v>23</v>
      </c>
      <c r="D105" s="266">
        <v>57</v>
      </c>
      <c r="E105" s="266">
        <v>57.534391534391531</v>
      </c>
      <c r="F105" s="266">
        <v>58</v>
      </c>
      <c r="G105" s="266">
        <v>58</v>
      </c>
    </row>
    <row r="106" spans="3:7" ht="15.75" thickBot="1" x14ac:dyDescent="0.3">
      <c r="C106" s="268" t="s">
        <v>16</v>
      </c>
      <c r="D106" s="271"/>
      <c r="E106" s="272">
        <f>E103/D103-1</f>
        <v>6.7105758918972747E-2</v>
      </c>
      <c r="F106" s="272">
        <f>F103/E103-1</f>
        <v>-0.39898681136968384</v>
      </c>
      <c r="G106" s="272">
        <f>G103/F103-1</f>
        <v>-0.23972727272727279</v>
      </c>
    </row>
    <row r="107" spans="3:7" ht="15.75" thickBot="1" x14ac:dyDescent="0.3">
      <c r="C107" s="268" t="s">
        <v>17</v>
      </c>
      <c r="D107" s="271"/>
      <c r="E107" s="272">
        <f t="shared" ref="E107:G108" si="8">E104/D104-1</f>
        <v>7.7110184951722616E-2</v>
      </c>
      <c r="F107" s="272">
        <f t="shared" si="8"/>
        <v>-0.39412299303241438</v>
      </c>
      <c r="G107" s="272">
        <f t="shared" si="8"/>
        <v>-0.23972727272727268</v>
      </c>
    </row>
    <row r="108" spans="3:7" ht="24.75" thickBot="1" x14ac:dyDescent="0.3">
      <c r="C108" s="268" t="s">
        <v>18</v>
      </c>
      <c r="D108" s="271"/>
      <c r="E108" s="272">
        <f t="shared" si="8"/>
        <v>9.375290077044518E-3</v>
      </c>
      <c r="F108" s="272">
        <f t="shared" si="8"/>
        <v>8.092698179142932E-3</v>
      </c>
      <c r="G108" s="272">
        <f t="shared" si="8"/>
        <v>0</v>
      </c>
    </row>
    <row r="109" spans="3:7" ht="24.75" customHeight="1" thickBot="1" x14ac:dyDescent="0.3">
      <c r="C109" s="773" t="s">
        <v>73</v>
      </c>
      <c r="D109" s="774"/>
      <c r="E109" s="774"/>
      <c r="F109" s="774"/>
      <c r="G109" s="775"/>
    </row>
    <row r="110" spans="3:7" ht="12.75" customHeight="1" x14ac:dyDescent="0.25">
      <c r="C110" s="886"/>
      <c r="D110" s="65">
        <v>2018</v>
      </c>
      <c r="E110" s="65">
        <v>2019</v>
      </c>
      <c r="F110" s="65">
        <v>2020</v>
      </c>
      <c r="G110" s="65">
        <v>2021</v>
      </c>
    </row>
    <row r="111" spans="3:7" ht="9" customHeight="1" thickBot="1" x14ac:dyDescent="0.3">
      <c r="C111" s="887"/>
      <c r="D111" s="66" t="s">
        <v>5</v>
      </c>
      <c r="E111" s="66" t="s">
        <v>6</v>
      </c>
      <c r="F111" s="66" t="s">
        <v>6</v>
      </c>
      <c r="G111" s="66" t="s">
        <v>6</v>
      </c>
    </row>
    <row r="112" spans="3:7" ht="24.75" customHeight="1" thickBot="1" x14ac:dyDescent="0.3">
      <c r="C112" s="61" t="s">
        <v>0</v>
      </c>
      <c r="D112" s="53"/>
      <c r="E112" s="53"/>
      <c r="F112" s="53"/>
      <c r="G112" s="53"/>
    </row>
    <row r="113" spans="3:7" ht="15.75" thickBot="1" x14ac:dyDescent="0.3">
      <c r="C113" s="67" t="s">
        <v>50</v>
      </c>
      <c r="D113" s="35"/>
      <c r="E113" s="273"/>
      <c r="F113" s="273"/>
      <c r="G113" s="273"/>
    </row>
    <row r="114" spans="3:7" ht="15.75" thickBot="1" x14ac:dyDescent="0.3">
      <c r="C114" s="67" t="s">
        <v>51</v>
      </c>
      <c r="D114" s="35"/>
      <c r="E114" s="273"/>
      <c r="F114" s="273"/>
      <c r="G114" s="273"/>
    </row>
    <row r="115" spans="3:7" ht="24.75" customHeight="1" thickBot="1" x14ac:dyDescent="0.3">
      <c r="C115" s="61" t="s">
        <v>31</v>
      </c>
      <c r="D115" s="53"/>
      <c r="E115" s="53"/>
      <c r="F115" s="53"/>
      <c r="G115" s="53"/>
    </row>
    <row r="116" spans="3:7" ht="15.75" thickBot="1" x14ac:dyDescent="0.3">
      <c r="C116" s="67" t="s">
        <v>50</v>
      </c>
      <c r="D116" s="35"/>
      <c r="E116" s="53"/>
      <c r="F116" s="53"/>
      <c r="G116" s="53"/>
    </row>
    <row r="117" spans="3:7" ht="15.75" thickBot="1" x14ac:dyDescent="0.3">
      <c r="C117" s="67" t="s">
        <v>51</v>
      </c>
      <c r="D117" s="35"/>
      <c r="E117" s="53"/>
      <c r="F117" s="53"/>
      <c r="G117" s="53"/>
    </row>
    <row r="118" spans="3:7" ht="24.75" customHeight="1" thickBot="1" x14ac:dyDescent="0.3">
      <c r="C118" s="61" t="s">
        <v>1</v>
      </c>
      <c r="D118" s="35">
        <v>0</v>
      </c>
      <c r="E118" s="53">
        <v>0</v>
      </c>
      <c r="F118" s="53">
        <v>0</v>
      </c>
      <c r="G118" s="53">
        <v>0</v>
      </c>
    </row>
    <row r="119" spans="3:7" ht="15.75" thickBot="1" x14ac:dyDescent="0.3">
      <c r="C119" s="67" t="s">
        <v>50</v>
      </c>
      <c r="D119" s="35"/>
      <c r="E119" s="53"/>
      <c r="F119" s="53"/>
      <c r="G119" s="53"/>
    </row>
    <row r="120" spans="3:7" ht="15.75" thickBot="1" x14ac:dyDescent="0.3">
      <c r="C120" s="67" t="s">
        <v>51</v>
      </c>
      <c r="D120" s="35"/>
      <c r="E120" s="53"/>
      <c r="F120" s="53"/>
      <c r="G120" s="53"/>
    </row>
    <row r="121" spans="3:7" ht="15.75" thickBot="1" x14ac:dyDescent="0.3">
      <c r="C121" s="61" t="s">
        <v>2</v>
      </c>
      <c r="D121" s="35"/>
      <c r="E121" s="53"/>
      <c r="F121" s="53"/>
      <c r="G121" s="53"/>
    </row>
    <row r="122" spans="3:7" ht="15.75" thickBot="1" x14ac:dyDescent="0.3">
      <c r="C122" s="67" t="s">
        <v>50</v>
      </c>
      <c r="D122" s="35"/>
      <c r="E122" s="53"/>
      <c r="F122" s="53"/>
      <c r="G122" s="53"/>
    </row>
    <row r="123" spans="3:7" ht="15.75" thickBot="1" x14ac:dyDescent="0.3">
      <c r="C123" s="67" t="s">
        <v>51</v>
      </c>
      <c r="D123" s="35"/>
      <c r="E123" s="53"/>
      <c r="F123" s="53"/>
      <c r="G123" s="53"/>
    </row>
    <row r="124" spans="3:7" ht="15.75" thickBot="1" x14ac:dyDescent="0.3">
      <c r="C124" s="61" t="s">
        <v>24</v>
      </c>
      <c r="D124" s="35"/>
      <c r="E124" s="53"/>
      <c r="F124" s="53"/>
      <c r="G124" s="53"/>
    </row>
    <row r="125" spans="3:7" ht="15.75" thickBot="1" x14ac:dyDescent="0.3">
      <c r="C125" s="67" t="s">
        <v>50</v>
      </c>
      <c r="D125" s="35"/>
      <c r="E125" s="53"/>
      <c r="F125" s="53"/>
      <c r="G125" s="53"/>
    </row>
    <row r="126" spans="3:7" ht="15" customHeight="1" thickBot="1" x14ac:dyDescent="0.3">
      <c r="C126" s="67" t="s">
        <v>51</v>
      </c>
      <c r="D126" s="35"/>
      <c r="E126" s="53"/>
      <c r="F126" s="53"/>
      <c r="G126" s="53"/>
    </row>
    <row r="127" spans="3:7" ht="15.75" thickBot="1" x14ac:dyDescent="0.3">
      <c r="C127" s="61" t="s">
        <v>25</v>
      </c>
      <c r="D127" s="35">
        <v>0</v>
      </c>
      <c r="E127" s="53">
        <v>0</v>
      </c>
      <c r="F127" s="53">
        <v>0</v>
      </c>
      <c r="G127" s="53">
        <v>0</v>
      </c>
    </row>
    <row r="128" spans="3:7" ht="15.75" thickBot="1" x14ac:dyDescent="0.3">
      <c r="C128" s="67" t="s">
        <v>50</v>
      </c>
      <c r="D128" s="35"/>
      <c r="E128" s="53"/>
      <c r="F128" s="53"/>
      <c r="G128" s="53"/>
    </row>
    <row r="129" spans="3:7" ht="15.75" thickBot="1" x14ac:dyDescent="0.3">
      <c r="C129" s="67" t="s">
        <v>51</v>
      </c>
      <c r="D129" s="35"/>
      <c r="E129" s="53"/>
      <c r="F129" s="53"/>
      <c r="G129" s="53"/>
    </row>
    <row r="130" spans="3:7" ht="24.75" thickBot="1" x14ac:dyDescent="0.3">
      <c r="C130" s="61" t="s">
        <v>3</v>
      </c>
      <c r="D130" s="35">
        <f>D131</f>
        <v>67423</v>
      </c>
      <c r="E130" s="35">
        <f t="shared" ref="E130:G130" si="9">E131</f>
        <v>72622</v>
      </c>
      <c r="F130" s="35">
        <f t="shared" si="9"/>
        <v>44000</v>
      </c>
      <c r="G130" s="35">
        <f t="shared" si="9"/>
        <v>33452</v>
      </c>
    </row>
    <row r="131" spans="3:7" ht="15.75" thickBot="1" x14ac:dyDescent="0.3">
      <c r="C131" s="67" t="s">
        <v>50</v>
      </c>
      <c r="D131" s="35">
        <f>D104</f>
        <v>67423</v>
      </c>
      <c r="E131" s="53">
        <f>E104</f>
        <v>72622</v>
      </c>
      <c r="F131" s="53">
        <f>F104</f>
        <v>44000</v>
      </c>
      <c r="G131" s="53">
        <f>G104</f>
        <v>33452</v>
      </c>
    </row>
    <row r="132" spans="3:7" ht="15.75" thickBot="1" x14ac:dyDescent="0.3">
      <c r="C132" s="274" t="s">
        <v>51</v>
      </c>
      <c r="D132" s="35"/>
      <c r="E132" s="53"/>
      <c r="F132" s="53"/>
      <c r="G132" s="53"/>
    </row>
    <row r="133" spans="3:7" ht="15.75" thickBot="1" x14ac:dyDescent="0.3">
      <c r="C133" s="275" t="s">
        <v>58</v>
      </c>
      <c r="D133" s="35">
        <f>D130+D127+D124+D121+D118+D115+D112</f>
        <v>67423</v>
      </c>
      <c r="E133" s="35">
        <f t="shared" ref="E133:G133" si="10">E130+E127+E124+E121+E118+E115+E112</f>
        <v>72622</v>
      </c>
      <c r="F133" s="35">
        <f t="shared" si="10"/>
        <v>44000</v>
      </c>
      <c r="G133" s="35">
        <f t="shared" si="10"/>
        <v>33452</v>
      </c>
    </row>
    <row r="134" spans="3:7" ht="17.25" customHeight="1" thickBot="1" x14ac:dyDescent="0.3">
      <c r="C134" s="267" t="s">
        <v>35</v>
      </c>
      <c r="D134" s="276">
        <f>IF(D133-D104=0,0,"Error")</f>
        <v>0</v>
      </c>
      <c r="E134" s="276">
        <f>IF(E133-E104=0,0,"Error")</f>
        <v>0</v>
      </c>
      <c r="F134" s="276">
        <f>IF(F133-F104=0,0,"Error")</f>
        <v>0</v>
      </c>
      <c r="G134" s="276">
        <f>IF(G133-G104=0,0,"Error")</f>
        <v>0</v>
      </c>
    </row>
    <row r="135" spans="3:7" ht="17.25" customHeight="1" thickBot="1" x14ac:dyDescent="0.3">
      <c r="C135" s="265" t="s">
        <v>60</v>
      </c>
      <c r="D135" s="1318" t="s">
        <v>460</v>
      </c>
      <c r="E135" s="1319"/>
      <c r="F135" s="1319"/>
      <c r="G135" s="1320"/>
    </row>
    <row r="136" spans="3:7" ht="17.25" customHeight="1" thickBot="1" x14ac:dyDescent="0.3">
      <c r="C136" s="268" t="s">
        <v>9</v>
      </c>
      <c r="D136" s="1321" t="s">
        <v>461</v>
      </c>
      <c r="E136" s="1322"/>
      <c r="F136" s="1322"/>
      <c r="G136" s="1323"/>
    </row>
    <row r="137" spans="3:7" ht="17.25" customHeight="1" thickBot="1" x14ac:dyDescent="0.3">
      <c r="C137" s="268" t="s">
        <v>14</v>
      </c>
      <c r="D137" s="1321" t="s">
        <v>459</v>
      </c>
      <c r="E137" s="1322"/>
      <c r="F137" s="1322"/>
      <c r="G137" s="1323"/>
    </row>
    <row r="138" spans="3:7" ht="17.25" customHeight="1" x14ac:dyDescent="0.25">
      <c r="C138" s="1324"/>
      <c r="D138" s="269">
        <v>2019</v>
      </c>
      <c r="E138" s="269">
        <v>2020</v>
      </c>
      <c r="F138" s="269">
        <v>2021</v>
      </c>
      <c r="G138" s="269">
        <v>2022</v>
      </c>
    </row>
    <row r="139" spans="3:7" ht="17.25" customHeight="1" thickBot="1" x14ac:dyDescent="0.3">
      <c r="C139" s="1325"/>
      <c r="D139" s="270" t="s">
        <v>5</v>
      </c>
      <c r="E139" s="270" t="s">
        <v>6</v>
      </c>
      <c r="F139" s="270" t="s">
        <v>6</v>
      </c>
      <c r="G139" s="270" t="s">
        <v>6</v>
      </c>
    </row>
    <row r="140" spans="3:7" ht="17.25" customHeight="1" thickBot="1" x14ac:dyDescent="0.3">
      <c r="C140" s="268" t="s">
        <v>8</v>
      </c>
      <c r="D140" s="266">
        <v>25</v>
      </c>
      <c r="E140" s="266">
        <f>E141/E142</f>
        <v>42.553191489361701</v>
      </c>
      <c r="F140" s="266">
        <f t="shared" ref="F140:G140" si="11">F141/F142</f>
        <v>42.553191489361701</v>
      </c>
      <c r="G140" s="266">
        <f t="shared" si="11"/>
        <v>42.553191489361701</v>
      </c>
    </row>
    <row r="141" spans="3:7" ht="15.75" thickBot="1" x14ac:dyDescent="0.3">
      <c r="C141" s="268" t="s">
        <v>15</v>
      </c>
      <c r="D141" s="266">
        <v>5792</v>
      </c>
      <c r="E141" s="266">
        <v>10000</v>
      </c>
      <c r="F141" s="266">
        <v>10000</v>
      </c>
      <c r="G141" s="266">
        <v>10000</v>
      </c>
    </row>
    <row r="142" spans="3:7" ht="15.75" thickBot="1" x14ac:dyDescent="0.3">
      <c r="C142" s="268" t="s">
        <v>23</v>
      </c>
      <c r="D142" s="266">
        <f>D141/D140</f>
        <v>231.68</v>
      </c>
      <c r="E142" s="266">
        <v>235</v>
      </c>
      <c r="F142" s="266">
        <v>235</v>
      </c>
      <c r="G142" s="266">
        <v>235</v>
      </c>
    </row>
    <row r="143" spans="3:7" ht="15.75" thickBot="1" x14ac:dyDescent="0.3">
      <c r="C143" s="268" t="s">
        <v>16</v>
      </c>
      <c r="D143" s="271"/>
      <c r="E143" s="272">
        <f>E140/D140-1</f>
        <v>0.7021276595744681</v>
      </c>
      <c r="F143" s="272">
        <f>F140/E140-1</f>
        <v>0</v>
      </c>
      <c r="G143" s="272">
        <f>G140/F140-1</f>
        <v>0</v>
      </c>
    </row>
    <row r="144" spans="3:7" ht="15.75" thickBot="1" x14ac:dyDescent="0.3">
      <c r="C144" s="268" t="s">
        <v>17</v>
      </c>
      <c r="D144" s="271"/>
      <c r="E144" s="272">
        <f t="shared" ref="E144:G145" si="12">E141/D141-1</f>
        <v>0.72651933701657456</v>
      </c>
      <c r="F144" s="272">
        <f t="shared" si="12"/>
        <v>0</v>
      </c>
      <c r="G144" s="272">
        <f t="shared" si="12"/>
        <v>0</v>
      </c>
    </row>
    <row r="145" spans="3:7" ht="15.75" customHeight="1" thickBot="1" x14ac:dyDescent="0.3">
      <c r="C145" s="268" t="s">
        <v>18</v>
      </c>
      <c r="D145" s="271"/>
      <c r="E145" s="272">
        <f t="shared" si="12"/>
        <v>1.4330110497237536E-2</v>
      </c>
      <c r="F145" s="272">
        <f t="shared" si="12"/>
        <v>0</v>
      </c>
      <c r="G145" s="272">
        <f t="shared" si="12"/>
        <v>0</v>
      </c>
    </row>
    <row r="146" spans="3:7" ht="34.5" customHeight="1" thickBot="1" x14ac:dyDescent="0.3">
      <c r="C146" s="888" t="s">
        <v>462</v>
      </c>
      <c r="D146" s="889"/>
      <c r="E146" s="889"/>
      <c r="F146" s="889"/>
      <c r="G146" s="890"/>
    </row>
    <row r="147" spans="3:7" ht="21.75" customHeight="1" x14ac:dyDescent="0.25">
      <c r="C147" s="886"/>
      <c r="D147" s="65">
        <v>2018</v>
      </c>
      <c r="E147" s="65">
        <v>2019</v>
      </c>
      <c r="F147" s="65">
        <v>2020</v>
      </c>
      <c r="G147" s="65">
        <v>2021</v>
      </c>
    </row>
    <row r="148" spans="3:7" ht="19.5" customHeight="1" thickBot="1" x14ac:dyDescent="0.3">
      <c r="C148" s="887"/>
      <c r="D148" s="66" t="s">
        <v>5</v>
      </c>
      <c r="E148" s="66" t="s">
        <v>6</v>
      </c>
      <c r="F148" s="66" t="s">
        <v>6</v>
      </c>
      <c r="G148" s="66" t="s">
        <v>6</v>
      </c>
    </row>
    <row r="149" spans="3:7" ht="27.75" customHeight="1" thickBot="1" x14ac:dyDescent="0.3">
      <c r="C149" s="61" t="s">
        <v>0</v>
      </c>
      <c r="D149" s="53"/>
      <c r="E149" s="53"/>
      <c r="F149" s="53"/>
      <c r="G149" s="53"/>
    </row>
    <row r="150" spans="3:7" ht="15.75" thickBot="1" x14ac:dyDescent="0.3">
      <c r="C150" s="67" t="s">
        <v>50</v>
      </c>
      <c r="D150" s="35"/>
      <c r="E150" s="273"/>
      <c r="F150" s="273"/>
      <c r="G150" s="273"/>
    </row>
    <row r="151" spans="3:7" ht="15.75" thickBot="1" x14ac:dyDescent="0.3">
      <c r="C151" s="67" t="s">
        <v>51</v>
      </c>
      <c r="D151" s="35"/>
      <c r="E151" s="273"/>
      <c r="F151" s="273"/>
      <c r="G151" s="273"/>
    </row>
    <row r="152" spans="3:7" ht="24.75" thickBot="1" x14ac:dyDescent="0.3">
      <c r="C152" s="61" t="s">
        <v>31</v>
      </c>
      <c r="D152" s="53"/>
      <c r="E152" s="53"/>
      <c r="F152" s="53"/>
      <c r="G152" s="53"/>
    </row>
    <row r="153" spans="3:7" ht="15.75" thickBot="1" x14ac:dyDescent="0.3">
      <c r="C153" s="67" t="s">
        <v>50</v>
      </c>
      <c r="D153" s="35"/>
      <c r="E153" s="53"/>
      <c r="F153" s="53"/>
      <c r="G153" s="53"/>
    </row>
    <row r="154" spans="3:7" ht="15.75" thickBot="1" x14ac:dyDescent="0.3">
      <c r="C154" s="67" t="s">
        <v>51</v>
      </c>
      <c r="D154" s="35"/>
      <c r="E154" s="53"/>
      <c r="F154" s="53"/>
      <c r="G154" s="53"/>
    </row>
    <row r="155" spans="3:7" ht="15.75" thickBot="1" x14ac:dyDescent="0.3">
      <c r="C155" s="61" t="s">
        <v>1</v>
      </c>
      <c r="D155" s="35">
        <v>0</v>
      </c>
      <c r="E155" s="53">
        <v>0</v>
      </c>
      <c r="F155" s="53">
        <v>0</v>
      </c>
      <c r="G155" s="53">
        <v>0</v>
      </c>
    </row>
    <row r="156" spans="3:7" ht="15.75" customHeight="1" thickBot="1" x14ac:dyDescent="0.3">
      <c r="C156" s="67" t="s">
        <v>50</v>
      </c>
      <c r="D156" s="35"/>
      <c r="E156" s="53"/>
      <c r="F156" s="53"/>
      <c r="G156" s="53"/>
    </row>
    <row r="157" spans="3:7" ht="12.75" customHeight="1" thickBot="1" x14ac:dyDescent="0.3">
      <c r="C157" s="67" t="s">
        <v>51</v>
      </c>
      <c r="D157" s="35"/>
      <c r="E157" s="53"/>
      <c r="F157" s="53"/>
      <c r="G157" s="53"/>
    </row>
    <row r="158" spans="3:7" ht="17.25" customHeight="1" thickBot="1" x14ac:dyDescent="0.3">
      <c r="C158" s="61" t="s">
        <v>2</v>
      </c>
      <c r="D158" s="35"/>
      <c r="E158" s="53"/>
      <c r="F158" s="53"/>
      <c r="G158" s="53"/>
    </row>
    <row r="159" spans="3:7" ht="15.75" thickBot="1" x14ac:dyDescent="0.3">
      <c r="C159" s="67" t="s">
        <v>50</v>
      </c>
      <c r="D159" s="35"/>
      <c r="E159" s="53"/>
      <c r="F159" s="53"/>
      <c r="G159" s="53"/>
    </row>
    <row r="160" spans="3:7" ht="15.75" thickBot="1" x14ac:dyDescent="0.3">
      <c r="C160" s="67" t="s">
        <v>51</v>
      </c>
      <c r="D160" s="35"/>
      <c r="E160" s="53"/>
      <c r="F160" s="53"/>
      <c r="G160" s="53"/>
    </row>
    <row r="161" spans="3:7" ht="15.75" thickBot="1" x14ac:dyDescent="0.3">
      <c r="C161" s="61" t="s">
        <v>24</v>
      </c>
      <c r="D161" s="35"/>
      <c r="E161" s="53"/>
      <c r="F161" s="53"/>
      <c r="G161" s="53"/>
    </row>
    <row r="162" spans="3:7" ht="15.75" thickBot="1" x14ac:dyDescent="0.3">
      <c r="C162" s="67" t="s">
        <v>50</v>
      </c>
      <c r="D162" s="35"/>
      <c r="E162" s="53"/>
      <c r="F162" s="53"/>
      <c r="G162" s="53"/>
    </row>
    <row r="163" spans="3:7" ht="15.75" thickBot="1" x14ac:dyDescent="0.3">
      <c r="C163" s="67" t="s">
        <v>51</v>
      </c>
      <c r="D163" s="35"/>
      <c r="E163" s="53"/>
      <c r="F163" s="53"/>
      <c r="G163" s="53"/>
    </row>
    <row r="164" spans="3:7" ht="15.75" thickBot="1" x14ac:dyDescent="0.3">
      <c r="C164" s="61" t="s">
        <v>25</v>
      </c>
      <c r="D164" s="35">
        <v>0</v>
      </c>
      <c r="E164" s="53">
        <v>0</v>
      </c>
      <c r="F164" s="53">
        <v>0</v>
      </c>
      <c r="G164" s="53">
        <v>0</v>
      </c>
    </row>
    <row r="165" spans="3:7" ht="15.75" thickBot="1" x14ac:dyDescent="0.3">
      <c r="C165" s="67" t="s">
        <v>50</v>
      </c>
      <c r="D165" s="35"/>
      <c r="E165" s="53"/>
      <c r="F165" s="53"/>
      <c r="G165" s="53"/>
    </row>
    <row r="166" spans="3:7" ht="15.75" thickBot="1" x14ac:dyDescent="0.3">
      <c r="C166" s="67" t="s">
        <v>51</v>
      </c>
      <c r="D166" s="35"/>
      <c r="E166" s="53"/>
      <c r="F166" s="53"/>
      <c r="G166" s="53"/>
    </row>
    <row r="167" spans="3:7" ht="24.75" thickBot="1" x14ac:dyDescent="0.3">
      <c r="C167" s="61" t="s">
        <v>3</v>
      </c>
      <c r="D167" s="35">
        <f>D168</f>
        <v>5792</v>
      </c>
      <c r="E167" s="35">
        <f t="shared" ref="E167:G167" si="13">E168</f>
        <v>10000</v>
      </c>
      <c r="F167" s="35">
        <f t="shared" si="13"/>
        <v>10000</v>
      </c>
      <c r="G167" s="35">
        <f t="shared" si="13"/>
        <v>10000</v>
      </c>
    </row>
    <row r="168" spans="3:7" ht="15.75" thickBot="1" x14ac:dyDescent="0.3">
      <c r="C168" s="67" t="s">
        <v>50</v>
      </c>
      <c r="D168" s="35">
        <v>5792</v>
      </c>
      <c r="E168" s="53">
        <v>10000</v>
      </c>
      <c r="F168" s="53">
        <v>10000</v>
      </c>
      <c r="G168" s="53">
        <v>10000</v>
      </c>
    </row>
    <row r="169" spans="3:7" ht="15.75" thickBot="1" x14ac:dyDescent="0.3">
      <c r="C169" s="67" t="s">
        <v>51</v>
      </c>
      <c r="D169" s="35"/>
      <c r="E169" s="53"/>
      <c r="F169" s="53"/>
      <c r="G169" s="53"/>
    </row>
    <row r="170" spans="3:7" ht="15.75" thickBot="1" x14ac:dyDescent="0.3">
      <c r="C170" s="277" t="s">
        <v>58</v>
      </c>
      <c r="D170" s="35">
        <f>D167+D164+D161+D158+D155+D152+D149</f>
        <v>5792</v>
      </c>
      <c r="E170" s="35">
        <f t="shared" ref="E170:G170" si="14">E167+E164+E161+E158+E155+E152+E149</f>
        <v>10000</v>
      </c>
      <c r="F170" s="35">
        <f t="shared" si="14"/>
        <v>10000</v>
      </c>
      <c r="G170" s="35">
        <f t="shared" si="14"/>
        <v>10000</v>
      </c>
    </row>
    <row r="171" spans="3:7" ht="15.75" thickBot="1" x14ac:dyDescent="0.3">
      <c r="C171" s="267" t="s">
        <v>35</v>
      </c>
      <c r="D171" s="276">
        <f>IF(D170-D141=0,0,"Error")</f>
        <v>0</v>
      </c>
      <c r="E171" s="276">
        <f>IF(E170-E141=0,0,"Error")</f>
        <v>0</v>
      </c>
      <c r="F171" s="276">
        <f>IF(F170-F141=0,0,"Error")</f>
        <v>0</v>
      </c>
      <c r="G171" s="276">
        <f>IF(G170-G141=0,0,"Error")</f>
        <v>0</v>
      </c>
    </row>
    <row r="172" spans="3:7" ht="15.75" thickBot="1" x14ac:dyDescent="0.3">
      <c r="C172" s="781" t="s">
        <v>45</v>
      </c>
      <c r="D172" s="782"/>
      <c r="E172" s="782"/>
      <c r="F172" s="782"/>
      <c r="G172" s="783"/>
    </row>
    <row r="173" spans="3:7" ht="15.75" thickBot="1" x14ac:dyDescent="0.3">
      <c r="C173" s="781" t="s">
        <v>39</v>
      </c>
      <c r="D173" s="782"/>
      <c r="E173" s="782"/>
      <c r="F173" s="782"/>
      <c r="G173" s="783"/>
    </row>
    <row r="174" spans="3:7" ht="23.25" thickBot="1" x14ac:dyDescent="0.3">
      <c r="C174" s="18" t="s">
        <v>46</v>
      </c>
      <c r="D174" s="1326" t="s">
        <v>463</v>
      </c>
      <c r="E174" s="1327"/>
      <c r="F174" s="1327"/>
      <c r="G174" s="1328"/>
    </row>
    <row r="175" spans="3:7" ht="68.25" thickBot="1" x14ac:dyDescent="0.3">
      <c r="C175" s="18" t="s">
        <v>52</v>
      </c>
      <c r="D175" s="27" t="s">
        <v>464</v>
      </c>
      <c r="E175" s="27" t="s">
        <v>53</v>
      </c>
      <c r="F175" s="278" t="s">
        <v>465</v>
      </c>
      <c r="G175" s="279"/>
    </row>
    <row r="176" spans="3:7" ht="15.75" thickBot="1" x14ac:dyDescent="0.3">
      <c r="C176" s="280"/>
      <c r="D176" s="1329"/>
      <c r="E176" s="1330"/>
      <c r="F176" s="1330"/>
      <c r="G176" s="1331"/>
    </row>
    <row r="177" spans="3:7" ht="23.25" customHeight="1" thickBot="1" x14ac:dyDescent="0.3">
      <c r="C177" s="4" t="s">
        <v>9</v>
      </c>
      <c r="D177" s="767" t="s">
        <v>466</v>
      </c>
      <c r="E177" s="779"/>
      <c r="F177" s="779"/>
      <c r="G177" s="780"/>
    </row>
    <row r="178" spans="3:7" ht="19.5" customHeight="1" thickBot="1" x14ac:dyDescent="0.3">
      <c r="C178" s="4" t="s">
        <v>14</v>
      </c>
      <c r="D178" s="770" t="s">
        <v>467</v>
      </c>
      <c r="E178" s="768"/>
      <c r="F178" s="768"/>
      <c r="G178" s="769"/>
    </row>
    <row r="179" spans="3:7" x14ac:dyDescent="0.25">
      <c r="C179" s="771"/>
      <c r="D179" s="16">
        <v>2019</v>
      </c>
      <c r="E179" s="16">
        <v>2020</v>
      </c>
      <c r="F179" s="16">
        <v>2021</v>
      </c>
      <c r="G179" s="16">
        <v>2022</v>
      </c>
    </row>
    <row r="180" spans="3:7" ht="15.75" thickBot="1" x14ac:dyDescent="0.3">
      <c r="C180" s="772"/>
      <c r="D180" s="17" t="s">
        <v>5</v>
      </c>
      <c r="E180" s="17" t="s">
        <v>6</v>
      </c>
      <c r="F180" s="17" t="s">
        <v>6</v>
      </c>
      <c r="G180" s="17" t="s">
        <v>6</v>
      </c>
    </row>
    <row r="181" spans="3:7" ht="15.75" thickBot="1" x14ac:dyDescent="0.3">
      <c r="C181" s="4" t="s">
        <v>8</v>
      </c>
      <c r="D181" s="266">
        <v>1049</v>
      </c>
      <c r="E181" s="266">
        <f>E182/E183</f>
        <v>309.09090909090907</v>
      </c>
      <c r="F181" s="266">
        <f t="shared" ref="F181:G181" si="15">F182/F183</f>
        <v>300.88495575221236</v>
      </c>
      <c r="G181" s="266">
        <f t="shared" si="15"/>
        <v>283.33333333333331</v>
      </c>
    </row>
    <row r="182" spans="3:7" ht="15.75" thickBot="1" x14ac:dyDescent="0.3">
      <c r="C182" s="4" t="s">
        <v>15</v>
      </c>
      <c r="D182" s="258">
        <v>251188</v>
      </c>
      <c r="E182" s="258">
        <v>170000</v>
      </c>
      <c r="F182" s="258">
        <v>170000</v>
      </c>
      <c r="G182" s="257">
        <v>170000</v>
      </c>
    </row>
    <row r="183" spans="3:7" ht="15.75" thickBot="1" x14ac:dyDescent="0.3">
      <c r="C183" s="4" t="s">
        <v>23</v>
      </c>
      <c r="D183" s="258">
        <f>D182/D181</f>
        <v>239.45471877979028</v>
      </c>
      <c r="E183" s="258">
        <v>550</v>
      </c>
      <c r="F183" s="258">
        <v>565</v>
      </c>
      <c r="G183" s="257">
        <v>600</v>
      </c>
    </row>
    <row r="184" spans="3:7" ht="15.75" thickBot="1" x14ac:dyDescent="0.3">
      <c r="C184" s="4" t="s">
        <v>16</v>
      </c>
      <c r="D184" s="118" t="s">
        <v>22</v>
      </c>
      <c r="E184" s="7">
        <f>E181/D181-1</f>
        <v>-0.7053470838027559</v>
      </c>
      <c r="F184" s="7">
        <f t="shared" ref="F184:G186" si="16">F181/E181-1</f>
        <v>-2.6548672566371723E-2</v>
      </c>
      <c r="G184" s="281">
        <f t="shared" si="16"/>
        <v>-5.8333333333333348E-2</v>
      </c>
    </row>
    <row r="185" spans="3:7" ht="15.75" thickBot="1" x14ac:dyDescent="0.3">
      <c r="C185" s="4" t="s">
        <v>17</v>
      </c>
      <c r="D185" s="118" t="s">
        <v>22</v>
      </c>
      <c r="E185" s="7">
        <f>E182/D182-1</f>
        <v>-0.32321607720114021</v>
      </c>
      <c r="F185" s="7">
        <f t="shared" si="16"/>
        <v>0</v>
      </c>
      <c r="G185" s="7">
        <f t="shared" si="16"/>
        <v>0</v>
      </c>
    </row>
    <row r="186" spans="3:7" ht="23.25" thickBot="1" x14ac:dyDescent="0.3">
      <c r="C186" s="4" t="s">
        <v>18</v>
      </c>
      <c r="D186" s="118" t="s">
        <v>22</v>
      </c>
      <c r="E186" s="7">
        <f>E183/D183-1</f>
        <v>1.2968852015223655</v>
      </c>
      <c r="F186" s="7">
        <f t="shared" si="16"/>
        <v>2.7272727272727337E-2</v>
      </c>
      <c r="G186" s="7">
        <f t="shared" si="16"/>
        <v>6.1946902654867353E-2</v>
      </c>
    </row>
    <row r="187" spans="3:7" ht="15.75" thickBot="1" x14ac:dyDescent="0.3">
      <c r="C187" s="773" t="s">
        <v>34</v>
      </c>
      <c r="D187" s="774"/>
      <c r="E187" s="774"/>
      <c r="F187" s="774"/>
      <c r="G187" s="775"/>
    </row>
    <row r="188" spans="3:7" x14ac:dyDescent="0.25">
      <c r="C188" s="771"/>
      <c r="D188" s="16">
        <v>2019</v>
      </c>
      <c r="E188" s="16">
        <v>2020</v>
      </c>
      <c r="F188" s="16">
        <v>2021</v>
      </c>
      <c r="G188" s="16">
        <v>2022</v>
      </c>
    </row>
    <row r="189" spans="3:7" ht="15.75" thickBot="1" x14ac:dyDescent="0.3">
      <c r="C189" s="772"/>
      <c r="D189" s="17" t="s">
        <v>5</v>
      </c>
      <c r="E189" s="17" t="s">
        <v>6</v>
      </c>
      <c r="F189" s="17" t="s">
        <v>6</v>
      </c>
      <c r="G189" s="17" t="s">
        <v>6</v>
      </c>
    </row>
    <row r="190" spans="3:7" ht="15.75" thickBot="1" x14ac:dyDescent="0.3">
      <c r="C190" s="1" t="s">
        <v>41</v>
      </c>
      <c r="D190" s="8"/>
      <c r="E190" s="8"/>
      <c r="F190" s="8"/>
      <c r="G190" s="8"/>
    </row>
    <row r="191" spans="3:7" ht="15.75" thickBot="1" x14ac:dyDescent="0.3">
      <c r="C191" s="10" t="s">
        <v>50</v>
      </c>
      <c r="D191" s="8">
        <v>0</v>
      </c>
      <c r="E191" s="8">
        <v>0</v>
      </c>
      <c r="F191" s="8">
        <v>0</v>
      </c>
      <c r="G191" s="8">
        <v>0</v>
      </c>
    </row>
    <row r="192" spans="3:7" ht="15.75" thickBot="1" x14ac:dyDescent="0.3">
      <c r="C192" s="10" t="s">
        <v>78</v>
      </c>
      <c r="D192" s="8">
        <v>0</v>
      </c>
      <c r="E192" s="8">
        <v>0</v>
      </c>
      <c r="F192" s="8">
        <v>0</v>
      </c>
      <c r="G192" s="8">
        <v>0</v>
      </c>
    </row>
    <row r="193" spans="3:7" ht="15.75" thickBot="1" x14ac:dyDescent="0.3">
      <c r="C193" s="10" t="s">
        <v>76</v>
      </c>
      <c r="D193" s="8">
        <v>0</v>
      </c>
      <c r="E193" s="8">
        <v>0</v>
      </c>
      <c r="F193" s="8">
        <v>0</v>
      </c>
      <c r="G193" s="8">
        <v>0</v>
      </c>
    </row>
    <row r="194" spans="3:7" ht="17.25" customHeight="1" thickBot="1" x14ac:dyDescent="0.3">
      <c r="C194" s="10" t="s">
        <v>77</v>
      </c>
      <c r="D194" s="8">
        <v>0</v>
      </c>
      <c r="E194" s="8">
        <v>0</v>
      </c>
      <c r="F194" s="8">
        <v>0</v>
      </c>
      <c r="G194" s="8">
        <v>0</v>
      </c>
    </row>
    <row r="195" spans="3:7" ht="15.75" thickBot="1" x14ac:dyDescent="0.3">
      <c r="C195" s="1" t="s">
        <v>42</v>
      </c>
      <c r="D195" s="11">
        <v>251188</v>
      </c>
      <c r="E195" s="11">
        <v>170000</v>
      </c>
      <c r="F195" s="11">
        <v>170000</v>
      </c>
      <c r="G195" s="11">
        <v>170000</v>
      </c>
    </row>
    <row r="196" spans="3:7" ht="12.75" customHeight="1" thickBot="1" x14ac:dyDescent="0.3">
      <c r="C196" s="10" t="s">
        <v>50</v>
      </c>
      <c r="D196" s="8">
        <v>251188</v>
      </c>
      <c r="E196" s="8">
        <v>170000</v>
      </c>
      <c r="F196" s="8">
        <v>170000</v>
      </c>
      <c r="G196" s="8">
        <v>170000</v>
      </c>
    </row>
    <row r="197" spans="3:7" ht="12.75" customHeight="1" thickBot="1" x14ac:dyDescent="0.3">
      <c r="C197" s="10" t="s">
        <v>78</v>
      </c>
      <c r="D197" s="8">
        <v>0</v>
      </c>
      <c r="E197" s="8">
        <v>0</v>
      </c>
      <c r="F197" s="8">
        <v>0</v>
      </c>
      <c r="G197" s="8">
        <v>0</v>
      </c>
    </row>
    <row r="198" spans="3:7" ht="15.75" thickBot="1" x14ac:dyDescent="0.3">
      <c r="C198" s="10" t="s">
        <v>76</v>
      </c>
      <c r="D198" s="8">
        <v>0</v>
      </c>
      <c r="E198" s="8">
        <v>0</v>
      </c>
      <c r="F198" s="8">
        <v>0</v>
      </c>
      <c r="G198" s="8">
        <v>0</v>
      </c>
    </row>
    <row r="199" spans="3:7" ht="15.75" thickBot="1" x14ac:dyDescent="0.3">
      <c r="C199" s="10" t="s">
        <v>77</v>
      </c>
      <c r="D199" s="8">
        <v>0</v>
      </c>
      <c r="E199" s="8">
        <v>0</v>
      </c>
      <c r="F199" s="8">
        <v>0</v>
      </c>
      <c r="G199" s="8">
        <v>0</v>
      </c>
    </row>
    <row r="200" spans="3:7" ht="15.75" thickBot="1" x14ac:dyDescent="0.3">
      <c r="C200" s="19" t="s">
        <v>33</v>
      </c>
      <c r="D200" s="11">
        <f>D195+D190</f>
        <v>251188</v>
      </c>
      <c r="E200" s="11">
        <f t="shared" ref="E200:G200" si="17">E195+E190</f>
        <v>170000</v>
      </c>
      <c r="F200" s="11">
        <f t="shared" si="17"/>
        <v>170000</v>
      </c>
      <c r="G200" s="11">
        <f t="shared" si="17"/>
        <v>170000</v>
      </c>
    </row>
    <row r="201" spans="3:7" ht="15.75" thickBot="1" x14ac:dyDescent="0.3">
      <c r="C201" s="282" t="s">
        <v>29</v>
      </c>
      <c r="D201" s="1335" t="s">
        <v>468</v>
      </c>
      <c r="E201" s="1336"/>
      <c r="F201" s="1336"/>
      <c r="G201" s="1337"/>
    </row>
    <row r="202" spans="3:7" ht="45.75" thickBot="1" x14ac:dyDescent="0.3">
      <c r="C202" s="18" t="s">
        <v>469</v>
      </c>
      <c r="D202" s="624" t="s">
        <v>470</v>
      </c>
      <c r="E202" s="625" t="s">
        <v>53</v>
      </c>
      <c r="F202" s="626" t="s">
        <v>471</v>
      </c>
      <c r="G202" s="627"/>
    </row>
    <row r="203" spans="3:7" ht="27" customHeight="1" thickBot="1" x14ac:dyDescent="0.3">
      <c r="C203" s="4" t="s">
        <v>9</v>
      </c>
      <c r="D203" s="767" t="s">
        <v>472</v>
      </c>
      <c r="E203" s="779"/>
      <c r="F203" s="779"/>
      <c r="G203" s="780"/>
    </row>
    <row r="204" spans="3:7" ht="15.75" thickBot="1" x14ac:dyDescent="0.3">
      <c r="C204" s="4" t="s">
        <v>14</v>
      </c>
      <c r="D204" s="770" t="s">
        <v>473</v>
      </c>
      <c r="E204" s="768"/>
      <c r="F204" s="768"/>
      <c r="G204" s="769"/>
    </row>
    <row r="205" spans="3:7" ht="12.75" customHeight="1" x14ac:dyDescent="0.25">
      <c r="C205" s="771"/>
      <c r="D205" s="16">
        <v>2019</v>
      </c>
      <c r="E205" s="16">
        <v>2020</v>
      </c>
      <c r="F205" s="16">
        <v>2021</v>
      </c>
      <c r="G205" s="16">
        <v>2022</v>
      </c>
    </row>
    <row r="206" spans="3:7" ht="9" customHeight="1" thickBot="1" x14ac:dyDescent="0.3">
      <c r="C206" s="772"/>
      <c r="D206" s="17" t="s">
        <v>5</v>
      </c>
      <c r="E206" s="17" t="s">
        <v>6</v>
      </c>
      <c r="F206" s="17" t="s">
        <v>6</v>
      </c>
      <c r="G206" s="17" t="s">
        <v>6</v>
      </c>
    </row>
    <row r="207" spans="3:7" ht="15.75" thickBot="1" x14ac:dyDescent="0.3">
      <c r="C207" s="4" t="s">
        <v>8</v>
      </c>
      <c r="D207" s="283">
        <f>50+20</f>
        <v>70</v>
      </c>
      <c r="E207" s="283">
        <f t="shared" ref="E207:F207" si="18">E208/E209</f>
        <v>61.53846153846154</v>
      </c>
      <c r="F207" s="283">
        <f t="shared" si="18"/>
        <v>53.333333333333336</v>
      </c>
      <c r="G207" s="283">
        <f>G208/G209</f>
        <v>47.058823529411768</v>
      </c>
    </row>
    <row r="208" spans="3:7" ht="15.75" thickBot="1" x14ac:dyDescent="0.3">
      <c r="C208" s="4" t="s">
        <v>15</v>
      </c>
      <c r="D208" s="6">
        <v>80000</v>
      </c>
      <c r="E208" s="6">
        <f t="shared" ref="E208:G208" si="19">E226</f>
        <v>80000</v>
      </c>
      <c r="F208" s="6">
        <f t="shared" si="19"/>
        <v>80000</v>
      </c>
      <c r="G208" s="6">
        <f t="shared" si="19"/>
        <v>80000</v>
      </c>
    </row>
    <row r="209" spans="3:7" ht="15.75" thickBot="1" x14ac:dyDescent="0.3">
      <c r="C209" s="4" t="s">
        <v>23</v>
      </c>
      <c r="D209" s="6">
        <f>D208/D207</f>
        <v>1142.8571428571429</v>
      </c>
      <c r="E209" s="6">
        <v>1300</v>
      </c>
      <c r="F209" s="6">
        <v>1500</v>
      </c>
      <c r="G209" s="6">
        <v>1700</v>
      </c>
    </row>
    <row r="210" spans="3:7" ht="15.75" thickBot="1" x14ac:dyDescent="0.3">
      <c r="C210" s="4" t="s">
        <v>16</v>
      </c>
      <c r="D210" s="118" t="s">
        <v>22</v>
      </c>
      <c r="E210" s="7">
        <f>E207/D207-1</f>
        <v>-0.12087912087912089</v>
      </c>
      <c r="F210" s="7">
        <f t="shared" ref="F210:G212" si="20">F207/E207-1</f>
        <v>-0.1333333333333333</v>
      </c>
      <c r="G210" s="7">
        <f t="shared" si="20"/>
        <v>-0.11764705882352944</v>
      </c>
    </row>
    <row r="211" spans="3:7" ht="15.75" thickBot="1" x14ac:dyDescent="0.3">
      <c r="C211" s="4" t="s">
        <v>17</v>
      </c>
      <c r="D211" s="118" t="s">
        <v>22</v>
      </c>
      <c r="E211" s="7">
        <f>E208/D208-1</f>
        <v>0</v>
      </c>
      <c r="F211" s="7">
        <f t="shared" si="20"/>
        <v>0</v>
      </c>
      <c r="G211" s="7">
        <f t="shared" si="20"/>
        <v>0</v>
      </c>
    </row>
    <row r="212" spans="3:7" ht="23.25" thickBot="1" x14ac:dyDescent="0.3">
      <c r="C212" s="4" t="s">
        <v>18</v>
      </c>
      <c r="D212" s="118" t="s">
        <v>22</v>
      </c>
      <c r="E212" s="7">
        <f>E209/D209-1</f>
        <v>0.13749999999999996</v>
      </c>
      <c r="F212" s="7">
        <f t="shared" si="20"/>
        <v>0.15384615384615374</v>
      </c>
      <c r="G212" s="7">
        <f t="shared" si="20"/>
        <v>0.1333333333333333</v>
      </c>
    </row>
    <row r="213" spans="3:7" ht="15.75" thickBot="1" x14ac:dyDescent="0.3">
      <c r="C213" s="773" t="s">
        <v>59</v>
      </c>
      <c r="D213" s="774"/>
      <c r="E213" s="774"/>
      <c r="F213" s="774"/>
      <c r="G213" s="775"/>
    </row>
    <row r="214" spans="3:7" x14ac:dyDescent="0.25">
      <c r="C214" s="771"/>
      <c r="D214" s="16">
        <v>2019</v>
      </c>
      <c r="E214" s="16">
        <v>2020</v>
      </c>
      <c r="F214" s="16">
        <v>2021</v>
      </c>
      <c r="G214" s="16">
        <v>2022</v>
      </c>
    </row>
    <row r="215" spans="3:7" ht="15.75" thickBot="1" x14ac:dyDescent="0.3">
      <c r="C215" s="772"/>
      <c r="D215" s="17" t="s">
        <v>5</v>
      </c>
      <c r="E215" s="17" t="s">
        <v>6</v>
      </c>
      <c r="F215" s="17" t="s">
        <v>6</v>
      </c>
      <c r="G215" s="17" t="s">
        <v>6</v>
      </c>
    </row>
    <row r="216" spans="3:7" ht="15.75" thickBot="1" x14ac:dyDescent="0.3">
      <c r="C216" s="1" t="s">
        <v>41</v>
      </c>
      <c r="D216" s="8"/>
      <c r="E216" s="8"/>
      <c r="F216" s="8"/>
      <c r="G216" s="8"/>
    </row>
    <row r="217" spans="3:7" ht="15.75" thickBot="1" x14ac:dyDescent="0.3">
      <c r="C217" s="10" t="s">
        <v>50</v>
      </c>
      <c r="D217" s="8">
        <v>0</v>
      </c>
      <c r="E217" s="8">
        <v>0</v>
      </c>
      <c r="F217" s="8">
        <v>0</v>
      </c>
      <c r="G217" s="8">
        <v>0</v>
      </c>
    </row>
    <row r="218" spans="3:7" ht="15.75" thickBot="1" x14ac:dyDescent="0.3">
      <c r="C218" s="10" t="s">
        <v>78</v>
      </c>
      <c r="D218" s="8">
        <v>0</v>
      </c>
      <c r="E218" s="8">
        <v>0</v>
      </c>
      <c r="F218" s="8">
        <v>0</v>
      </c>
      <c r="G218" s="8">
        <v>0</v>
      </c>
    </row>
    <row r="219" spans="3:7" ht="27" customHeight="1" thickBot="1" x14ac:dyDescent="0.3">
      <c r="C219" s="10" t="s">
        <v>76</v>
      </c>
      <c r="D219" s="8">
        <v>0</v>
      </c>
      <c r="E219" s="8">
        <v>0</v>
      </c>
      <c r="F219" s="8">
        <v>0</v>
      </c>
      <c r="G219" s="8">
        <v>0</v>
      </c>
    </row>
    <row r="220" spans="3:7" ht="15.75" thickBot="1" x14ac:dyDescent="0.3">
      <c r="C220" s="10" t="s">
        <v>77</v>
      </c>
      <c r="D220" s="8">
        <v>0</v>
      </c>
      <c r="E220" s="8">
        <v>0</v>
      </c>
      <c r="F220" s="8">
        <v>0</v>
      </c>
      <c r="G220" s="8">
        <v>0</v>
      </c>
    </row>
    <row r="221" spans="3:7" ht="15.75" thickBot="1" x14ac:dyDescent="0.3">
      <c r="C221" s="1" t="s">
        <v>42</v>
      </c>
      <c r="D221" s="11">
        <f>SUM(D222:D225)</f>
        <v>80000</v>
      </c>
      <c r="E221" s="11">
        <f t="shared" ref="E221:G221" si="21">SUM(E222:E225)</f>
        <v>80000</v>
      </c>
      <c r="F221" s="11">
        <f t="shared" si="21"/>
        <v>80000</v>
      </c>
      <c r="G221" s="11">
        <f t="shared" si="21"/>
        <v>80000</v>
      </c>
    </row>
    <row r="222" spans="3:7" ht="15.75" thickBot="1" x14ac:dyDescent="0.3">
      <c r="C222" s="10" t="s">
        <v>50</v>
      </c>
      <c r="D222" s="8">
        <v>80000</v>
      </c>
      <c r="E222" s="8">
        <v>80000</v>
      </c>
      <c r="F222" s="8">
        <v>80000</v>
      </c>
      <c r="G222" s="53">
        <v>80000</v>
      </c>
    </row>
    <row r="223" spans="3:7" ht="15.75" thickBot="1" x14ac:dyDescent="0.3">
      <c r="C223" s="10" t="s">
        <v>78</v>
      </c>
      <c r="D223" s="8">
        <v>0</v>
      </c>
      <c r="E223" s="8">
        <v>0</v>
      </c>
      <c r="F223" s="8">
        <v>0</v>
      </c>
      <c r="G223" s="8">
        <v>0</v>
      </c>
    </row>
    <row r="224" spans="3:7" ht="15.75" thickBot="1" x14ac:dyDescent="0.3">
      <c r="C224" s="10" t="s">
        <v>76</v>
      </c>
      <c r="D224" s="8">
        <v>0</v>
      </c>
      <c r="E224" s="8">
        <v>0</v>
      </c>
      <c r="F224" s="8">
        <v>0</v>
      </c>
      <c r="G224" s="8">
        <v>0</v>
      </c>
    </row>
    <row r="225" spans="3:7" ht="15.75" thickBot="1" x14ac:dyDescent="0.3">
      <c r="C225" s="10" t="s">
        <v>77</v>
      </c>
      <c r="D225" s="8">
        <v>0</v>
      </c>
      <c r="E225" s="8">
        <v>0</v>
      </c>
      <c r="F225" s="8">
        <v>0</v>
      </c>
      <c r="G225" s="8">
        <v>0</v>
      </c>
    </row>
    <row r="226" spans="3:7" ht="15.75" thickBot="1" x14ac:dyDescent="0.3">
      <c r="C226" s="19" t="s">
        <v>57</v>
      </c>
      <c r="D226" s="11">
        <f>D221+D216</f>
        <v>80000</v>
      </c>
      <c r="E226" s="11">
        <f>E221+E216</f>
        <v>80000</v>
      </c>
      <c r="F226" s="11">
        <f>F221+F216</f>
        <v>80000</v>
      </c>
      <c r="G226" s="11">
        <f>G221+G216</f>
        <v>80000</v>
      </c>
    </row>
    <row r="227" spans="3:7" ht="15.75" thickBot="1" x14ac:dyDescent="0.3">
      <c r="C227" s="781" t="s">
        <v>38</v>
      </c>
      <c r="D227" s="782"/>
      <c r="E227" s="782"/>
      <c r="F227" s="782"/>
      <c r="G227" s="783"/>
    </row>
    <row r="228" spans="3:7" ht="15.75" thickBot="1" x14ac:dyDescent="0.3">
      <c r="C228" s="781" t="s">
        <v>43</v>
      </c>
      <c r="D228" s="782"/>
      <c r="E228" s="782"/>
      <c r="F228" s="782"/>
      <c r="G228" s="783"/>
    </row>
    <row r="229" spans="3:7" ht="15.75" thickBot="1" x14ac:dyDescent="0.3">
      <c r="C229" s="284" t="s">
        <v>29</v>
      </c>
      <c r="D229" s="1332" t="s">
        <v>468</v>
      </c>
      <c r="E229" s="1333"/>
      <c r="F229" s="1333"/>
      <c r="G229" s="1334"/>
    </row>
    <row r="230" spans="3:7" ht="23.25" thickBot="1" x14ac:dyDescent="0.3">
      <c r="C230" s="18" t="s">
        <v>28</v>
      </c>
      <c r="D230" s="628" t="s">
        <v>474</v>
      </c>
      <c r="E230" s="629" t="s">
        <v>53</v>
      </c>
      <c r="F230" s="628" t="s">
        <v>475</v>
      </c>
      <c r="G230" s="29"/>
    </row>
    <row r="231" spans="3:7" ht="15.75" thickBot="1" x14ac:dyDescent="0.3">
      <c r="C231" s="4" t="s">
        <v>9</v>
      </c>
      <c r="D231" s="767" t="s">
        <v>476</v>
      </c>
      <c r="E231" s="779"/>
      <c r="F231" s="779"/>
      <c r="G231" s="780"/>
    </row>
    <row r="232" spans="3:7" ht="15.75" thickBot="1" x14ac:dyDescent="0.3">
      <c r="C232" s="4" t="s">
        <v>14</v>
      </c>
      <c r="D232" s="770" t="s">
        <v>477</v>
      </c>
      <c r="E232" s="768"/>
      <c r="F232" s="768"/>
      <c r="G232" s="769"/>
    </row>
    <row r="233" spans="3:7" x14ac:dyDescent="0.25">
      <c r="C233" s="771"/>
      <c r="D233" s="65">
        <v>2019</v>
      </c>
      <c r="E233" s="65">
        <v>2020</v>
      </c>
      <c r="F233" s="65">
        <v>2021</v>
      </c>
      <c r="G233" s="65">
        <v>2022</v>
      </c>
    </row>
    <row r="234" spans="3:7" ht="15.75" thickBot="1" x14ac:dyDescent="0.3">
      <c r="C234" s="772"/>
      <c r="D234" s="66" t="s">
        <v>5</v>
      </c>
      <c r="E234" s="66" t="s">
        <v>6</v>
      </c>
      <c r="F234" s="66" t="s">
        <v>6</v>
      </c>
      <c r="G234" s="66" t="s">
        <v>6</v>
      </c>
    </row>
    <row r="235" spans="3:7" ht="15.75" thickBot="1" x14ac:dyDescent="0.3">
      <c r="C235" s="4" t="s">
        <v>8</v>
      </c>
      <c r="D235" s="34">
        <v>80</v>
      </c>
      <c r="E235" s="34">
        <v>0</v>
      </c>
      <c r="F235" s="34">
        <v>0</v>
      </c>
      <c r="G235" s="34">
        <v>0</v>
      </c>
    </row>
    <row r="236" spans="3:7" ht="15.75" thickBot="1" x14ac:dyDescent="0.3">
      <c r="C236" s="4" t="s">
        <v>15</v>
      </c>
      <c r="D236" s="6">
        <v>18812</v>
      </c>
      <c r="E236" s="6">
        <v>0</v>
      </c>
      <c r="F236" s="6">
        <v>0</v>
      </c>
      <c r="G236" s="6">
        <v>0</v>
      </c>
    </row>
    <row r="237" spans="3:7" ht="15.75" thickBot="1" x14ac:dyDescent="0.3">
      <c r="C237" s="4" t="s">
        <v>23</v>
      </c>
      <c r="D237" s="6">
        <f>D236/D235</f>
        <v>235.15</v>
      </c>
      <c r="E237" s="6" t="e">
        <f>E236/E235</f>
        <v>#DIV/0!</v>
      </c>
      <c r="F237" s="6" t="e">
        <f t="shared" ref="F237:G237" si="22">F236/F235</f>
        <v>#DIV/0!</v>
      </c>
      <c r="G237" s="6" t="e">
        <f t="shared" si="22"/>
        <v>#DIV/0!</v>
      </c>
    </row>
    <row r="238" spans="3:7" ht="15.75" thickBot="1" x14ac:dyDescent="0.3">
      <c r="C238" s="4" t="s">
        <v>16</v>
      </c>
      <c r="D238" s="118" t="s">
        <v>22</v>
      </c>
      <c r="E238" s="7">
        <f>E235/D235-1</f>
        <v>-1</v>
      </c>
      <c r="F238" s="7" t="e">
        <f t="shared" ref="F238:G240" si="23">F235/E235-1</f>
        <v>#DIV/0!</v>
      </c>
      <c r="G238" s="7" t="e">
        <f t="shared" si="23"/>
        <v>#DIV/0!</v>
      </c>
    </row>
    <row r="239" spans="3:7" ht="15.75" thickBot="1" x14ac:dyDescent="0.3">
      <c r="C239" s="4" t="s">
        <v>17</v>
      </c>
      <c r="D239" s="118" t="s">
        <v>22</v>
      </c>
      <c r="E239" s="7">
        <f>E236/D236-1</f>
        <v>-1</v>
      </c>
      <c r="F239" s="7" t="e">
        <f t="shared" si="23"/>
        <v>#DIV/0!</v>
      </c>
      <c r="G239" s="7" t="e">
        <f t="shared" si="23"/>
        <v>#DIV/0!</v>
      </c>
    </row>
    <row r="240" spans="3:7" ht="23.25" thickBot="1" x14ac:dyDescent="0.3">
      <c r="C240" s="4" t="s">
        <v>18</v>
      </c>
      <c r="D240" s="118" t="s">
        <v>22</v>
      </c>
      <c r="E240" s="7" t="e">
        <f>E237/D237-1</f>
        <v>#DIV/0!</v>
      </c>
      <c r="F240" s="7" t="e">
        <f t="shared" si="23"/>
        <v>#DIV/0!</v>
      </c>
      <c r="G240" s="7" t="e">
        <f t="shared" si="23"/>
        <v>#DIV/0!</v>
      </c>
    </row>
    <row r="241" spans="3:7" ht="15.75" thickBot="1" x14ac:dyDescent="0.3">
      <c r="C241" s="773" t="s">
        <v>34</v>
      </c>
      <c r="D241" s="774"/>
      <c r="E241" s="774"/>
      <c r="F241" s="774"/>
      <c r="G241" s="775"/>
    </row>
    <row r="242" spans="3:7" x14ac:dyDescent="0.25">
      <c r="C242" s="771"/>
      <c r="D242" s="16">
        <v>2019</v>
      </c>
      <c r="E242" s="16">
        <v>2020</v>
      </c>
      <c r="F242" s="16">
        <v>2021</v>
      </c>
      <c r="G242" s="16">
        <v>2022</v>
      </c>
    </row>
    <row r="243" spans="3:7" ht="15.75" thickBot="1" x14ac:dyDescent="0.3">
      <c r="C243" s="772"/>
      <c r="D243" s="17" t="s">
        <v>5</v>
      </c>
      <c r="E243" s="17" t="s">
        <v>6</v>
      </c>
      <c r="F243" s="17" t="s">
        <v>6</v>
      </c>
      <c r="G243" s="17" t="s">
        <v>6</v>
      </c>
    </row>
    <row r="244" spans="3:7" ht="15.75" thickBot="1" x14ac:dyDescent="0.3">
      <c r="C244" s="1" t="s">
        <v>41</v>
      </c>
      <c r="D244" s="8">
        <f>SUM(D245:D248)</f>
        <v>0</v>
      </c>
      <c r="E244" s="8">
        <f t="shared" ref="E244:G244" si="24">SUM(E245:E248)</f>
        <v>0</v>
      </c>
      <c r="F244" s="8">
        <f t="shared" si="24"/>
        <v>0</v>
      </c>
      <c r="G244" s="8">
        <f t="shared" si="24"/>
        <v>0</v>
      </c>
    </row>
    <row r="245" spans="3:7" ht="15.75" thickBot="1" x14ac:dyDescent="0.3">
      <c r="C245" s="10" t="s">
        <v>50</v>
      </c>
      <c r="D245" s="8">
        <v>0</v>
      </c>
      <c r="E245" s="8">
        <v>0</v>
      </c>
      <c r="F245" s="8">
        <v>0</v>
      </c>
      <c r="G245" s="8">
        <v>0</v>
      </c>
    </row>
    <row r="246" spans="3:7" ht="15.75" thickBot="1" x14ac:dyDescent="0.3">
      <c r="C246" s="10" t="s">
        <v>78</v>
      </c>
      <c r="D246" s="8">
        <v>0</v>
      </c>
      <c r="E246" s="8">
        <v>0</v>
      </c>
      <c r="F246" s="8">
        <v>0</v>
      </c>
      <c r="G246" s="8">
        <v>0</v>
      </c>
    </row>
    <row r="247" spans="3:7" ht="15.75" thickBot="1" x14ac:dyDescent="0.3">
      <c r="C247" s="10" t="s">
        <v>76</v>
      </c>
      <c r="D247" s="8">
        <v>0</v>
      </c>
      <c r="E247" s="8">
        <v>0</v>
      </c>
      <c r="F247" s="8">
        <v>0</v>
      </c>
      <c r="G247" s="8">
        <v>0</v>
      </c>
    </row>
    <row r="248" spans="3:7" ht="15.75" thickBot="1" x14ac:dyDescent="0.3">
      <c r="C248" s="10" t="s">
        <v>77</v>
      </c>
      <c r="D248" s="8">
        <v>0</v>
      </c>
      <c r="E248" s="8">
        <v>0</v>
      </c>
      <c r="F248" s="8">
        <v>0</v>
      </c>
      <c r="G248" s="8">
        <v>0</v>
      </c>
    </row>
    <row r="249" spans="3:7" ht="15.75" thickBot="1" x14ac:dyDescent="0.3">
      <c r="C249" s="1" t="s">
        <v>42</v>
      </c>
      <c r="D249" s="11">
        <f>SUM(D250:D253)</f>
        <v>18812</v>
      </c>
      <c r="E249" s="11">
        <f t="shared" ref="E249:G249" si="25">SUM(E250:E253)</f>
        <v>0</v>
      </c>
      <c r="F249" s="11">
        <f t="shared" si="25"/>
        <v>0</v>
      </c>
      <c r="G249" s="11">
        <f t="shared" si="25"/>
        <v>0</v>
      </c>
    </row>
    <row r="250" spans="3:7" ht="15.75" thickBot="1" x14ac:dyDescent="0.3">
      <c r="C250" s="10" t="s">
        <v>50</v>
      </c>
      <c r="D250" s="8">
        <v>18812</v>
      </c>
      <c r="E250" s="8">
        <v>0</v>
      </c>
      <c r="F250" s="8">
        <v>0</v>
      </c>
      <c r="G250" s="8">
        <v>0</v>
      </c>
    </row>
    <row r="251" spans="3:7" ht="15.75" thickBot="1" x14ac:dyDescent="0.3">
      <c r="C251" s="10" t="s">
        <v>78</v>
      </c>
      <c r="D251" s="8">
        <v>0</v>
      </c>
      <c r="E251" s="8">
        <v>0</v>
      </c>
      <c r="F251" s="8">
        <v>0</v>
      </c>
      <c r="G251" s="8">
        <v>0</v>
      </c>
    </row>
    <row r="252" spans="3:7" ht="15.75" thickBot="1" x14ac:dyDescent="0.3">
      <c r="C252" s="10" t="s">
        <v>76</v>
      </c>
      <c r="D252" s="8">
        <v>0</v>
      </c>
      <c r="E252" s="8">
        <v>0</v>
      </c>
      <c r="F252" s="8">
        <v>0</v>
      </c>
      <c r="G252" s="8">
        <v>0</v>
      </c>
    </row>
    <row r="253" spans="3:7" ht="15.75" thickBot="1" x14ac:dyDescent="0.3">
      <c r="C253" s="10" t="s">
        <v>77</v>
      </c>
      <c r="D253" s="8">
        <v>0</v>
      </c>
      <c r="E253" s="8">
        <v>0</v>
      </c>
      <c r="F253" s="8">
        <v>0</v>
      </c>
      <c r="G253" s="8">
        <v>0</v>
      </c>
    </row>
    <row r="254" spans="3:7" ht="15" customHeight="1" thickBot="1" x14ac:dyDescent="0.3">
      <c r="C254" s="19" t="s">
        <v>33</v>
      </c>
      <c r="D254" s="11">
        <f>D249+D244</f>
        <v>18812</v>
      </c>
      <c r="E254" s="11">
        <f>E249+E244</f>
        <v>0</v>
      </c>
      <c r="F254" s="11">
        <f t="shared" ref="F254:G254" si="26">F249+F244</f>
        <v>0</v>
      </c>
      <c r="G254" s="11">
        <f t="shared" si="26"/>
        <v>0</v>
      </c>
    </row>
    <row r="255" spans="3:7" ht="15.75" thickBot="1" x14ac:dyDescent="0.3">
      <c r="C255" s="24"/>
      <c r="D255" s="25"/>
      <c r="E255" s="25"/>
      <c r="F255" s="25"/>
      <c r="G255" s="25"/>
    </row>
    <row r="256" spans="3:7" ht="25.5" customHeight="1" thickBot="1" x14ac:dyDescent="0.3">
      <c r="C256" s="12" t="s">
        <v>47</v>
      </c>
      <c r="D256" s="13">
        <f>D30+D67+D104++D141+D182+D208+D236</f>
        <v>730000</v>
      </c>
      <c r="E256" s="13">
        <f>E30+E67+E104++E141+E182+E208+E236</f>
        <v>630000</v>
      </c>
      <c r="F256" s="13">
        <f t="shared" ref="F256" si="27">F30+F67+F104++F141+F182+F208+F236</f>
        <v>630000</v>
      </c>
      <c r="G256" s="13">
        <f>G30+G67+G104++G141+G182+G208+G236</f>
        <v>630000</v>
      </c>
    </row>
    <row r="257" spans="1:7" ht="36.75" thickBot="1" x14ac:dyDescent="0.3">
      <c r="A257" s="285"/>
      <c r="B257" s="286"/>
      <c r="C257" s="12" t="s">
        <v>48</v>
      </c>
      <c r="D257" s="13">
        <f>D258+D261+D264+D267+D270+D273+D276+D279+D284</f>
        <v>730000</v>
      </c>
      <c r="E257" s="13">
        <f>E258+E261+E264+E267+E270+E273+E276+E279+E284</f>
        <v>630000</v>
      </c>
      <c r="F257" s="13">
        <f t="shared" ref="F257" si="28">F258+F261+F264+F267+F270+F273+F276+F279+F284</f>
        <v>630000</v>
      </c>
      <c r="G257" s="13">
        <f>G258+G261+G264+G267+G270+G273+G276+G279+G284</f>
        <v>630000</v>
      </c>
    </row>
    <row r="258" spans="1:7" ht="47.25" customHeight="1" thickBot="1" x14ac:dyDescent="0.3">
      <c r="C258" s="1" t="s">
        <v>0</v>
      </c>
      <c r="D258" s="20">
        <f>D259+D260</f>
        <v>0</v>
      </c>
      <c r="E258" s="20">
        <f t="shared" ref="E258:G258" si="29">E259+E260</f>
        <v>0</v>
      </c>
      <c r="F258" s="20">
        <f t="shared" si="29"/>
        <v>0</v>
      </c>
      <c r="G258" s="20">
        <f t="shared" si="29"/>
        <v>0</v>
      </c>
    </row>
    <row r="259" spans="1:7" ht="15.75" thickBot="1" x14ac:dyDescent="0.3">
      <c r="C259" s="10" t="s">
        <v>50</v>
      </c>
      <c r="D259" s="11">
        <f t="shared" ref="D259:G260" si="30">D39+D76+D113</f>
        <v>0</v>
      </c>
      <c r="E259" s="11">
        <f t="shared" si="30"/>
        <v>0</v>
      </c>
      <c r="F259" s="11">
        <f t="shared" si="30"/>
        <v>0</v>
      </c>
      <c r="G259" s="11">
        <f t="shared" si="30"/>
        <v>0</v>
      </c>
    </row>
    <row r="260" spans="1:7" ht="15.75" thickBot="1" x14ac:dyDescent="0.3">
      <c r="C260" s="10" t="s">
        <v>54</v>
      </c>
      <c r="D260" s="11">
        <f t="shared" si="30"/>
        <v>0</v>
      </c>
      <c r="E260" s="11">
        <f t="shared" si="30"/>
        <v>0</v>
      </c>
      <c r="F260" s="11">
        <f t="shared" si="30"/>
        <v>0</v>
      </c>
      <c r="G260" s="11">
        <f t="shared" si="30"/>
        <v>0</v>
      </c>
    </row>
    <row r="261" spans="1:7" ht="24.75" thickBot="1" x14ac:dyDescent="0.3">
      <c r="C261" s="1" t="s">
        <v>31</v>
      </c>
      <c r="D261" s="20">
        <f>D262+D263</f>
        <v>0</v>
      </c>
      <c r="E261" s="20">
        <f t="shared" ref="E261:G261" si="31">E262+E263</f>
        <v>0</v>
      </c>
      <c r="F261" s="20">
        <f t="shared" si="31"/>
        <v>0</v>
      </c>
      <c r="G261" s="20">
        <f t="shared" si="31"/>
        <v>0</v>
      </c>
    </row>
    <row r="262" spans="1:7" ht="15.75" thickBot="1" x14ac:dyDescent="0.3">
      <c r="C262" s="10" t="s">
        <v>50</v>
      </c>
      <c r="D262" s="8">
        <f>D42+D79+D116</f>
        <v>0</v>
      </c>
      <c r="E262" s="8">
        <f>E42+E79+E116</f>
        <v>0</v>
      </c>
      <c r="F262" s="8">
        <f>F42+F79+F116</f>
        <v>0</v>
      </c>
      <c r="G262" s="8">
        <f>G42+G79+G116</f>
        <v>0</v>
      </c>
    </row>
    <row r="263" spans="1:7" ht="15.75" thickBot="1" x14ac:dyDescent="0.3">
      <c r="C263" s="10" t="s">
        <v>54</v>
      </c>
      <c r="D263" s="11">
        <f>D43+D80+D114</f>
        <v>0</v>
      </c>
      <c r="E263" s="11">
        <f>E43+E80+E114</f>
        <v>0</v>
      </c>
      <c r="F263" s="11">
        <f>F43+F80+F114</f>
        <v>0</v>
      </c>
      <c r="G263" s="11">
        <f>G43+G80+G114</f>
        <v>0</v>
      </c>
    </row>
    <row r="264" spans="1:7" ht="15.75" thickBot="1" x14ac:dyDescent="0.3">
      <c r="C264" s="1" t="s">
        <v>1</v>
      </c>
      <c r="D264" s="20">
        <f>D265+D266</f>
        <v>0</v>
      </c>
      <c r="E264" s="20">
        <f t="shared" ref="E264:G264" si="32">E265+E266</f>
        <v>0</v>
      </c>
      <c r="F264" s="20">
        <f t="shared" si="32"/>
        <v>0</v>
      </c>
      <c r="G264" s="20">
        <f t="shared" si="32"/>
        <v>0</v>
      </c>
    </row>
    <row r="265" spans="1:7" ht="15.75" thickBot="1" x14ac:dyDescent="0.3">
      <c r="C265" s="10" t="s">
        <v>50</v>
      </c>
      <c r="D265" s="11">
        <f t="shared" ref="D265:G266" si="33">D45+D82+D119</f>
        <v>0</v>
      </c>
      <c r="E265" s="11">
        <f t="shared" si="33"/>
        <v>0</v>
      </c>
      <c r="F265" s="11">
        <f t="shared" si="33"/>
        <v>0</v>
      </c>
      <c r="G265" s="11">
        <f t="shared" si="33"/>
        <v>0</v>
      </c>
    </row>
    <row r="266" spans="1:7" ht="15.75" thickBot="1" x14ac:dyDescent="0.3">
      <c r="C266" s="10" t="s">
        <v>54</v>
      </c>
      <c r="D266" s="11">
        <f t="shared" si="33"/>
        <v>0</v>
      </c>
      <c r="E266" s="11">
        <f t="shared" si="33"/>
        <v>0</v>
      </c>
      <c r="F266" s="11">
        <f t="shared" si="33"/>
        <v>0</v>
      </c>
      <c r="G266" s="11">
        <f t="shared" si="33"/>
        <v>0</v>
      </c>
    </row>
    <row r="267" spans="1:7" ht="15.75" thickBot="1" x14ac:dyDescent="0.3">
      <c r="C267" s="1" t="s">
        <v>2</v>
      </c>
      <c r="D267" s="20">
        <f>D268+D269</f>
        <v>0</v>
      </c>
      <c r="E267" s="20">
        <f t="shared" ref="E267:G267" si="34">E268+E269</f>
        <v>0</v>
      </c>
      <c r="F267" s="20">
        <f t="shared" si="34"/>
        <v>0</v>
      </c>
      <c r="G267" s="20">
        <f t="shared" si="34"/>
        <v>0</v>
      </c>
    </row>
    <row r="268" spans="1:7" ht="15.75" thickBot="1" x14ac:dyDescent="0.3">
      <c r="C268" s="10" t="s">
        <v>50</v>
      </c>
      <c r="D268" s="8">
        <f t="shared" ref="D268:G269" si="35">D48+D85+D122</f>
        <v>0</v>
      </c>
      <c r="E268" s="8">
        <f t="shared" si="35"/>
        <v>0</v>
      </c>
      <c r="F268" s="8">
        <f t="shared" si="35"/>
        <v>0</v>
      </c>
      <c r="G268" s="8">
        <f t="shared" si="35"/>
        <v>0</v>
      </c>
    </row>
    <row r="269" spans="1:7" ht="15.75" thickBot="1" x14ac:dyDescent="0.3">
      <c r="C269" s="10" t="s">
        <v>54</v>
      </c>
      <c r="D269" s="11">
        <f t="shared" si="35"/>
        <v>0</v>
      </c>
      <c r="E269" s="11">
        <f t="shared" si="35"/>
        <v>0</v>
      </c>
      <c r="F269" s="11">
        <f t="shared" si="35"/>
        <v>0</v>
      </c>
      <c r="G269" s="11">
        <f t="shared" si="35"/>
        <v>0</v>
      </c>
    </row>
    <row r="270" spans="1:7" ht="15.75" thickBot="1" x14ac:dyDescent="0.3">
      <c r="C270" s="1" t="s">
        <v>24</v>
      </c>
      <c r="D270" s="20">
        <f>D271+D272</f>
        <v>0</v>
      </c>
      <c r="E270" s="20">
        <f t="shared" ref="E270:G270" si="36">E271+E272</f>
        <v>0</v>
      </c>
      <c r="F270" s="20">
        <f t="shared" si="36"/>
        <v>0</v>
      </c>
      <c r="G270" s="20">
        <f t="shared" si="36"/>
        <v>0</v>
      </c>
    </row>
    <row r="271" spans="1:7" ht="15.75" thickBot="1" x14ac:dyDescent="0.3">
      <c r="C271" s="10" t="s">
        <v>50</v>
      </c>
      <c r="D271" s="8">
        <f t="shared" ref="D271:G272" si="37">D51+D88+D125</f>
        <v>0</v>
      </c>
      <c r="E271" s="8">
        <f t="shared" si="37"/>
        <v>0</v>
      </c>
      <c r="F271" s="8">
        <f t="shared" si="37"/>
        <v>0</v>
      </c>
      <c r="G271" s="8">
        <f t="shared" si="37"/>
        <v>0</v>
      </c>
    </row>
    <row r="272" spans="1:7" ht="15.75" thickBot="1" x14ac:dyDescent="0.3">
      <c r="C272" s="10" t="s">
        <v>54</v>
      </c>
      <c r="D272" s="11">
        <f t="shared" si="37"/>
        <v>0</v>
      </c>
      <c r="E272" s="11">
        <f t="shared" si="37"/>
        <v>0</v>
      </c>
      <c r="F272" s="11">
        <f t="shared" si="37"/>
        <v>0</v>
      </c>
      <c r="G272" s="11">
        <f t="shared" si="37"/>
        <v>0</v>
      </c>
    </row>
    <row r="273" spans="3:7" ht="15.75" thickBot="1" x14ac:dyDescent="0.3">
      <c r="C273" s="1" t="s">
        <v>25</v>
      </c>
      <c r="D273" s="20">
        <f>D274+D275</f>
        <v>0</v>
      </c>
      <c r="E273" s="20">
        <f>E274+E275</f>
        <v>0</v>
      </c>
      <c r="F273" s="20">
        <f t="shared" ref="F273:G273" si="38">F274+F275</f>
        <v>0</v>
      </c>
      <c r="G273" s="20">
        <f t="shared" si="38"/>
        <v>0</v>
      </c>
    </row>
    <row r="274" spans="3:7" ht="15.75" thickBot="1" x14ac:dyDescent="0.3">
      <c r="C274" s="10" t="s">
        <v>50</v>
      </c>
      <c r="D274" s="8">
        <f t="shared" ref="D274:G275" si="39">D54+D91+D128</f>
        <v>0</v>
      </c>
      <c r="E274" s="8">
        <f t="shared" si="39"/>
        <v>0</v>
      </c>
      <c r="F274" s="8">
        <f t="shared" si="39"/>
        <v>0</v>
      </c>
      <c r="G274" s="8">
        <f t="shared" si="39"/>
        <v>0</v>
      </c>
    </row>
    <row r="275" spans="3:7" ht="15.75" thickBot="1" x14ac:dyDescent="0.3">
      <c r="C275" s="10" t="s">
        <v>54</v>
      </c>
      <c r="D275" s="11">
        <f t="shared" si="39"/>
        <v>0</v>
      </c>
      <c r="E275" s="11">
        <f t="shared" si="39"/>
        <v>0</v>
      </c>
      <c r="F275" s="11">
        <f t="shared" si="39"/>
        <v>0</v>
      </c>
      <c r="G275" s="11">
        <f t="shared" si="39"/>
        <v>0</v>
      </c>
    </row>
    <row r="276" spans="3:7" ht="24.75" thickBot="1" x14ac:dyDescent="0.3">
      <c r="C276" s="1" t="s">
        <v>3</v>
      </c>
      <c r="D276" s="20">
        <f>D277+D278</f>
        <v>380000</v>
      </c>
      <c r="E276" s="20">
        <f t="shared" ref="E276" si="40">E277+E278</f>
        <v>380000</v>
      </c>
      <c r="F276" s="20">
        <f>F277+F278</f>
        <v>380000</v>
      </c>
      <c r="G276" s="20">
        <f>G277+G278</f>
        <v>380000</v>
      </c>
    </row>
    <row r="277" spans="3:7" ht="15.75" thickBot="1" x14ac:dyDescent="0.3">
      <c r="C277" s="10" t="s">
        <v>50</v>
      </c>
      <c r="D277" s="8">
        <f>D57+D94+D130+D167</f>
        <v>380000</v>
      </c>
      <c r="E277" s="8">
        <f t="shared" ref="E277:G277" si="41">E57+E94+E130+E167</f>
        <v>380000</v>
      </c>
      <c r="F277" s="8">
        <f>F57+F94+F130+F167</f>
        <v>380000</v>
      </c>
      <c r="G277" s="8">
        <f t="shared" si="41"/>
        <v>380000</v>
      </c>
    </row>
    <row r="278" spans="3:7" ht="15.75" thickBot="1" x14ac:dyDescent="0.3">
      <c r="C278" s="10" t="s">
        <v>54</v>
      </c>
      <c r="D278" s="11">
        <f>D58+D95+D132</f>
        <v>0</v>
      </c>
      <c r="E278" s="11">
        <f>E58+E95+E132</f>
        <v>0</v>
      </c>
      <c r="F278" s="11">
        <f>F58+F95+F132</f>
        <v>0</v>
      </c>
      <c r="G278" s="11">
        <f>G58+G95+G132</f>
        <v>0</v>
      </c>
    </row>
    <row r="279" spans="3:7" ht="15.75" thickBot="1" x14ac:dyDescent="0.3">
      <c r="C279" s="1" t="s">
        <v>19</v>
      </c>
      <c r="D279" s="8">
        <f>SUM(D280:D283)</f>
        <v>0</v>
      </c>
      <c r="E279" s="8">
        <f t="shared" ref="E279:G279" si="42">SUM(E280:E283)</f>
        <v>0</v>
      </c>
      <c r="F279" s="8">
        <f t="shared" si="42"/>
        <v>0</v>
      </c>
      <c r="G279" s="8">
        <f t="shared" si="42"/>
        <v>0</v>
      </c>
    </row>
    <row r="280" spans="3:7" ht="15.75" thickBot="1" x14ac:dyDescent="0.3">
      <c r="C280" s="10" t="s">
        <v>50</v>
      </c>
      <c r="D280" s="8">
        <f>D191+D217+D245</f>
        <v>0</v>
      </c>
      <c r="E280" s="8">
        <f t="shared" ref="E280:G280" si="43">E191+E217+E245</f>
        <v>0</v>
      </c>
      <c r="F280" s="8">
        <f t="shared" si="43"/>
        <v>0</v>
      </c>
      <c r="G280" s="8">
        <f t="shared" si="43"/>
        <v>0</v>
      </c>
    </row>
    <row r="281" spans="3:7" ht="15.75" thickBot="1" x14ac:dyDescent="0.3">
      <c r="C281" s="10" t="s">
        <v>78</v>
      </c>
      <c r="D281" s="8">
        <f t="shared" ref="D281:G283" si="44">D192+D218+D246</f>
        <v>0</v>
      </c>
      <c r="E281" s="8">
        <f t="shared" si="44"/>
        <v>0</v>
      </c>
      <c r="F281" s="8">
        <f t="shared" si="44"/>
        <v>0</v>
      </c>
      <c r="G281" s="8">
        <f t="shared" si="44"/>
        <v>0</v>
      </c>
    </row>
    <row r="282" spans="3:7" ht="15.75" thickBot="1" x14ac:dyDescent="0.3">
      <c r="C282" s="10" t="s">
        <v>76</v>
      </c>
      <c r="D282" s="8">
        <f t="shared" si="44"/>
        <v>0</v>
      </c>
      <c r="E282" s="8">
        <f t="shared" si="44"/>
        <v>0</v>
      </c>
      <c r="F282" s="8">
        <f t="shared" si="44"/>
        <v>0</v>
      </c>
      <c r="G282" s="8">
        <f t="shared" si="44"/>
        <v>0</v>
      </c>
    </row>
    <row r="283" spans="3:7" ht="15.75" thickBot="1" x14ac:dyDescent="0.3">
      <c r="C283" s="10" t="s">
        <v>77</v>
      </c>
      <c r="D283" s="8">
        <f t="shared" si="44"/>
        <v>0</v>
      </c>
      <c r="E283" s="8">
        <f t="shared" si="44"/>
        <v>0</v>
      </c>
      <c r="F283" s="8">
        <f t="shared" si="44"/>
        <v>0</v>
      </c>
      <c r="G283" s="8">
        <f t="shared" si="44"/>
        <v>0</v>
      </c>
    </row>
    <row r="284" spans="3:7" ht="15.75" thickBot="1" x14ac:dyDescent="0.3">
      <c r="C284" s="1" t="s">
        <v>20</v>
      </c>
      <c r="D284" s="8">
        <f>SUM(D285:D288)</f>
        <v>350000</v>
      </c>
      <c r="E284" s="8">
        <f t="shared" ref="E284:G284" si="45">SUM(E285:E288)</f>
        <v>250000</v>
      </c>
      <c r="F284" s="8">
        <f t="shared" si="45"/>
        <v>250000</v>
      </c>
      <c r="G284" s="8">
        <f t="shared" si="45"/>
        <v>250000</v>
      </c>
    </row>
    <row r="285" spans="3:7" ht="15.75" thickBot="1" x14ac:dyDescent="0.3">
      <c r="C285" s="10" t="s">
        <v>50</v>
      </c>
      <c r="D285" s="8">
        <f>D196+D222+D250</f>
        <v>350000</v>
      </c>
      <c r="E285" s="8">
        <f>E196+E222+E250</f>
        <v>250000</v>
      </c>
      <c r="F285" s="8">
        <f t="shared" ref="F285:G285" si="46">F196+F222+F250</f>
        <v>250000</v>
      </c>
      <c r="G285" s="8">
        <f t="shared" si="46"/>
        <v>250000</v>
      </c>
    </row>
    <row r="286" spans="3:7" ht="15.75" thickBot="1" x14ac:dyDescent="0.3">
      <c r="C286" s="10" t="s">
        <v>78</v>
      </c>
      <c r="D286" s="8">
        <f t="shared" ref="D286:G288" si="47">D197+D223+D251</f>
        <v>0</v>
      </c>
      <c r="E286" s="8">
        <f t="shared" si="47"/>
        <v>0</v>
      </c>
      <c r="F286" s="8">
        <f t="shared" si="47"/>
        <v>0</v>
      </c>
      <c r="G286" s="8">
        <f t="shared" si="47"/>
        <v>0</v>
      </c>
    </row>
    <row r="287" spans="3:7" ht="15.75" thickBot="1" x14ac:dyDescent="0.3">
      <c r="C287" s="10" t="s">
        <v>76</v>
      </c>
      <c r="D287" s="8">
        <f t="shared" si="47"/>
        <v>0</v>
      </c>
      <c r="E287" s="8">
        <f t="shared" si="47"/>
        <v>0</v>
      </c>
      <c r="F287" s="8">
        <f t="shared" si="47"/>
        <v>0</v>
      </c>
      <c r="G287" s="8">
        <f t="shared" si="47"/>
        <v>0</v>
      </c>
    </row>
    <row r="288" spans="3:7" ht="15.75" thickBot="1" x14ac:dyDescent="0.3">
      <c r="C288" s="10" t="s">
        <v>77</v>
      </c>
      <c r="D288" s="8">
        <f t="shared" si="47"/>
        <v>0</v>
      </c>
      <c r="E288" s="8">
        <f t="shared" si="47"/>
        <v>0</v>
      </c>
      <c r="F288" s="8">
        <f t="shared" si="47"/>
        <v>0</v>
      </c>
      <c r="G288" s="8">
        <f t="shared" si="47"/>
        <v>0</v>
      </c>
    </row>
    <row r="289" spans="3:7" ht="15.75" thickBot="1" x14ac:dyDescent="0.3">
      <c r="C289" s="22" t="s">
        <v>35</v>
      </c>
      <c r="D289" s="23">
        <f>IF(D257-D256=0,0,"Error")</f>
        <v>0</v>
      </c>
      <c r="E289" s="23">
        <f>IF(E257-E256=0,0,"Error")</f>
        <v>0</v>
      </c>
      <c r="F289" s="23">
        <f>IF(F257-F256=0,0,"Error")</f>
        <v>0</v>
      </c>
      <c r="G289" s="23">
        <f>IF(G257-G256=0,0,"Error")</f>
        <v>0</v>
      </c>
    </row>
    <row r="290" spans="3:7" x14ac:dyDescent="0.25">
      <c r="C290" s="287"/>
      <c r="D290" s="288"/>
      <c r="E290" s="288"/>
      <c r="F290" s="288"/>
      <c r="G290" s="288"/>
    </row>
  </sheetData>
  <mergeCells count="59">
    <mergeCell ref="D231:G231"/>
    <mergeCell ref="D232:G232"/>
    <mergeCell ref="C233:C234"/>
    <mergeCell ref="C241:G241"/>
    <mergeCell ref="C242:C243"/>
    <mergeCell ref="D229:G229"/>
    <mergeCell ref="C179:C180"/>
    <mergeCell ref="C187:G187"/>
    <mergeCell ref="C188:C189"/>
    <mergeCell ref="D201:G201"/>
    <mergeCell ref="D203:G203"/>
    <mergeCell ref="D204:G204"/>
    <mergeCell ref="C205:C206"/>
    <mergeCell ref="C213:G213"/>
    <mergeCell ref="C214:C215"/>
    <mergeCell ref="C227:G227"/>
    <mergeCell ref="C228:G228"/>
    <mergeCell ref="D178:G178"/>
    <mergeCell ref="D135:G135"/>
    <mergeCell ref="D136:G136"/>
    <mergeCell ref="D137:G137"/>
    <mergeCell ref="C138:C139"/>
    <mergeCell ref="C146:G146"/>
    <mergeCell ref="C147:C148"/>
    <mergeCell ref="C172:G172"/>
    <mergeCell ref="C173:G173"/>
    <mergeCell ref="D174:G174"/>
    <mergeCell ref="D176:G176"/>
    <mergeCell ref="D177:G177"/>
    <mergeCell ref="C110:C111"/>
    <mergeCell ref="D61:G61"/>
    <mergeCell ref="D62:G62"/>
    <mergeCell ref="D63:G63"/>
    <mergeCell ref="C64:C65"/>
    <mergeCell ref="C72:G72"/>
    <mergeCell ref="C73:C74"/>
    <mergeCell ref="D98:G98"/>
    <mergeCell ref="D99:G99"/>
    <mergeCell ref="D100:G100"/>
    <mergeCell ref="C101:C102"/>
    <mergeCell ref="C109:G109"/>
    <mergeCell ref="C36:C37"/>
    <mergeCell ref="C9:G11"/>
    <mergeCell ref="D12:G12"/>
    <mergeCell ref="C13:C14"/>
    <mergeCell ref="D17:G17"/>
    <mergeCell ref="C18:G18"/>
    <mergeCell ref="C22:G22"/>
    <mergeCell ref="C23:G23"/>
    <mergeCell ref="D24:G24"/>
    <mergeCell ref="D25:G25"/>
    <mergeCell ref="D26:G26"/>
    <mergeCell ref="C35:G35"/>
    <mergeCell ref="C8:G8"/>
    <mergeCell ref="B2:G2"/>
    <mergeCell ref="C3:G3"/>
    <mergeCell ref="D5:G5"/>
    <mergeCell ref="D6:G6"/>
    <mergeCell ref="D7:G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713"/>
  <sheetViews>
    <sheetView topLeftCell="A685" zoomScaleNormal="100" workbookViewId="0">
      <selection activeCell="C699" sqref="C699"/>
    </sheetView>
  </sheetViews>
  <sheetFormatPr defaultRowHeight="15.75" x14ac:dyDescent="0.25"/>
  <cols>
    <col min="1" max="1" width="36.85546875" style="364" customWidth="1"/>
    <col min="2" max="2" width="31" style="364" customWidth="1"/>
    <col min="3" max="3" width="15.5703125" style="364" customWidth="1"/>
    <col min="4" max="4" width="14.28515625" style="364" customWidth="1"/>
    <col min="5" max="5" width="28.85546875" style="364" customWidth="1"/>
    <col min="6" max="6" width="9.140625" style="153"/>
    <col min="7" max="7" width="10.5703125" style="153" bestFit="1" customWidth="1"/>
    <col min="8" max="8" width="22.28515625" style="153" customWidth="1"/>
    <col min="9" max="9" width="15.28515625" style="402" bestFit="1" customWidth="1"/>
    <col min="10" max="10" width="11.5703125" style="153" bestFit="1" customWidth="1"/>
    <col min="11" max="11" width="11.7109375" style="153" bestFit="1" customWidth="1"/>
    <col min="12" max="12" width="11.5703125" style="153" bestFit="1" customWidth="1"/>
    <col min="13" max="13" width="13.28515625" style="153" bestFit="1" customWidth="1"/>
    <col min="14" max="30" width="9.140625" style="153"/>
  </cols>
  <sheetData>
    <row r="2" spans="1:5" ht="15" x14ac:dyDescent="0.25">
      <c r="A2" s="695" t="s">
        <v>146</v>
      </c>
      <c r="B2" s="695"/>
      <c r="C2" s="695"/>
      <c r="D2" s="695"/>
      <c r="E2" s="695"/>
    </row>
    <row r="3" spans="1:5" x14ac:dyDescent="0.25">
      <c r="A3" s="696" t="s">
        <v>140</v>
      </c>
      <c r="B3" s="696"/>
      <c r="C3" s="696"/>
      <c r="D3" s="696"/>
      <c r="E3" s="696"/>
    </row>
    <row r="4" spans="1:5" ht="16.5" thickBot="1" x14ac:dyDescent="0.3"/>
    <row r="5" spans="1:5" ht="16.5" thickBot="1" x14ac:dyDescent="0.3">
      <c r="A5" s="365" t="s">
        <v>21</v>
      </c>
      <c r="B5" s="756" t="s">
        <v>695</v>
      </c>
      <c r="C5" s="756"/>
      <c r="D5" s="756"/>
      <c r="E5" s="756"/>
    </row>
    <row r="6" spans="1:5" ht="16.5" thickBot="1" x14ac:dyDescent="0.3">
      <c r="A6" s="365" t="s">
        <v>4</v>
      </c>
      <c r="B6" s="757" t="s">
        <v>341</v>
      </c>
      <c r="C6" s="758"/>
      <c r="D6" s="758"/>
      <c r="E6" s="759"/>
    </row>
    <row r="7" spans="1:5" ht="16.5" thickBot="1" x14ac:dyDescent="0.3">
      <c r="A7" s="365" t="s">
        <v>26</v>
      </c>
      <c r="B7" s="707" t="s">
        <v>141</v>
      </c>
      <c r="C7" s="708"/>
      <c r="D7" s="708"/>
      <c r="E7" s="709"/>
    </row>
    <row r="8" spans="1:5" ht="16.5" thickBot="1" x14ac:dyDescent="0.3">
      <c r="A8" s="760" t="s">
        <v>7</v>
      </c>
      <c r="B8" s="761"/>
      <c r="C8" s="761"/>
      <c r="D8" s="761"/>
      <c r="E8" s="762"/>
    </row>
    <row r="9" spans="1:5" thickBot="1" x14ac:dyDescent="0.3">
      <c r="A9" s="763" t="s">
        <v>696</v>
      </c>
      <c r="B9" s="764"/>
      <c r="C9" s="764"/>
      <c r="D9" s="764"/>
      <c r="E9" s="765"/>
    </row>
    <row r="10" spans="1:5" thickBot="1" x14ac:dyDescent="0.3">
      <c r="A10" s="763"/>
      <c r="B10" s="764"/>
      <c r="C10" s="764"/>
      <c r="D10" s="764"/>
      <c r="E10" s="765"/>
    </row>
    <row r="11" spans="1:5" ht="53.25" customHeight="1" thickBot="1" x14ac:dyDescent="0.3">
      <c r="A11" s="763"/>
      <c r="B11" s="764"/>
      <c r="C11" s="764"/>
      <c r="D11" s="764"/>
      <c r="E11" s="765"/>
    </row>
    <row r="12" spans="1:5" ht="27.75" customHeight="1" thickBot="1" x14ac:dyDescent="0.3">
      <c r="A12" s="366" t="s">
        <v>10</v>
      </c>
      <c r="B12" s="746" t="s">
        <v>697</v>
      </c>
      <c r="C12" s="728"/>
      <c r="D12" s="728"/>
      <c r="E12" s="721"/>
    </row>
    <row r="13" spans="1:5" x14ac:dyDescent="0.25">
      <c r="A13" s="700" t="s">
        <v>11</v>
      </c>
      <c r="B13" s="367">
        <v>2019</v>
      </c>
      <c r="C13" s="367">
        <v>2020</v>
      </c>
      <c r="D13" s="367">
        <v>2021</v>
      </c>
      <c r="E13" s="367">
        <v>2022</v>
      </c>
    </row>
    <row r="14" spans="1:5" ht="16.5" thickBot="1" x14ac:dyDescent="0.3">
      <c r="A14" s="701"/>
      <c r="B14" s="368" t="s">
        <v>5</v>
      </c>
      <c r="C14" s="368" t="s">
        <v>6</v>
      </c>
      <c r="D14" s="368" t="s">
        <v>6</v>
      </c>
      <c r="E14" s="368" t="s">
        <v>6</v>
      </c>
    </row>
    <row r="15" spans="1:5" ht="16.5" thickBot="1" x14ac:dyDescent="0.3">
      <c r="A15" s="369" t="s">
        <v>698</v>
      </c>
      <c r="B15" s="381">
        <v>3.3846683763284299E-2</v>
      </c>
      <c r="C15" s="381">
        <v>4.0611881218956203E-2</v>
      </c>
      <c r="D15" s="381">
        <v>4.4520830947998698E-2</v>
      </c>
      <c r="E15" s="381">
        <v>4.4562390434836702E-2</v>
      </c>
    </row>
    <row r="16" spans="1:5" ht="16.5" thickBot="1" x14ac:dyDescent="0.3">
      <c r="A16" s="370" t="s">
        <v>1008</v>
      </c>
      <c r="B16" s="381">
        <v>0.117156813578664</v>
      </c>
      <c r="C16" s="381">
        <v>0.106</v>
      </c>
      <c r="D16" s="381">
        <v>9.8000000000000004E-2</v>
      </c>
      <c r="E16" s="381">
        <v>9.4E-2</v>
      </c>
    </row>
    <row r="17" spans="1:5" ht="32.25" customHeight="1" thickBot="1" x14ac:dyDescent="0.3">
      <c r="A17" s="370" t="s">
        <v>190</v>
      </c>
      <c r="B17" s="381">
        <v>0.27800000000000002</v>
      </c>
      <c r="C17" s="381">
        <v>0.27800000000000002</v>
      </c>
      <c r="D17" s="381">
        <v>0.27800000000000002</v>
      </c>
      <c r="E17" s="381">
        <v>0.27800000000000002</v>
      </c>
    </row>
    <row r="18" spans="1:5" ht="16.5" thickBot="1" x14ac:dyDescent="0.3">
      <c r="A18" s="370" t="s">
        <v>699</v>
      </c>
      <c r="B18" s="528" t="s">
        <v>173</v>
      </c>
      <c r="C18" s="528" t="s">
        <v>174</v>
      </c>
      <c r="D18" s="528" t="s">
        <v>175</v>
      </c>
      <c r="E18" s="528" t="s">
        <v>175</v>
      </c>
    </row>
    <row r="19" spans="1:5" ht="16.5" thickBot="1" x14ac:dyDescent="0.3">
      <c r="A19" s="371" t="s">
        <v>12</v>
      </c>
      <c r="B19" s="747" t="s">
        <v>700</v>
      </c>
      <c r="C19" s="748"/>
      <c r="D19" s="748"/>
      <c r="E19" s="749"/>
    </row>
    <row r="20" spans="1:5" ht="16.5" thickBot="1" x14ac:dyDescent="0.3">
      <c r="A20" s="707" t="s">
        <v>13</v>
      </c>
      <c r="B20" s="708"/>
      <c r="C20" s="708"/>
      <c r="D20" s="708"/>
      <c r="E20" s="709"/>
    </row>
    <row r="21" spans="1:5" ht="32.25" thickBot="1" x14ac:dyDescent="0.3">
      <c r="A21" s="652" t="s">
        <v>701</v>
      </c>
      <c r="B21" s="653" t="s">
        <v>49</v>
      </c>
      <c r="C21" s="653" t="s">
        <v>49</v>
      </c>
      <c r="D21" s="653" t="s">
        <v>49</v>
      </c>
      <c r="E21" s="653" t="s">
        <v>49</v>
      </c>
    </row>
    <row r="22" spans="1:5" ht="48" thickBot="1" x14ac:dyDescent="0.3">
      <c r="A22" s="652" t="s">
        <v>702</v>
      </c>
      <c r="B22" s="653" t="s">
        <v>49</v>
      </c>
      <c r="C22" s="653" t="s">
        <v>49</v>
      </c>
      <c r="D22" s="653" t="s">
        <v>49</v>
      </c>
      <c r="E22" s="653" t="s">
        <v>49</v>
      </c>
    </row>
    <row r="23" spans="1:5" ht="32.25" thickBot="1" x14ac:dyDescent="0.3">
      <c r="A23" s="652" t="s">
        <v>703</v>
      </c>
      <c r="B23" s="653" t="s">
        <v>49</v>
      </c>
      <c r="C23" s="653" t="s">
        <v>49</v>
      </c>
      <c r="D23" s="653" t="s">
        <v>49</v>
      </c>
      <c r="E23" s="653" t="s">
        <v>49</v>
      </c>
    </row>
    <row r="24" spans="1:5" ht="16.5" thickBot="1" x14ac:dyDescent="0.3">
      <c r="A24" s="652" t="s">
        <v>704</v>
      </c>
      <c r="B24" s="653" t="s">
        <v>49</v>
      </c>
      <c r="C24" s="653" t="s">
        <v>49</v>
      </c>
      <c r="D24" s="653" t="s">
        <v>49</v>
      </c>
      <c r="E24" s="653" t="s">
        <v>49</v>
      </c>
    </row>
    <row r="25" spans="1:5" ht="32.25" thickBot="1" x14ac:dyDescent="0.3">
      <c r="A25" s="654" t="s">
        <v>705</v>
      </c>
      <c r="B25" s="653" t="s">
        <v>49</v>
      </c>
      <c r="C25" s="653" t="s">
        <v>49</v>
      </c>
      <c r="D25" s="653" t="s">
        <v>49</v>
      </c>
      <c r="E25" s="653" t="s">
        <v>49</v>
      </c>
    </row>
    <row r="26" spans="1:5" ht="32.25" thickBot="1" x14ac:dyDescent="0.3">
      <c r="A26" s="404" t="s">
        <v>706</v>
      </c>
      <c r="B26" s="653" t="s">
        <v>49</v>
      </c>
      <c r="C26" s="653" t="s">
        <v>49</v>
      </c>
      <c r="D26" s="653" t="s">
        <v>49</v>
      </c>
      <c r="E26" s="653" t="s">
        <v>49</v>
      </c>
    </row>
    <row r="27" spans="1:5" ht="16.5" thickBot="1" x14ac:dyDescent="0.3">
      <c r="A27" s="750" t="s">
        <v>32</v>
      </c>
      <c r="B27" s="751"/>
      <c r="C27" s="751"/>
      <c r="D27" s="751"/>
      <c r="E27" s="752"/>
    </row>
    <row r="28" spans="1:5" ht="16.5" thickBot="1" x14ac:dyDescent="0.3">
      <c r="A28" s="753" t="s">
        <v>44</v>
      </c>
      <c r="B28" s="754"/>
      <c r="C28" s="754"/>
      <c r="D28" s="754"/>
      <c r="E28" s="755"/>
    </row>
    <row r="29" spans="1:5" ht="16.5" thickBot="1" x14ac:dyDescent="0.3">
      <c r="A29" s="372" t="s">
        <v>28</v>
      </c>
      <c r="B29" s="740" t="s">
        <v>707</v>
      </c>
      <c r="C29" s="741"/>
      <c r="D29" s="741"/>
      <c r="E29" s="742"/>
    </row>
    <row r="30" spans="1:5" ht="16.5" thickBot="1" x14ac:dyDescent="0.3">
      <c r="A30" s="373" t="s">
        <v>9</v>
      </c>
      <c r="B30" s="743" t="s">
        <v>708</v>
      </c>
      <c r="C30" s="744"/>
      <c r="D30" s="744"/>
      <c r="E30" s="745"/>
    </row>
    <row r="31" spans="1:5" ht="16.5" thickBot="1" x14ac:dyDescent="0.3">
      <c r="A31" s="373" t="s">
        <v>14</v>
      </c>
      <c r="B31" s="710" t="s">
        <v>709</v>
      </c>
      <c r="C31" s="711"/>
      <c r="D31" s="711"/>
      <c r="E31" s="731"/>
    </row>
    <row r="32" spans="1:5" x14ac:dyDescent="0.25">
      <c r="A32" s="732"/>
      <c r="B32" s="374">
        <v>2019</v>
      </c>
      <c r="C32" s="374">
        <v>2020</v>
      </c>
      <c r="D32" s="374">
        <v>2021</v>
      </c>
      <c r="E32" s="375">
        <v>2022</v>
      </c>
    </row>
    <row r="33" spans="1:8" ht="16.5" thickBot="1" x14ac:dyDescent="0.3">
      <c r="A33" s="733"/>
      <c r="B33" s="376" t="s">
        <v>5</v>
      </c>
      <c r="C33" s="376" t="s">
        <v>6</v>
      </c>
      <c r="D33" s="376" t="s">
        <v>6</v>
      </c>
      <c r="E33" s="377" t="s">
        <v>6</v>
      </c>
    </row>
    <row r="34" spans="1:8" ht="16.5" thickBot="1" x14ac:dyDescent="0.3">
      <c r="A34" s="373" t="s">
        <v>8</v>
      </c>
      <c r="B34" s="378">
        <v>60</v>
      </c>
      <c r="C34" s="378">
        <v>60</v>
      </c>
      <c r="D34" s="378">
        <v>60</v>
      </c>
      <c r="E34" s="379">
        <v>60</v>
      </c>
    </row>
    <row r="35" spans="1:8" ht="16.5" thickBot="1" x14ac:dyDescent="0.3">
      <c r="A35" s="373" t="s">
        <v>15</v>
      </c>
      <c r="B35" s="378">
        <f>B64</f>
        <v>575850</v>
      </c>
      <c r="C35" s="378">
        <f>C64</f>
        <v>577810</v>
      </c>
      <c r="D35" s="378">
        <f>D64</f>
        <v>579810</v>
      </c>
      <c r="E35" s="378">
        <f>E64</f>
        <v>580810</v>
      </c>
    </row>
    <row r="36" spans="1:8" ht="16.5" thickBot="1" x14ac:dyDescent="0.3">
      <c r="A36" s="373" t="s">
        <v>23</v>
      </c>
      <c r="B36" s="378">
        <f>B35/B34</f>
        <v>9597.5</v>
      </c>
      <c r="C36" s="378">
        <f>B35/C34</f>
        <v>9597.5</v>
      </c>
      <c r="D36" s="378">
        <f>C35/D34</f>
        <v>9630.1666666666661</v>
      </c>
      <c r="E36" s="379">
        <f>D35/E34</f>
        <v>9663.5</v>
      </c>
    </row>
    <row r="37" spans="1:8" ht="16.5" thickBot="1" x14ac:dyDescent="0.3">
      <c r="A37" s="373" t="s">
        <v>16</v>
      </c>
      <c r="B37" s="380" t="s">
        <v>22</v>
      </c>
      <c r="C37" s="381">
        <f>C34/B34-1</f>
        <v>0</v>
      </c>
      <c r="D37" s="381">
        <f>D34/C34-1</f>
        <v>0</v>
      </c>
      <c r="E37" s="382">
        <f>E34/D34-1</f>
        <v>0</v>
      </c>
      <c r="H37" s="409"/>
    </row>
    <row r="38" spans="1:8" ht="16.5" thickBot="1" x14ac:dyDescent="0.3">
      <c r="A38" s="373" t="s">
        <v>17</v>
      </c>
      <c r="B38" s="380" t="s">
        <v>22</v>
      </c>
      <c r="C38" s="381" t="e">
        <f>B35/#REF!-1</f>
        <v>#REF!</v>
      </c>
      <c r="D38" s="381">
        <f>C35/B35-1</f>
        <v>3.4036641486498986E-3</v>
      </c>
      <c r="E38" s="382">
        <f>D35/C35-1</f>
        <v>3.4613454249667885E-3</v>
      </c>
    </row>
    <row r="39" spans="1:8" ht="16.5" thickBot="1" x14ac:dyDescent="0.3">
      <c r="A39" s="373" t="s">
        <v>18</v>
      </c>
      <c r="B39" s="380" t="s">
        <v>22</v>
      </c>
      <c r="C39" s="381">
        <f>C36/B36-1</f>
        <v>0</v>
      </c>
      <c r="D39" s="381">
        <f>D36/C36-1</f>
        <v>3.4036641486496766E-3</v>
      </c>
      <c r="E39" s="382">
        <f>E36/D36-1</f>
        <v>3.4613454249667885E-3</v>
      </c>
    </row>
    <row r="40" spans="1:8" ht="16.5" thickBot="1" x14ac:dyDescent="0.3">
      <c r="A40" s="738" t="s">
        <v>710</v>
      </c>
      <c r="B40" s="703"/>
      <c r="C40" s="703"/>
      <c r="D40" s="703"/>
      <c r="E40" s="739"/>
    </row>
    <row r="41" spans="1:8" x14ac:dyDescent="0.25">
      <c r="A41" s="732"/>
      <c r="B41" s="374">
        <v>2019</v>
      </c>
      <c r="C41" s="374">
        <v>2020</v>
      </c>
      <c r="D41" s="374">
        <v>2021</v>
      </c>
      <c r="E41" s="375">
        <v>2022</v>
      </c>
    </row>
    <row r="42" spans="1:8" ht="16.5" thickBot="1" x14ac:dyDescent="0.3">
      <c r="A42" s="733"/>
      <c r="B42" s="376" t="s">
        <v>5</v>
      </c>
      <c r="C42" s="376" t="s">
        <v>6</v>
      </c>
      <c r="D42" s="376" t="s">
        <v>6</v>
      </c>
      <c r="E42" s="377" t="s">
        <v>6</v>
      </c>
    </row>
    <row r="43" spans="1:8" ht="16.5" thickBot="1" x14ac:dyDescent="0.3">
      <c r="A43" s="383" t="s">
        <v>0</v>
      </c>
      <c r="B43" s="384">
        <f>B44+B45</f>
        <v>338989</v>
      </c>
      <c r="C43" s="384">
        <f>C44+C45</f>
        <v>338999</v>
      </c>
      <c r="D43" s="384">
        <f>D44+D45</f>
        <v>338999</v>
      </c>
      <c r="E43" s="384">
        <f>E44+E45</f>
        <v>338999</v>
      </c>
    </row>
    <row r="44" spans="1:8" ht="16.5" thickBot="1" x14ac:dyDescent="0.3">
      <c r="A44" s="385" t="s">
        <v>50</v>
      </c>
      <c r="B44" s="386">
        <f>338889+100</f>
        <v>338989</v>
      </c>
      <c r="C44" s="386">
        <f>B44+10</f>
        <v>338999</v>
      </c>
      <c r="D44" s="387">
        <f>C44</f>
        <v>338999</v>
      </c>
      <c r="E44" s="387">
        <f>D44</f>
        <v>338999</v>
      </c>
    </row>
    <row r="45" spans="1:8" ht="16.5" thickBot="1" x14ac:dyDescent="0.3">
      <c r="A45" s="385" t="s">
        <v>51</v>
      </c>
      <c r="B45" s="384">
        <v>0</v>
      </c>
      <c r="C45" s="384">
        <v>0</v>
      </c>
      <c r="D45" s="388">
        <v>0</v>
      </c>
      <c r="E45" s="388">
        <v>0</v>
      </c>
    </row>
    <row r="46" spans="1:8" ht="32.25" thickBot="1" x14ac:dyDescent="0.3">
      <c r="A46" s="383" t="s">
        <v>31</v>
      </c>
      <c r="B46" s="384">
        <f>B47+B48</f>
        <v>70696</v>
      </c>
      <c r="C46" s="384">
        <f>C47+C48</f>
        <v>70696</v>
      </c>
      <c r="D46" s="384">
        <f>D47+D48</f>
        <v>70696</v>
      </c>
      <c r="E46" s="384">
        <f>E47+E48</f>
        <v>70696</v>
      </c>
    </row>
    <row r="47" spans="1:8" ht="16.5" thickBot="1" x14ac:dyDescent="0.3">
      <c r="A47" s="385" t="s">
        <v>50</v>
      </c>
      <c r="B47" s="386">
        <f>70796-100</f>
        <v>70696</v>
      </c>
      <c r="C47" s="386">
        <f>B47</f>
        <v>70696</v>
      </c>
      <c r="D47" s="386">
        <f>C47</f>
        <v>70696</v>
      </c>
      <c r="E47" s="386">
        <f>D47</f>
        <v>70696</v>
      </c>
      <c r="H47" s="515"/>
    </row>
    <row r="48" spans="1:8" ht="16.5" thickBot="1" x14ac:dyDescent="0.3">
      <c r="A48" s="385" t="s">
        <v>51</v>
      </c>
      <c r="B48" s="384">
        <v>0</v>
      </c>
      <c r="C48" s="384">
        <v>0</v>
      </c>
      <c r="D48" s="388">
        <v>0</v>
      </c>
      <c r="E48" s="388">
        <v>0</v>
      </c>
    </row>
    <row r="49" spans="1:10" ht="16.5" thickBot="1" x14ac:dyDescent="0.3">
      <c r="A49" s="383" t="s">
        <v>1</v>
      </c>
      <c r="B49" s="384">
        <f>B50+B51</f>
        <v>113605</v>
      </c>
      <c r="C49" s="384">
        <f>C50+C51</f>
        <v>115555</v>
      </c>
      <c r="D49" s="384">
        <f>D50+D51</f>
        <v>117555</v>
      </c>
      <c r="E49" s="384">
        <f>E50+E51</f>
        <v>118555</v>
      </c>
      <c r="H49" s="515"/>
    </row>
    <row r="50" spans="1:10" ht="16.5" thickBot="1" x14ac:dyDescent="0.3">
      <c r="A50" s="385" t="s">
        <v>50</v>
      </c>
      <c r="B50" s="384">
        <f>158805-45200</f>
        <v>113605</v>
      </c>
      <c r="C50" s="384">
        <v>115555</v>
      </c>
      <c r="D50" s="388">
        <f>154555-37000</f>
        <v>117555</v>
      </c>
      <c r="E50" s="388">
        <v>118555</v>
      </c>
    </row>
    <row r="51" spans="1:10" ht="16.5" thickBot="1" x14ac:dyDescent="0.3">
      <c r="A51" s="385" t="s">
        <v>51</v>
      </c>
      <c r="B51" s="384">
        <v>0</v>
      </c>
      <c r="C51" s="384">
        <v>0</v>
      </c>
      <c r="D51" s="388">
        <v>0</v>
      </c>
      <c r="E51" s="388">
        <v>0</v>
      </c>
      <c r="H51" s="515"/>
      <c r="J51" s="515"/>
    </row>
    <row r="52" spans="1:10" ht="16.5" thickBot="1" x14ac:dyDescent="0.3">
      <c r="A52" s="383" t="s">
        <v>2</v>
      </c>
      <c r="B52" s="384">
        <v>0</v>
      </c>
      <c r="C52" s="384">
        <v>0</v>
      </c>
      <c r="D52" s="388">
        <v>0</v>
      </c>
      <c r="E52" s="388">
        <v>0</v>
      </c>
    </row>
    <row r="53" spans="1:10" ht="16.5" thickBot="1" x14ac:dyDescent="0.3">
      <c r="A53" s="385" t="s">
        <v>50</v>
      </c>
      <c r="B53" s="384">
        <v>0</v>
      </c>
      <c r="C53" s="384">
        <v>0</v>
      </c>
      <c r="D53" s="388">
        <v>0</v>
      </c>
      <c r="E53" s="388">
        <v>0</v>
      </c>
    </row>
    <row r="54" spans="1:10" ht="16.5" thickBot="1" x14ac:dyDescent="0.3">
      <c r="A54" s="385" t="s">
        <v>51</v>
      </c>
      <c r="B54" s="384">
        <v>0</v>
      </c>
      <c r="C54" s="386">
        <v>0</v>
      </c>
      <c r="D54" s="388">
        <v>0</v>
      </c>
      <c r="E54" s="388">
        <v>0</v>
      </c>
    </row>
    <row r="55" spans="1:10" ht="16.5" thickBot="1" x14ac:dyDescent="0.3">
      <c r="A55" s="383" t="s">
        <v>24</v>
      </c>
      <c r="B55" s="384">
        <v>0</v>
      </c>
      <c r="C55" s="386">
        <v>0</v>
      </c>
      <c r="D55" s="388">
        <v>0</v>
      </c>
      <c r="E55" s="388">
        <v>0</v>
      </c>
    </row>
    <row r="56" spans="1:10" ht="16.5" thickBot="1" x14ac:dyDescent="0.3">
      <c r="A56" s="385" t="s">
        <v>50</v>
      </c>
      <c r="B56" s="384">
        <v>0</v>
      </c>
      <c r="C56" s="386">
        <v>0</v>
      </c>
      <c r="D56" s="388">
        <v>0</v>
      </c>
      <c r="E56" s="388">
        <v>0</v>
      </c>
      <c r="J56" s="515"/>
    </row>
    <row r="57" spans="1:10" ht="16.5" thickBot="1" x14ac:dyDescent="0.3">
      <c r="A57" s="385" t="s">
        <v>51</v>
      </c>
      <c r="B57" s="384">
        <v>0</v>
      </c>
      <c r="C57" s="386">
        <v>0</v>
      </c>
      <c r="D57" s="388">
        <v>0</v>
      </c>
      <c r="E57" s="388">
        <v>0</v>
      </c>
    </row>
    <row r="58" spans="1:10" ht="16.5" thickBot="1" x14ac:dyDescent="0.3">
      <c r="A58" s="383" t="s">
        <v>25</v>
      </c>
      <c r="B58" s="384">
        <f>B59+B60</f>
        <v>51800</v>
      </c>
      <c r="C58" s="384">
        <f>C59+C60</f>
        <v>51800</v>
      </c>
      <c r="D58" s="384">
        <f>D59+D60</f>
        <v>51800</v>
      </c>
      <c r="E58" s="384">
        <f>E59+E60</f>
        <v>51800</v>
      </c>
    </row>
    <row r="59" spans="1:10" ht="16.5" thickBot="1" x14ac:dyDescent="0.3">
      <c r="A59" s="385" t="s">
        <v>50</v>
      </c>
      <c r="B59" s="386">
        <f>61800-10000</f>
        <v>51800</v>
      </c>
      <c r="C59" s="386">
        <f>B59</f>
        <v>51800</v>
      </c>
      <c r="D59" s="387">
        <f>C59</f>
        <v>51800</v>
      </c>
      <c r="E59" s="387">
        <f>D59</f>
        <v>51800</v>
      </c>
    </row>
    <row r="60" spans="1:10" ht="16.5" thickBot="1" x14ac:dyDescent="0.3">
      <c r="A60" s="385" t="s">
        <v>51</v>
      </c>
      <c r="B60" s="386">
        <v>0</v>
      </c>
      <c r="C60" s="386">
        <v>0</v>
      </c>
      <c r="D60" s="387">
        <v>0</v>
      </c>
      <c r="E60" s="387">
        <v>0</v>
      </c>
    </row>
    <row r="61" spans="1:10" ht="32.25" thickBot="1" x14ac:dyDescent="0.3">
      <c r="A61" s="383" t="s">
        <v>3</v>
      </c>
      <c r="B61" s="384">
        <f>B62+B63</f>
        <v>760</v>
      </c>
      <c r="C61" s="384">
        <f>C62+C63</f>
        <v>760</v>
      </c>
      <c r="D61" s="384">
        <f>D62+D63</f>
        <v>760</v>
      </c>
      <c r="E61" s="384">
        <f>E62+E63</f>
        <v>760</v>
      </c>
      <c r="H61" s="515"/>
    </row>
    <row r="62" spans="1:10" ht="16.5" thickBot="1" x14ac:dyDescent="0.3">
      <c r="A62" s="385" t="s">
        <v>50</v>
      </c>
      <c r="B62" s="386">
        <v>760</v>
      </c>
      <c r="C62" s="386">
        <v>760</v>
      </c>
      <c r="D62" s="387">
        <v>760</v>
      </c>
      <c r="E62" s="387">
        <v>760</v>
      </c>
    </row>
    <row r="63" spans="1:10" ht="16.5" thickBot="1" x14ac:dyDescent="0.3">
      <c r="A63" s="385" t="s">
        <v>51</v>
      </c>
      <c r="B63" s="386">
        <v>0</v>
      </c>
      <c r="C63" s="386">
        <v>0</v>
      </c>
      <c r="D63" s="387">
        <v>0</v>
      </c>
      <c r="E63" s="387">
        <v>0</v>
      </c>
    </row>
    <row r="64" spans="1:10" ht="16.5" thickBot="1" x14ac:dyDescent="0.3">
      <c r="A64" s="389" t="s">
        <v>33</v>
      </c>
      <c r="B64" s="386">
        <f>B61+B58+B55+B52+B49+B46+B43</f>
        <v>575850</v>
      </c>
      <c r="C64" s="386">
        <f>C61+C58+C55+C52+C49+C46+C43</f>
        <v>577810</v>
      </c>
      <c r="D64" s="386">
        <f>D61+D58+D55+D52+D49+D46+D43</f>
        <v>579810</v>
      </c>
      <c r="E64" s="386">
        <f>E61+E58+E55+E52+E49+E46+E43</f>
        <v>580810</v>
      </c>
      <c r="H64" s="515"/>
    </row>
    <row r="65" spans="1:5" ht="16.5" thickBot="1" x14ac:dyDescent="0.3">
      <c r="A65" s="390" t="s">
        <v>35</v>
      </c>
      <c r="B65" s="391"/>
      <c r="C65" s="391">
        <f>IF(B64-B35=0,0,"Error")</f>
        <v>0</v>
      </c>
      <c r="D65" s="391">
        <f>IF(C64-C35=0,0,"Error")</f>
        <v>0</v>
      </c>
      <c r="E65" s="391">
        <f>IF(D64-D35=0,0,"Error")</f>
        <v>0</v>
      </c>
    </row>
    <row r="66" spans="1:5" ht="16.5" thickBot="1" x14ac:dyDescent="0.3">
      <c r="A66" s="655" t="s">
        <v>55</v>
      </c>
      <c r="B66" s="720" t="s">
        <v>711</v>
      </c>
      <c r="C66" s="728"/>
      <c r="D66" s="728"/>
      <c r="E66" s="729"/>
    </row>
    <row r="67" spans="1:5" ht="16.5" thickBot="1" x14ac:dyDescent="0.3">
      <c r="A67" s="373" t="s">
        <v>9</v>
      </c>
      <c r="B67" s="707" t="s">
        <v>712</v>
      </c>
      <c r="C67" s="708"/>
      <c r="D67" s="708"/>
      <c r="E67" s="730"/>
    </row>
    <row r="68" spans="1:5" ht="16.5" thickBot="1" x14ac:dyDescent="0.3">
      <c r="A68" s="373" t="s">
        <v>14</v>
      </c>
      <c r="B68" s="710" t="s">
        <v>713</v>
      </c>
      <c r="C68" s="711"/>
      <c r="D68" s="711"/>
      <c r="E68" s="731"/>
    </row>
    <row r="69" spans="1:5" x14ac:dyDescent="0.25">
      <c r="A69" s="732"/>
      <c r="B69" s="374">
        <v>2019</v>
      </c>
      <c r="C69" s="374">
        <v>2020</v>
      </c>
      <c r="D69" s="374">
        <v>2021</v>
      </c>
      <c r="E69" s="375">
        <v>2022</v>
      </c>
    </row>
    <row r="70" spans="1:5" ht="16.5" thickBot="1" x14ac:dyDescent="0.3">
      <c r="A70" s="733"/>
      <c r="B70" s="376" t="s">
        <v>5</v>
      </c>
      <c r="C70" s="376" t="s">
        <v>6</v>
      </c>
      <c r="D70" s="376" t="s">
        <v>6</v>
      </c>
      <c r="E70" s="377" t="s">
        <v>6</v>
      </c>
    </row>
    <row r="71" spans="1:5" ht="16.5" thickBot="1" x14ac:dyDescent="0.3">
      <c r="A71" s="373" t="s">
        <v>8</v>
      </c>
      <c r="B71" s="380">
        <v>2100</v>
      </c>
      <c r="C71" s="380">
        <v>2200</v>
      </c>
      <c r="D71" s="380">
        <v>2250</v>
      </c>
      <c r="E71" s="392">
        <v>2300</v>
      </c>
    </row>
    <row r="72" spans="1:5" ht="16.5" thickBot="1" x14ac:dyDescent="0.3">
      <c r="A72" s="373" t="s">
        <v>15</v>
      </c>
      <c r="B72" s="378">
        <f>B101</f>
        <v>16200</v>
      </c>
      <c r="C72" s="378">
        <f>C101</f>
        <v>16190</v>
      </c>
      <c r="D72" s="378">
        <f>D101</f>
        <v>16190</v>
      </c>
      <c r="E72" s="379">
        <f>E101</f>
        <v>16190</v>
      </c>
    </row>
    <row r="73" spans="1:5" ht="16.5" thickBot="1" x14ac:dyDescent="0.3">
      <c r="A73" s="373" t="s">
        <v>23</v>
      </c>
      <c r="B73" s="378">
        <f>B72/B71</f>
        <v>7.7142857142857144</v>
      </c>
      <c r="C73" s="378">
        <f>C72/C71</f>
        <v>7.3590909090909093</v>
      </c>
      <c r="D73" s="378">
        <f>D72/D71</f>
        <v>7.1955555555555559</v>
      </c>
      <c r="E73" s="379">
        <f>E72/E71</f>
        <v>7.0391304347826091</v>
      </c>
    </row>
    <row r="74" spans="1:5" ht="16.5" thickBot="1" x14ac:dyDescent="0.3">
      <c r="A74" s="373" t="s">
        <v>16</v>
      </c>
      <c r="B74" s="380"/>
      <c r="C74" s="381">
        <f t="shared" ref="C74:E76" si="0">C71/B71-1</f>
        <v>4.7619047619047672E-2</v>
      </c>
      <c r="D74" s="381">
        <f t="shared" si="0"/>
        <v>2.2727272727272707E-2</v>
      </c>
      <c r="E74" s="382">
        <f t="shared" si="0"/>
        <v>2.2222222222222143E-2</v>
      </c>
    </row>
    <row r="75" spans="1:5" ht="16.5" thickBot="1" x14ac:dyDescent="0.3">
      <c r="A75" s="373" t="s">
        <v>17</v>
      </c>
      <c r="B75" s="380"/>
      <c r="C75" s="381">
        <f t="shared" si="0"/>
        <v>-6.172839506173311E-4</v>
      </c>
      <c r="D75" s="381">
        <f t="shared" si="0"/>
        <v>0</v>
      </c>
      <c r="E75" s="382">
        <f t="shared" si="0"/>
        <v>0</v>
      </c>
    </row>
    <row r="76" spans="1:5" ht="16.5" thickBot="1" x14ac:dyDescent="0.3">
      <c r="A76" s="373" t="s">
        <v>18</v>
      </c>
      <c r="B76" s="380"/>
      <c r="C76" s="381">
        <f t="shared" si="0"/>
        <v>-4.6043771043770998E-2</v>
      </c>
      <c r="D76" s="381">
        <f t="shared" si="0"/>
        <v>-2.2222222222222254E-2</v>
      </c>
      <c r="E76" s="382">
        <f t="shared" si="0"/>
        <v>-2.1739130434782594E-2</v>
      </c>
    </row>
    <row r="77" spans="1:5" ht="16.5" thickBot="1" x14ac:dyDescent="0.3">
      <c r="A77" s="738" t="s">
        <v>714</v>
      </c>
      <c r="B77" s="703"/>
      <c r="C77" s="703"/>
      <c r="D77" s="703"/>
      <c r="E77" s="739"/>
    </row>
    <row r="78" spans="1:5" x14ac:dyDescent="0.25">
      <c r="A78" s="732"/>
      <c r="B78" s="374">
        <v>2019</v>
      </c>
      <c r="C78" s="374">
        <v>2020</v>
      </c>
      <c r="D78" s="374">
        <v>2021</v>
      </c>
      <c r="E78" s="375">
        <v>2022</v>
      </c>
    </row>
    <row r="79" spans="1:5" ht="16.5" thickBot="1" x14ac:dyDescent="0.3">
      <c r="A79" s="733"/>
      <c r="B79" s="376" t="s">
        <v>5</v>
      </c>
      <c r="C79" s="376" t="s">
        <v>6</v>
      </c>
      <c r="D79" s="376" t="s">
        <v>6</v>
      </c>
      <c r="E79" s="377" t="s">
        <v>6</v>
      </c>
    </row>
    <row r="80" spans="1:5" ht="16.5" thickBot="1" x14ac:dyDescent="0.3">
      <c r="A80" s="383" t="s">
        <v>0</v>
      </c>
      <c r="B80" s="384">
        <f>B81+B82</f>
        <v>9240</v>
      </c>
      <c r="C80" s="384">
        <f>C81+C82</f>
        <v>9240</v>
      </c>
      <c r="D80" s="384">
        <f>D81+D82</f>
        <v>9240</v>
      </c>
      <c r="E80" s="384">
        <f>E81+E82</f>
        <v>9240</v>
      </c>
    </row>
    <row r="81" spans="1:5" ht="16.5" thickBot="1" x14ac:dyDescent="0.3">
      <c r="A81" s="385" t="s">
        <v>50</v>
      </c>
      <c r="B81" s="386">
        <v>9240</v>
      </c>
      <c r="C81" s="386">
        <f>B81</f>
        <v>9240</v>
      </c>
      <c r="D81" s="386">
        <f>C81</f>
        <v>9240</v>
      </c>
      <c r="E81" s="387">
        <f>D81</f>
        <v>9240</v>
      </c>
    </row>
    <row r="82" spans="1:5" ht="16.5" thickBot="1" x14ac:dyDescent="0.3">
      <c r="A82" s="385" t="s">
        <v>51</v>
      </c>
      <c r="B82" s="386">
        <v>0</v>
      </c>
      <c r="C82" s="386">
        <v>0</v>
      </c>
      <c r="D82" s="386">
        <v>0</v>
      </c>
      <c r="E82" s="387">
        <v>0</v>
      </c>
    </row>
    <row r="83" spans="1:5" ht="32.25" thickBot="1" x14ac:dyDescent="0.3">
      <c r="A83" s="383" t="s">
        <v>31</v>
      </c>
      <c r="B83" s="384">
        <f>B84+B85</f>
        <v>1760</v>
      </c>
      <c r="C83" s="384">
        <f>C84+C85</f>
        <v>1750</v>
      </c>
      <c r="D83" s="384">
        <f>D84+D85</f>
        <v>1750</v>
      </c>
      <c r="E83" s="384">
        <f>E84+E85</f>
        <v>1750</v>
      </c>
    </row>
    <row r="84" spans="1:5" ht="16.5" thickBot="1" x14ac:dyDescent="0.3">
      <c r="A84" s="385" t="s">
        <v>50</v>
      </c>
      <c r="B84" s="386">
        <v>1760</v>
      </c>
      <c r="C84" s="386">
        <v>1750</v>
      </c>
      <c r="D84" s="386">
        <v>1750</v>
      </c>
      <c r="E84" s="387">
        <v>1750</v>
      </c>
    </row>
    <row r="85" spans="1:5" ht="16.5" thickBot="1" x14ac:dyDescent="0.3">
      <c r="A85" s="385" t="s">
        <v>51</v>
      </c>
      <c r="B85" s="386">
        <v>0</v>
      </c>
      <c r="C85" s="384">
        <v>0</v>
      </c>
      <c r="D85" s="384">
        <v>0</v>
      </c>
      <c r="E85" s="388">
        <v>0</v>
      </c>
    </row>
    <row r="86" spans="1:5" ht="16.5" thickBot="1" x14ac:dyDescent="0.3">
      <c r="A86" s="383" t="s">
        <v>1</v>
      </c>
      <c r="B86" s="384">
        <f>B87+B88</f>
        <v>5200</v>
      </c>
      <c r="C86" s="384">
        <f>C87+C88</f>
        <v>5200</v>
      </c>
      <c r="D86" s="384">
        <f>D87+D88</f>
        <v>5200</v>
      </c>
      <c r="E86" s="384">
        <f>E87+E88</f>
        <v>5200</v>
      </c>
    </row>
    <row r="87" spans="1:5" ht="16.5" thickBot="1" x14ac:dyDescent="0.3">
      <c r="A87" s="385" t="s">
        <v>50</v>
      </c>
      <c r="B87" s="386">
        <v>5200</v>
      </c>
      <c r="C87" s="386">
        <v>5200</v>
      </c>
      <c r="D87" s="386">
        <v>5200</v>
      </c>
      <c r="E87" s="387">
        <f>5200</f>
        <v>5200</v>
      </c>
    </row>
    <row r="88" spans="1:5" ht="16.5" thickBot="1" x14ac:dyDescent="0.3">
      <c r="A88" s="385" t="s">
        <v>51</v>
      </c>
      <c r="B88" s="386">
        <v>0</v>
      </c>
      <c r="C88" s="384">
        <v>0</v>
      </c>
      <c r="D88" s="384">
        <v>0</v>
      </c>
      <c r="E88" s="388">
        <v>0</v>
      </c>
    </row>
    <row r="89" spans="1:5" ht="16.5" thickBot="1" x14ac:dyDescent="0.3">
      <c r="A89" s="383" t="s">
        <v>2</v>
      </c>
      <c r="B89" s="386">
        <v>0</v>
      </c>
      <c r="C89" s="384">
        <v>0</v>
      </c>
      <c r="D89" s="384">
        <v>0</v>
      </c>
      <c r="E89" s="388">
        <v>0</v>
      </c>
    </row>
    <row r="90" spans="1:5" ht="16.5" thickBot="1" x14ac:dyDescent="0.3">
      <c r="A90" s="385" t="s">
        <v>50</v>
      </c>
      <c r="B90" s="386">
        <v>0</v>
      </c>
      <c r="C90" s="384">
        <v>0</v>
      </c>
      <c r="D90" s="384">
        <v>0</v>
      </c>
      <c r="E90" s="388">
        <v>0</v>
      </c>
    </row>
    <row r="91" spans="1:5" ht="16.5" thickBot="1" x14ac:dyDescent="0.3">
      <c r="A91" s="385" t="s">
        <v>51</v>
      </c>
      <c r="B91" s="386">
        <v>0</v>
      </c>
      <c r="C91" s="384">
        <v>0</v>
      </c>
      <c r="D91" s="384">
        <v>0</v>
      </c>
      <c r="E91" s="388">
        <v>0</v>
      </c>
    </row>
    <row r="92" spans="1:5" ht="16.5" thickBot="1" x14ac:dyDescent="0.3">
      <c r="A92" s="383" t="s">
        <v>24</v>
      </c>
      <c r="B92" s="386">
        <v>0</v>
      </c>
      <c r="C92" s="384">
        <v>0</v>
      </c>
      <c r="D92" s="384">
        <v>0</v>
      </c>
      <c r="E92" s="388">
        <v>0</v>
      </c>
    </row>
    <row r="93" spans="1:5" ht="16.5" thickBot="1" x14ac:dyDescent="0.3">
      <c r="A93" s="385" t="s">
        <v>50</v>
      </c>
      <c r="B93" s="386">
        <v>0</v>
      </c>
      <c r="C93" s="384">
        <v>0</v>
      </c>
      <c r="D93" s="384">
        <v>0</v>
      </c>
      <c r="E93" s="388">
        <v>0</v>
      </c>
    </row>
    <row r="94" spans="1:5" ht="16.5" thickBot="1" x14ac:dyDescent="0.3">
      <c r="A94" s="385" t="s">
        <v>51</v>
      </c>
      <c r="B94" s="386">
        <v>0</v>
      </c>
      <c r="C94" s="384">
        <v>0</v>
      </c>
      <c r="D94" s="384">
        <v>0</v>
      </c>
      <c r="E94" s="388">
        <v>0</v>
      </c>
    </row>
    <row r="95" spans="1:5" ht="16.5" thickBot="1" x14ac:dyDescent="0.3">
      <c r="A95" s="383" t="s">
        <v>25</v>
      </c>
      <c r="B95" s="386">
        <v>0</v>
      </c>
      <c r="C95" s="384">
        <v>0</v>
      </c>
      <c r="D95" s="384">
        <v>0</v>
      </c>
      <c r="E95" s="388">
        <v>0</v>
      </c>
    </row>
    <row r="96" spans="1:5" ht="16.5" thickBot="1" x14ac:dyDescent="0.3">
      <c r="A96" s="385" t="s">
        <v>50</v>
      </c>
      <c r="B96" s="386">
        <v>0</v>
      </c>
      <c r="C96" s="384">
        <v>0</v>
      </c>
      <c r="D96" s="384">
        <v>0</v>
      </c>
      <c r="E96" s="388">
        <v>0</v>
      </c>
    </row>
    <row r="97" spans="1:6" ht="16.5" thickBot="1" x14ac:dyDescent="0.3">
      <c r="A97" s="385" t="s">
        <v>51</v>
      </c>
      <c r="B97" s="386">
        <v>0</v>
      </c>
      <c r="C97" s="384">
        <v>0</v>
      </c>
      <c r="D97" s="384">
        <v>0</v>
      </c>
      <c r="E97" s="388">
        <v>0</v>
      </c>
    </row>
    <row r="98" spans="1:6" ht="32.25" thickBot="1" x14ac:dyDescent="0.3">
      <c r="A98" s="383" t="s">
        <v>3</v>
      </c>
      <c r="B98" s="386">
        <v>0</v>
      </c>
      <c r="C98" s="384">
        <v>0</v>
      </c>
      <c r="D98" s="384">
        <v>0</v>
      </c>
      <c r="E98" s="388">
        <v>0</v>
      </c>
    </row>
    <row r="99" spans="1:6" ht="16.5" thickBot="1" x14ac:dyDescent="0.3">
      <c r="A99" s="385" t="s">
        <v>50</v>
      </c>
      <c r="B99" s="386">
        <v>0</v>
      </c>
      <c r="C99" s="384">
        <v>0</v>
      </c>
      <c r="D99" s="384">
        <v>0</v>
      </c>
      <c r="E99" s="388">
        <v>0</v>
      </c>
    </row>
    <row r="100" spans="1:6" ht="16.5" thickBot="1" x14ac:dyDescent="0.3">
      <c r="A100" s="385" t="s">
        <v>51</v>
      </c>
      <c r="B100" s="386">
        <v>0</v>
      </c>
      <c r="C100" s="384">
        <v>0</v>
      </c>
      <c r="D100" s="384">
        <v>0</v>
      </c>
      <c r="E100" s="388">
        <v>0</v>
      </c>
    </row>
    <row r="101" spans="1:6" ht="16.5" thickBot="1" x14ac:dyDescent="0.3">
      <c r="A101" s="393" t="s">
        <v>57</v>
      </c>
      <c r="B101" s="386">
        <f>B98+B95+B92+B89+B86+B83+B80</f>
        <v>16200</v>
      </c>
      <c r="C101" s="386">
        <f>C98+C95+C92+C89+C86+C83+C80</f>
        <v>16190</v>
      </c>
      <c r="D101" s="386">
        <f>D98+D95+D92+D89+D86+D83+D80</f>
        <v>16190</v>
      </c>
      <c r="E101" s="387">
        <f>E98+E95+E92+E89+E86+E83+E80</f>
        <v>16190</v>
      </c>
    </row>
    <row r="102" spans="1:6" ht="16.5" thickBot="1" x14ac:dyDescent="0.3">
      <c r="A102" s="390" t="s">
        <v>35</v>
      </c>
      <c r="B102" s="391">
        <f>IF(B101-B72=0,0,"Error")</f>
        <v>0</v>
      </c>
      <c r="C102" s="391">
        <f>IF(C101-C72=0,0,"Error")</f>
        <v>0</v>
      </c>
      <c r="D102" s="391">
        <f>IF(D101-D72=0,0,"Error")</f>
        <v>0</v>
      </c>
      <c r="E102" s="394">
        <f>IF(E101-E72=0,0,"Error")</f>
        <v>0</v>
      </c>
    </row>
    <row r="103" spans="1:6" ht="16.5" thickBot="1" x14ac:dyDescent="0.3">
      <c r="A103" s="655" t="s">
        <v>56</v>
      </c>
      <c r="B103" s="720" t="s">
        <v>715</v>
      </c>
      <c r="C103" s="728"/>
      <c r="D103" s="728"/>
      <c r="E103" s="729"/>
    </row>
    <row r="104" spans="1:6" ht="16.5" thickBot="1" x14ac:dyDescent="0.3">
      <c r="A104" s="373" t="s">
        <v>9</v>
      </c>
      <c r="B104" s="707" t="s">
        <v>716</v>
      </c>
      <c r="C104" s="708"/>
      <c r="D104" s="708"/>
      <c r="E104" s="730"/>
    </row>
    <row r="105" spans="1:6" ht="16.5" thickBot="1" x14ac:dyDescent="0.3">
      <c r="A105" s="373" t="s">
        <v>14</v>
      </c>
      <c r="B105" s="710" t="s">
        <v>717</v>
      </c>
      <c r="C105" s="711"/>
      <c r="D105" s="711"/>
      <c r="E105" s="731"/>
    </row>
    <row r="106" spans="1:6" x14ac:dyDescent="0.25">
      <c r="A106" s="732"/>
      <c r="B106" s="374">
        <v>2019</v>
      </c>
      <c r="C106" s="374">
        <v>2020</v>
      </c>
      <c r="D106" s="374">
        <v>2021</v>
      </c>
      <c r="E106" s="375">
        <v>2022</v>
      </c>
    </row>
    <row r="107" spans="1:6" ht="16.5" thickBot="1" x14ac:dyDescent="0.3">
      <c r="A107" s="733"/>
      <c r="B107" s="376" t="s">
        <v>5</v>
      </c>
      <c r="C107" s="376" t="s">
        <v>6</v>
      </c>
      <c r="D107" s="376" t="s">
        <v>6</v>
      </c>
      <c r="E107" s="377" t="s">
        <v>6</v>
      </c>
    </row>
    <row r="108" spans="1:6" ht="16.5" thickBot="1" x14ac:dyDescent="0.3">
      <c r="A108" s="373" t="s">
        <v>8</v>
      </c>
      <c r="B108" s="378">
        <v>6</v>
      </c>
      <c r="C108" s="378">
        <v>6</v>
      </c>
      <c r="D108" s="378">
        <v>2</v>
      </c>
      <c r="E108" s="379">
        <v>2</v>
      </c>
    </row>
    <row r="109" spans="1:6" ht="16.5" thickBot="1" x14ac:dyDescent="0.3">
      <c r="A109" s="373" t="s">
        <v>15</v>
      </c>
      <c r="B109" s="378">
        <v>39000</v>
      </c>
      <c r="C109" s="378">
        <f>C138</f>
        <v>39000</v>
      </c>
      <c r="D109" s="378">
        <f>D138</f>
        <v>39000</v>
      </c>
      <c r="E109" s="379">
        <f>E138</f>
        <v>39000</v>
      </c>
    </row>
    <row r="110" spans="1:6" ht="16.5" thickBot="1" x14ac:dyDescent="0.3">
      <c r="A110" s="373" t="s">
        <v>23</v>
      </c>
      <c r="B110" s="378">
        <f>B109/B108</f>
        <v>6500</v>
      </c>
      <c r="C110" s="378">
        <f>C109/C108</f>
        <v>6500</v>
      </c>
      <c r="D110" s="378">
        <f>D109/D108</f>
        <v>19500</v>
      </c>
      <c r="E110" s="379">
        <f>E109/E108</f>
        <v>19500</v>
      </c>
      <c r="F110" s="395"/>
    </row>
    <row r="111" spans="1:6" ht="16.5" thickBot="1" x14ac:dyDescent="0.3">
      <c r="A111" s="373" t="s">
        <v>16</v>
      </c>
      <c r="B111" s="380"/>
      <c r="C111" s="381">
        <f t="shared" ref="C111:E113" si="1">C108/B108-1</f>
        <v>0</v>
      </c>
      <c r="D111" s="381">
        <f t="shared" si="1"/>
        <v>-0.66666666666666674</v>
      </c>
      <c r="E111" s="382">
        <f t="shared" si="1"/>
        <v>0</v>
      </c>
    </row>
    <row r="112" spans="1:6" ht="16.5" thickBot="1" x14ac:dyDescent="0.3">
      <c r="A112" s="373" t="s">
        <v>17</v>
      </c>
      <c r="B112" s="380"/>
      <c r="C112" s="381">
        <f t="shared" si="1"/>
        <v>0</v>
      </c>
      <c r="D112" s="381">
        <f t="shared" si="1"/>
        <v>0</v>
      </c>
      <c r="E112" s="382">
        <f t="shared" si="1"/>
        <v>0</v>
      </c>
    </row>
    <row r="113" spans="1:5" ht="16.5" thickBot="1" x14ac:dyDescent="0.3">
      <c r="A113" s="373" t="s">
        <v>18</v>
      </c>
      <c r="B113" s="380"/>
      <c r="C113" s="381">
        <f t="shared" si="1"/>
        <v>0</v>
      </c>
      <c r="D113" s="381">
        <f t="shared" si="1"/>
        <v>2</v>
      </c>
      <c r="E113" s="382">
        <f t="shared" si="1"/>
        <v>0</v>
      </c>
    </row>
    <row r="114" spans="1:5" ht="16.5" thickBot="1" x14ac:dyDescent="0.3">
      <c r="A114" s="734" t="s">
        <v>718</v>
      </c>
      <c r="B114" s="735"/>
      <c r="C114" s="735"/>
      <c r="D114" s="735"/>
      <c r="E114" s="736"/>
    </row>
    <row r="115" spans="1:5" x14ac:dyDescent="0.25">
      <c r="A115" s="737"/>
      <c r="B115" s="374">
        <v>2019</v>
      </c>
      <c r="C115" s="374">
        <v>2020</v>
      </c>
      <c r="D115" s="374">
        <v>2021</v>
      </c>
      <c r="E115" s="375">
        <v>2022</v>
      </c>
    </row>
    <row r="116" spans="1:5" ht="16.5" thickBot="1" x14ac:dyDescent="0.3">
      <c r="A116" s="701"/>
      <c r="B116" s="376" t="s">
        <v>5</v>
      </c>
      <c r="C116" s="376" t="s">
        <v>6</v>
      </c>
      <c r="D116" s="376" t="s">
        <v>6</v>
      </c>
      <c r="E116" s="377" t="s">
        <v>6</v>
      </c>
    </row>
    <row r="117" spans="1:5" ht="16.5" thickBot="1" x14ac:dyDescent="0.3">
      <c r="A117" s="396" t="s">
        <v>0</v>
      </c>
      <c r="B117" s="384">
        <v>25000</v>
      </c>
      <c r="C117" s="384">
        <f>C118+C119</f>
        <v>25000</v>
      </c>
      <c r="D117" s="384">
        <f>D118+D119</f>
        <v>25000</v>
      </c>
      <c r="E117" s="384">
        <f>E118+E119</f>
        <v>25000</v>
      </c>
    </row>
    <row r="118" spans="1:5" ht="16.5" thickBot="1" x14ac:dyDescent="0.3">
      <c r="A118" s="397" t="s">
        <v>50</v>
      </c>
      <c r="B118" s="386">
        <v>25000</v>
      </c>
      <c r="C118" s="386">
        <v>25000</v>
      </c>
      <c r="D118" s="386">
        <v>25000</v>
      </c>
      <c r="E118" s="386">
        <v>25000</v>
      </c>
    </row>
    <row r="119" spans="1:5" ht="16.5" thickBot="1" x14ac:dyDescent="0.3">
      <c r="A119" s="397" t="s">
        <v>51</v>
      </c>
      <c r="B119" s="386">
        <v>0</v>
      </c>
      <c r="C119" s="386">
        <v>0</v>
      </c>
      <c r="D119" s="386">
        <v>0</v>
      </c>
      <c r="E119" s="386">
        <v>0</v>
      </c>
    </row>
    <row r="120" spans="1:5" ht="32.25" thickBot="1" x14ac:dyDescent="0.3">
      <c r="A120" s="396" t="s">
        <v>31</v>
      </c>
      <c r="B120" s="384">
        <v>4000</v>
      </c>
      <c r="C120" s="384">
        <f>C121+C122</f>
        <v>4000</v>
      </c>
      <c r="D120" s="384">
        <f>D121+D122</f>
        <v>4000</v>
      </c>
      <c r="E120" s="384">
        <f>E121+E122</f>
        <v>4000</v>
      </c>
    </row>
    <row r="121" spans="1:5" ht="16.5" thickBot="1" x14ac:dyDescent="0.3">
      <c r="A121" s="397" t="s">
        <v>50</v>
      </c>
      <c r="B121" s="386">
        <v>40000</v>
      </c>
      <c r="C121" s="386">
        <v>4000</v>
      </c>
      <c r="D121" s="386">
        <v>4000</v>
      </c>
      <c r="E121" s="386">
        <v>4000</v>
      </c>
    </row>
    <row r="122" spans="1:5" ht="16.5" thickBot="1" x14ac:dyDescent="0.3">
      <c r="A122" s="397" t="s">
        <v>51</v>
      </c>
      <c r="B122" s="386">
        <v>0</v>
      </c>
      <c r="C122" s="386">
        <v>0</v>
      </c>
      <c r="D122" s="386">
        <v>0</v>
      </c>
      <c r="E122" s="386">
        <v>0</v>
      </c>
    </row>
    <row r="123" spans="1:5" ht="16.5" thickBot="1" x14ac:dyDescent="0.3">
      <c r="A123" s="396" t="s">
        <v>1</v>
      </c>
      <c r="B123" s="384">
        <f>B124+B125</f>
        <v>10000</v>
      </c>
      <c r="C123" s="384">
        <f>C124+C125</f>
        <v>10000</v>
      </c>
      <c r="D123" s="384">
        <f>D124+D125</f>
        <v>10000</v>
      </c>
      <c r="E123" s="384">
        <f>E124+E125</f>
        <v>10000</v>
      </c>
    </row>
    <row r="124" spans="1:5" ht="16.5" thickBot="1" x14ac:dyDescent="0.3">
      <c r="A124" s="397" t="s">
        <v>50</v>
      </c>
      <c r="B124" s="386">
        <v>10000</v>
      </c>
      <c r="C124" s="386">
        <v>10000</v>
      </c>
      <c r="D124" s="386">
        <v>10000</v>
      </c>
      <c r="E124" s="386">
        <v>10000</v>
      </c>
    </row>
    <row r="125" spans="1:5" ht="16.5" thickBot="1" x14ac:dyDescent="0.3">
      <c r="A125" s="397" t="s">
        <v>51</v>
      </c>
      <c r="B125" s="386">
        <v>0</v>
      </c>
      <c r="C125" s="386">
        <v>0</v>
      </c>
      <c r="D125" s="386">
        <v>0</v>
      </c>
      <c r="E125" s="386">
        <v>0</v>
      </c>
    </row>
    <row r="126" spans="1:5" ht="16.5" thickBot="1" x14ac:dyDescent="0.3">
      <c r="A126" s="396" t="s">
        <v>2</v>
      </c>
      <c r="B126" s="386">
        <v>0</v>
      </c>
      <c r="C126" s="386">
        <v>0</v>
      </c>
      <c r="D126" s="386">
        <v>0</v>
      </c>
      <c r="E126" s="386">
        <v>0</v>
      </c>
    </row>
    <row r="127" spans="1:5" ht="16.5" thickBot="1" x14ac:dyDescent="0.3">
      <c r="A127" s="397" t="s">
        <v>50</v>
      </c>
      <c r="B127" s="386">
        <v>0</v>
      </c>
      <c r="C127" s="386">
        <v>0</v>
      </c>
      <c r="D127" s="386">
        <v>0</v>
      </c>
      <c r="E127" s="386">
        <v>0</v>
      </c>
    </row>
    <row r="128" spans="1:5" ht="16.5" thickBot="1" x14ac:dyDescent="0.3">
      <c r="A128" s="397" t="s">
        <v>51</v>
      </c>
      <c r="B128" s="386">
        <v>0</v>
      </c>
      <c r="C128" s="386">
        <v>0</v>
      </c>
      <c r="D128" s="386">
        <v>0</v>
      </c>
      <c r="E128" s="386">
        <v>0</v>
      </c>
    </row>
    <row r="129" spans="1:30" ht="16.5" thickBot="1" x14ac:dyDescent="0.3">
      <c r="A129" s="396" t="s">
        <v>24</v>
      </c>
      <c r="B129" s="386">
        <v>0</v>
      </c>
      <c r="C129" s="386">
        <v>0</v>
      </c>
      <c r="D129" s="386">
        <v>0</v>
      </c>
      <c r="E129" s="386">
        <v>0</v>
      </c>
    </row>
    <row r="130" spans="1:30" ht="16.5" thickBot="1" x14ac:dyDescent="0.3">
      <c r="A130" s="397" t="s">
        <v>50</v>
      </c>
      <c r="B130" s="386">
        <v>0</v>
      </c>
      <c r="C130" s="386">
        <v>0</v>
      </c>
      <c r="D130" s="386">
        <v>0</v>
      </c>
      <c r="E130" s="386">
        <v>0</v>
      </c>
    </row>
    <row r="131" spans="1:30" ht="16.5" thickBot="1" x14ac:dyDescent="0.3">
      <c r="A131" s="397" t="s">
        <v>51</v>
      </c>
      <c r="B131" s="386">
        <v>0</v>
      </c>
      <c r="C131" s="386">
        <v>0</v>
      </c>
      <c r="D131" s="386">
        <v>0</v>
      </c>
      <c r="E131" s="386">
        <v>0</v>
      </c>
    </row>
    <row r="132" spans="1:30" ht="16.5" thickBot="1" x14ac:dyDescent="0.3">
      <c r="A132" s="396" t="s">
        <v>25</v>
      </c>
      <c r="B132" s="386">
        <v>0</v>
      </c>
      <c r="C132" s="384">
        <v>0</v>
      </c>
      <c r="D132" s="384">
        <v>0</v>
      </c>
      <c r="E132" s="384">
        <v>0</v>
      </c>
    </row>
    <row r="133" spans="1:30" ht="16.5" thickBot="1" x14ac:dyDescent="0.3">
      <c r="A133" s="397" t="s">
        <v>50</v>
      </c>
      <c r="B133" s="386">
        <v>0</v>
      </c>
      <c r="C133" s="386">
        <v>0</v>
      </c>
      <c r="D133" s="386">
        <v>0</v>
      </c>
      <c r="E133" s="386">
        <v>0</v>
      </c>
    </row>
    <row r="134" spans="1:30" ht="16.5" thickBot="1" x14ac:dyDescent="0.3">
      <c r="A134" s="397" t="s">
        <v>51</v>
      </c>
      <c r="B134" s="386">
        <v>0</v>
      </c>
      <c r="C134" s="386">
        <v>0</v>
      </c>
      <c r="D134" s="386">
        <v>0</v>
      </c>
      <c r="E134" s="386">
        <v>0</v>
      </c>
    </row>
    <row r="135" spans="1:30" ht="32.25" thickBot="1" x14ac:dyDescent="0.3">
      <c r="A135" s="396" t="s">
        <v>3</v>
      </c>
      <c r="B135" s="386">
        <v>0</v>
      </c>
      <c r="C135" s="386">
        <v>0</v>
      </c>
      <c r="D135" s="386">
        <v>0</v>
      </c>
      <c r="E135" s="386">
        <v>0</v>
      </c>
    </row>
    <row r="136" spans="1:30" ht="16.5" thickBot="1" x14ac:dyDescent="0.3">
      <c r="A136" s="397" t="s">
        <v>50</v>
      </c>
      <c r="B136" s="386">
        <v>0</v>
      </c>
      <c r="C136" s="386">
        <v>0</v>
      </c>
      <c r="D136" s="386">
        <v>0</v>
      </c>
      <c r="E136" s="386">
        <v>0</v>
      </c>
    </row>
    <row r="137" spans="1:30" ht="16.5" thickBot="1" x14ac:dyDescent="0.3">
      <c r="A137" s="397" t="s">
        <v>51</v>
      </c>
      <c r="B137" s="386">
        <v>0</v>
      </c>
      <c r="C137" s="386">
        <v>0</v>
      </c>
      <c r="D137" s="386">
        <v>0</v>
      </c>
      <c r="E137" s="386">
        <v>0</v>
      </c>
    </row>
    <row r="138" spans="1:30" ht="16.5" thickBot="1" x14ac:dyDescent="0.3">
      <c r="A138" s="398" t="s">
        <v>58</v>
      </c>
      <c r="B138" s="384">
        <f>B135+B132+B129+B126+B123+B120+B117</f>
        <v>39000</v>
      </c>
      <c r="C138" s="384">
        <f>C135+C132+C129+C126+C123+C120+C117</f>
        <v>39000</v>
      </c>
      <c r="D138" s="384">
        <f>D135+D132+D129+D126+D123+D120+D117</f>
        <v>39000</v>
      </c>
      <c r="E138" s="384">
        <f>E135+E132+E129+E126+E123+E120+E117</f>
        <v>39000</v>
      </c>
    </row>
    <row r="139" spans="1:30" ht="16.5" thickBot="1" x14ac:dyDescent="0.3">
      <c r="A139" s="399" t="s">
        <v>35</v>
      </c>
      <c r="B139" s="391">
        <f>IF(B138-B109=0,0,"Error")</f>
        <v>0</v>
      </c>
      <c r="C139" s="391">
        <f>IF(C138-C109=0,0,"Error")</f>
        <v>0</v>
      </c>
      <c r="D139" s="391">
        <f>IF(D138-D109=0,0,"Error")</f>
        <v>0</v>
      </c>
      <c r="E139" s="391">
        <f>IF(E138-E109=0,0,"Error")</f>
        <v>0</v>
      </c>
    </row>
    <row r="140" spans="1:30" s="400" customFormat="1" ht="16.5" thickBot="1" x14ac:dyDescent="0.3">
      <c r="A140" s="724" t="s">
        <v>45</v>
      </c>
      <c r="B140" s="725"/>
      <c r="C140" s="725"/>
      <c r="D140" s="725"/>
      <c r="E140" s="726"/>
      <c r="F140" s="153"/>
      <c r="G140" s="153"/>
      <c r="H140" s="153"/>
      <c r="I140" s="402"/>
      <c r="J140" s="153"/>
      <c r="K140" s="153"/>
      <c r="L140" s="153"/>
      <c r="M140" s="153"/>
      <c r="N140" s="153"/>
      <c r="O140" s="153"/>
      <c r="P140" s="153"/>
      <c r="Q140" s="153"/>
      <c r="R140" s="153"/>
      <c r="S140" s="153"/>
      <c r="T140" s="153"/>
      <c r="U140" s="153"/>
      <c r="V140" s="153"/>
      <c r="W140" s="153"/>
      <c r="X140" s="153"/>
      <c r="Y140" s="153"/>
      <c r="Z140" s="153"/>
      <c r="AA140" s="153"/>
      <c r="AB140" s="153"/>
      <c r="AC140" s="153"/>
      <c r="AD140" s="153"/>
    </row>
    <row r="141" spans="1:30" ht="16.5" thickBot="1" x14ac:dyDescent="0.3">
      <c r="A141" s="724" t="s">
        <v>39</v>
      </c>
      <c r="B141" s="725"/>
      <c r="C141" s="725"/>
      <c r="D141" s="725"/>
      <c r="E141" s="726"/>
    </row>
    <row r="142" spans="1:30" ht="16.5" thickBot="1" x14ac:dyDescent="0.3">
      <c r="A142" s="401" t="s">
        <v>46</v>
      </c>
      <c r="B142" s="713" t="s">
        <v>719</v>
      </c>
      <c r="C142" s="714"/>
      <c r="D142" s="715"/>
      <c r="E142" s="716"/>
    </row>
    <row r="143" spans="1:30" s="153" customFormat="1" ht="48" thickBot="1" x14ac:dyDescent="0.3">
      <c r="A143" s="656" t="s">
        <v>52</v>
      </c>
      <c r="B143" s="658" t="s">
        <v>720</v>
      </c>
      <c r="C143" s="659" t="s">
        <v>53</v>
      </c>
      <c r="D143" s="705" t="s">
        <v>721</v>
      </c>
      <c r="E143" s="706"/>
      <c r="I143" s="402"/>
    </row>
    <row r="144" spans="1:30" ht="16.5" thickBot="1" x14ac:dyDescent="0.3">
      <c r="A144" s="403"/>
      <c r="B144" s="713"/>
      <c r="C144" s="727"/>
      <c r="D144" s="715"/>
      <c r="E144" s="716"/>
    </row>
    <row r="145" spans="1:5" ht="27.75" customHeight="1" thickBot="1" x14ac:dyDescent="0.3">
      <c r="A145" s="404" t="s">
        <v>9</v>
      </c>
      <c r="B145" s="707" t="s">
        <v>722</v>
      </c>
      <c r="C145" s="708"/>
      <c r="D145" s="708"/>
      <c r="E145" s="709"/>
    </row>
    <row r="146" spans="1:5" ht="16.5" thickBot="1" x14ac:dyDescent="0.3">
      <c r="A146" s="404" t="s">
        <v>14</v>
      </c>
      <c r="B146" s="710" t="s">
        <v>723</v>
      </c>
      <c r="C146" s="711"/>
      <c r="D146" s="711"/>
      <c r="E146" s="712"/>
    </row>
    <row r="147" spans="1:5" x14ac:dyDescent="0.25">
      <c r="A147" s="700"/>
      <c r="B147" s="374">
        <v>2019</v>
      </c>
      <c r="C147" s="374">
        <v>2020</v>
      </c>
      <c r="D147" s="374">
        <v>2021</v>
      </c>
      <c r="E147" s="374">
        <v>2022</v>
      </c>
    </row>
    <row r="148" spans="1:5" ht="16.5" thickBot="1" x14ac:dyDescent="0.3">
      <c r="A148" s="701"/>
      <c r="B148" s="376" t="s">
        <v>5</v>
      </c>
      <c r="C148" s="376" t="s">
        <v>6</v>
      </c>
      <c r="D148" s="376" t="s">
        <v>6</v>
      </c>
      <c r="E148" s="376" t="s">
        <v>6</v>
      </c>
    </row>
    <row r="149" spans="1:5" ht="16.5" thickBot="1" x14ac:dyDescent="0.3">
      <c r="A149" s="404" t="s">
        <v>8</v>
      </c>
      <c r="B149" s="378">
        <v>1</v>
      </c>
      <c r="C149" s="378">
        <v>1</v>
      </c>
      <c r="D149" s="378">
        <v>0</v>
      </c>
      <c r="E149" s="378">
        <v>1</v>
      </c>
    </row>
    <row r="150" spans="1:5" ht="16.5" thickBot="1" x14ac:dyDescent="0.3">
      <c r="A150" s="404" t="s">
        <v>15</v>
      </c>
      <c r="B150" s="378">
        <v>13800</v>
      </c>
      <c r="C150" s="378">
        <v>6200</v>
      </c>
      <c r="D150" s="378">
        <v>0</v>
      </c>
      <c r="E150" s="378">
        <f>E168</f>
        <v>0</v>
      </c>
    </row>
    <row r="151" spans="1:5" ht="16.5" thickBot="1" x14ac:dyDescent="0.3">
      <c r="A151" s="404" t="s">
        <v>23</v>
      </c>
      <c r="B151" s="378">
        <f>B150/B149</f>
        <v>13800</v>
      </c>
      <c r="C151" s="378">
        <f>C150/C149</f>
        <v>6200</v>
      </c>
      <c r="D151" s="378" t="e">
        <f>D150/D149</f>
        <v>#DIV/0!</v>
      </c>
      <c r="E151" s="378">
        <f>E150/E149</f>
        <v>0</v>
      </c>
    </row>
    <row r="152" spans="1:5" ht="16.5" thickBot="1" x14ac:dyDescent="0.3">
      <c r="A152" s="404" t="s">
        <v>16</v>
      </c>
      <c r="B152" s="380" t="s">
        <v>22</v>
      </c>
      <c r="C152" s="381">
        <f t="shared" ref="C152:E154" si="2">C149/B149-1</f>
        <v>0</v>
      </c>
      <c r="D152" s="381">
        <f t="shared" si="2"/>
        <v>-1</v>
      </c>
      <c r="E152" s="381" t="e">
        <f t="shared" si="2"/>
        <v>#DIV/0!</v>
      </c>
    </row>
    <row r="153" spans="1:5" ht="16.5" thickBot="1" x14ac:dyDescent="0.3">
      <c r="A153" s="404" t="s">
        <v>17</v>
      </c>
      <c r="B153" s="380" t="s">
        <v>22</v>
      </c>
      <c r="C153" s="381">
        <f t="shared" si="2"/>
        <v>-0.55072463768115942</v>
      </c>
      <c r="D153" s="381">
        <f t="shared" si="2"/>
        <v>-1</v>
      </c>
      <c r="E153" s="381" t="e">
        <f t="shared" si="2"/>
        <v>#DIV/0!</v>
      </c>
    </row>
    <row r="154" spans="1:5" ht="16.5" thickBot="1" x14ac:dyDescent="0.3">
      <c r="A154" s="404" t="s">
        <v>18</v>
      </c>
      <c r="B154" s="380" t="s">
        <v>22</v>
      </c>
      <c r="C154" s="381">
        <f t="shared" si="2"/>
        <v>-0.55072463768115942</v>
      </c>
      <c r="D154" s="381" t="e">
        <f t="shared" si="2"/>
        <v>#DIV/0!</v>
      </c>
      <c r="E154" s="381" t="e">
        <f t="shared" si="2"/>
        <v>#DIV/0!</v>
      </c>
    </row>
    <row r="155" spans="1:5" ht="16.5" thickBot="1" x14ac:dyDescent="0.3">
      <c r="A155" s="702" t="s">
        <v>724</v>
      </c>
      <c r="B155" s="703"/>
      <c r="C155" s="703"/>
      <c r="D155" s="703"/>
      <c r="E155" s="704"/>
    </row>
    <row r="156" spans="1:5" x14ac:dyDescent="0.25">
      <c r="A156" s="700"/>
      <c r="B156" s="374">
        <v>2019</v>
      </c>
      <c r="C156" s="374">
        <v>2020</v>
      </c>
      <c r="D156" s="374">
        <v>2021</v>
      </c>
      <c r="E156" s="374">
        <v>2022</v>
      </c>
    </row>
    <row r="157" spans="1:5" ht="16.5" thickBot="1" x14ac:dyDescent="0.3">
      <c r="A157" s="701"/>
      <c r="B157" s="376" t="s">
        <v>5</v>
      </c>
      <c r="C157" s="376" t="s">
        <v>6</v>
      </c>
      <c r="D157" s="376" t="s">
        <v>6</v>
      </c>
      <c r="E157" s="376" t="s">
        <v>6</v>
      </c>
    </row>
    <row r="158" spans="1:5" ht="16.5" thickBot="1" x14ac:dyDescent="0.3">
      <c r="A158" s="396" t="s">
        <v>41</v>
      </c>
      <c r="B158" s="384">
        <f>B159+B160+B161+B162</f>
        <v>13800</v>
      </c>
      <c r="C158" s="384">
        <f t="shared" ref="C158:E158" si="3">C159+C160+C161+C162</f>
        <v>6200</v>
      </c>
      <c r="D158" s="384">
        <f t="shared" si="3"/>
        <v>0</v>
      </c>
      <c r="E158" s="384">
        <f t="shared" si="3"/>
        <v>0</v>
      </c>
    </row>
    <row r="159" spans="1:5" ht="16.5" thickBot="1" x14ac:dyDescent="0.3">
      <c r="A159" s="397" t="s">
        <v>50</v>
      </c>
      <c r="B159" s="384"/>
      <c r="C159" s="384"/>
      <c r="D159" s="384"/>
      <c r="E159" s="384"/>
    </row>
    <row r="160" spans="1:5" ht="16.5" thickBot="1" x14ac:dyDescent="0.3">
      <c r="A160" s="397" t="s">
        <v>75</v>
      </c>
      <c r="B160" s="384"/>
      <c r="C160" s="384"/>
      <c r="D160" s="384"/>
      <c r="E160" s="384"/>
    </row>
    <row r="161" spans="1:9" ht="16.5" thickBot="1" x14ac:dyDescent="0.3">
      <c r="A161" s="397" t="s">
        <v>76</v>
      </c>
      <c r="B161" s="384"/>
      <c r="C161" s="384"/>
      <c r="D161" s="384"/>
      <c r="E161" s="384"/>
    </row>
    <row r="162" spans="1:9" ht="16.5" thickBot="1" x14ac:dyDescent="0.3">
      <c r="A162" s="397" t="s">
        <v>77</v>
      </c>
      <c r="B162" s="384">
        <v>13800</v>
      </c>
      <c r="C162" s="384">
        <v>6200</v>
      </c>
      <c r="D162" s="384">
        <v>0</v>
      </c>
      <c r="E162" s="384"/>
    </row>
    <row r="163" spans="1:9" ht="16.5" thickBot="1" x14ac:dyDescent="0.3">
      <c r="A163" s="396" t="s">
        <v>42</v>
      </c>
      <c r="B163" s="386"/>
      <c r="C163" s="386"/>
      <c r="D163" s="386"/>
      <c r="E163" s="386"/>
    </row>
    <row r="164" spans="1:9" ht="16.5" thickBot="1" x14ac:dyDescent="0.3">
      <c r="A164" s="397" t="s">
        <v>50</v>
      </c>
      <c r="B164" s="386"/>
      <c r="C164" s="384"/>
      <c r="D164" s="384"/>
      <c r="E164" s="384"/>
    </row>
    <row r="165" spans="1:9" ht="16.5" thickBot="1" x14ac:dyDescent="0.3">
      <c r="A165" s="397" t="s">
        <v>75</v>
      </c>
      <c r="B165" s="386"/>
      <c r="C165" s="384"/>
      <c r="D165" s="384"/>
      <c r="E165" s="384"/>
    </row>
    <row r="166" spans="1:9" ht="16.5" thickBot="1" x14ac:dyDescent="0.3">
      <c r="A166" s="397" t="s">
        <v>76</v>
      </c>
      <c r="B166" s="386"/>
      <c r="C166" s="384"/>
      <c r="D166" s="384"/>
      <c r="E166" s="384"/>
    </row>
    <row r="167" spans="1:9" ht="16.5" thickBot="1" x14ac:dyDescent="0.3">
      <c r="A167" s="397" t="s">
        <v>77</v>
      </c>
      <c r="B167" s="386"/>
      <c r="C167" s="384"/>
      <c r="D167" s="384"/>
      <c r="E167" s="384"/>
    </row>
    <row r="168" spans="1:9" ht="16.5" thickBot="1" x14ac:dyDescent="0.3">
      <c r="A168" s="405" t="s">
        <v>33</v>
      </c>
      <c r="B168" s="386">
        <f>B158+B163</f>
        <v>13800</v>
      </c>
      <c r="C168" s="386"/>
      <c r="D168" s="386">
        <f>D158+D163</f>
        <v>0</v>
      </c>
      <c r="E168" s="386">
        <f>E158+E163</f>
        <v>0</v>
      </c>
    </row>
    <row r="169" spans="1:9" ht="16.5" thickBot="1" x14ac:dyDescent="0.3">
      <c r="A169" s="401" t="s">
        <v>46</v>
      </c>
      <c r="B169" s="713" t="s">
        <v>725</v>
      </c>
      <c r="C169" s="714"/>
      <c r="D169" s="715"/>
      <c r="E169" s="716"/>
    </row>
    <row r="170" spans="1:9" s="153" customFormat="1" ht="48" thickBot="1" x14ac:dyDescent="0.3">
      <c r="A170" s="656" t="s">
        <v>55</v>
      </c>
      <c r="B170" s="658" t="s">
        <v>726</v>
      </c>
      <c r="C170" s="657"/>
      <c r="D170" s="722" t="s">
        <v>727</v>
      </c>
      <c r="E170" s="723"/>
      <c r="I170" s="402"/>
    </row>
    <row r="171" spans="1:9" ht="16.5" thickBot="1" x14ac:dyDescent="0.3">
      <c r="A171" s="404" t="s">
        <v>9</v>
      </c>
      <c r="B171" s="707" t="str">
        <f>B170</f>
        <v>Blerje licenca ORACLE (te reja-zgjerimi I SIFQ tek njesite e qeverisjes se pergjithshme)</v>
      </c>
      <c r="C171" s="708"/>
      <c r="D171" s="708"/>
      <c r="E171" s="709"/>
    </row>
    <row r="172" spans="1:9" ht="16.5" thickBot="1" x14ac:dyDescent="0.3">
      <c r="A172" s="404" t="s">
        <v>14</v>
      </c>
      <c r="B172" s="710" t="s">
        <v>728</v>
      </c>
      <c r="C172" s="711"/>
      <c r="D172" s="711"/>
      <c r="E172" s="712"/>
    </row>
    <row r="173" spans="1:9" x14ac:dyDescent="0.25">
      <c r="A173" s="700"/>
      <c r="B173" s="374">
        <v>2019</v>
      </c>
      <c r="C173" s="374">
        <v>2020</v>
      </c>
      <c r="D173" s="374">
        <v>2021</v>
      </c>
      <c r="E173" s="374">
        <v>2022</v>
      </c>
    </row>
    <row r="174" spans="1:9" ht="16.5" thickBot="1" x14ac:dyDescent="0.3">
      <c r="A174" s="701"/>
      <c r="B174" s="376" t="s">
        <v>5</v>
      </c>
      <c r="C174" s="376" t="s">
        <v>6</v>
      </c>
      <c r="D174" s="376" t="s">
        <v>6</v>
      </c>
      <c r="E174" s="376" t="s">
        <v>6</v>
      </c>
    </row>
    <row r="175" spans="1:9" ht="16.5" thickBot="1" x14ac:dyDescent="0.3">
      <c r="A175" s="404" t="s">
        <v>8</v>
      </c>
      <c r="B175" s="406"/>
      <c r="C175" s="380"/>
      <c r="D175" s="380"/>
      <c r="E175" s="380">
        <v>1</v>
      </c>
      <c r="H175" s="407"/>
    </row>
    <row r="176" spans="1:9" ht="16.5" thickBot="1" x14ac:dyDescent="0.3">
      <c r="A176" s="404" t="s">
        <v>15</v>
      </c>
      <c r="B176" s="378">
        <v>32694</v>
      </c>
      <c r="C176" s="378">
        <f>C194</f>
        <v>0</v>
      </c>
      <c r="D176" s="378">
        <f>D194</f>
        <v>0</v>
      </c>
      <c r="E176" s="378">
        <f>E194</f>
        <v>57199</v>
      </c>
    </row>
    <row r="177" spans="1:5" ht="16.5" thickBot="1" x14ac:dyDescent="0.3">
      <c r="A177" s="404" t="s">
        <v>23</v>
      </c>
      <c r="B177" s="378" t="e">
        <f>B176/B175</f>
        <v>#DIV/0!</v>
      </c>
      <c r="C177" s="378" t="e">
        <f>C176/C175</f>
        <v>#DIV/0!</v>
      </c>
      <c r="D177" s="378" t="e">
        <f>D176/D175</f>
        <v>#DIV/0!</v>
      </c>
      <c r="E177" s="378">
        <f>E176/E175</f>
        <v>57199</v>
      </c>
    </row>
    <row r="178" spans="1:5" ht="16.5" thickBot="1" x14ac:dyDescent="0.3">
      <c r="A178" s="404" t="s">
        <v>16</v>
      </c>
      <c r="B178" s="380" t="s">
        <v>22</v>
      </c>
      <c r="C178" s="381" t="e">
        <f t="shared" ref="C178:E180" si="4">C175/B175-1</f>
        <v>#DIV/0!</v>
      </c>
      <c r="D178" s="381" t="e">
        <f t="shared" si="4"/>
        <v>#DIV/0!</v>
      </c>
      <c r="E178" s="381" t="e">
        <f t="shared" si="4"/>
        <v>#DIV/0!</v>
      </c>
    </row>
    <row r="179" spans="1:5" ht="16.5" thickBot="1" x14ac:dyDescent="0.3">
      <c r="A179" s="404" t="s">
        <v>17</v>
      </c>
      <c r="B179" s="380" t="s">
        <v>22</v>
      </c>
      <c r="C179" s="381">
        <f t="shared" si="4"/>
        <v>-1</v>
      </c>
      <c r="D179" s="381" t="e">
        <f t="shared" si="4"/>
        <v>#DIV/0!</v>
      </c>
      <c r="E179" s="381" t="e">
        <f t="shared" si="4"/>
        <v>#DIV/0!</v>
      </c>
    </row>
    <row r="180" spans="1:5" ht="16.5" thickBot="1" x14ac:dyDescent="0.3">
      <c r="A180" s="404" t="s">
        <v>18</v>
      </c>
      <c r="B180" s="380" t="s">
        <v>22</v>
      </c>
      <c r="C180" s="381" t="e">
        <f t="shared" si="4"/>
        <v>#DIV/0!</v>
      </c>
      <c r="D180" s="381" t="e">
        <f t="shared" si="4"/>
        <v>#DIV/0!</v>
      </c>
      <c r="E180" s="381" t="e">
        <f t="shared" si="4"/>
        <v>#DIV/0!</v>
      </c>
    </row>
    <row r="181" spans="1:5" ht="16.5" thickBot="1" x14ac:dyDescent="0.3">
      <c r="A181" s="702" t="s">
        <v>729</v>
      </c>
      <c r="B181" s="703"/>
      <c r="C181" s="703"/>
      <c r="D181" s="703"/>
      <c r="E181" s="704"/>
    </row>
    <row r="182" spans="1:5" x14ac:dyDescent="0.25">
      <c r="A182" s="700"/>
      <c r="B182" s="374">
        <v>2019</v>
      </c>
      <c r="C182" s="374">
        <v>2020</v>
      </c>
      <c r="D182" s="374">
        <v>2021</v>
      </c>
      <c r="E182" s="375">
        <v>2022</v>
      </c>
    </row>
    <row r="183" spans="1:5" ht="16.5" thickBot="1" x14ac:dyDescent="0.3">
      <c r="A183" s="701"/>
      <c r="B183" s="376" t="s">
        <v>5</v>
      </c>
      <c r="C183" s="376" t="s">
        <v>6</v>
      </c>
      <c r="D183" s="376" t="s">
        <v>6</v>
      </c>
      <c r="E183" s="377" t="s">
        <v>6</v>
      </c>
    </row>
    <row r="184" spans="1:5" ht="16.5" thickBot="1" x14ac:dyDescent="0.3">
      <c r="A184" s="396" t="s">
        <v>41</v>
      </c>
      <c r="B184" s="384"/>
      <c r="C184" s="384"/>
      <c r="D184" s="384"/>
      <c r="E184" s="384"/>
    </row>
    <row r="185" spans="1:5" ht="16.5" thickBot="1" x14ac:dyDescent="0.3">
      <c r="A185" s="397" t="s">
        <v>50</v>
      </c>
      <c r="B185" s="384"/>
      <c r="C185" s="384"/>
      <c r="D185" s="384"/>
      <c r="E185" s="384"/>
    </row>
    <row r="186" spans="1:5" ht="16.5" thickBot="1" x14ac:dyDescent="0.3">
      <c r="A186" s="397" t="s">
        <v>75</v>
      </c>
      <c r="B186" s="384"/>
      <c r="C186" s="384"/>
      <c r="D186" s="384"/>
      <c r="E186" s="384"/>
    </row>
    <row r="187" spans="1:5" ht="16.5" thickBot="1" x14ac:dyDescent="0.3">
      <c r="A187" s="397" t="s">
        <v>76</v>
      </c>
      <c r="B187" s="384"/>
      <c r="C187" s="384"/>
      <c r="D187" s="384"/>
      <c r="E187" s="384"/>
    </row>
    <row r="188" spans="1:5" ht="16.5" thickBot="1" x14ac:dyDescent="0.3">
      <c r="A188" s="397" t="s">
        <v>77</v>
      </c>
      <c r="B188" s="384"/>
      <c r="C188" s="384"/>
      <c r="D188" s="384"/>
      <c r="E188" s="384"/>
    </row>
    <row r="189" spans="1:5" ht="16.5" thickBot="1" x14ac:dyDescent="0.3">
      <c r="A189" s="396" t="s">
        <v>42</v>
      </c>
      <c r="B189" s="386">
        <f>B190+B191+B192+B193</f>
        <v>32694</v>
      </c>
      <c r="C189" s="386">
        <f>C190+C191+C192+C193</f>
        <v>0</v>
      </c>
      <c r="D189" s="386">
        <f>D190+D191+D192+D193</f>
        <v>0</v>
      </c>
      <c r="E189" s="386">
        <f>E190+E191+E192+E193</f>
        <v>57199</v>
      </c>
    </row>
    <row r="190" spans="1:5" ht="16.5" thickBot="1" x14ac:dyDescent="0.3">
      <c r="A190" s="397" t="s">
        <v>50</v>
      </c>
      <c r="B190" s="386">
        <v>32694</v>
      </c>
      <c r="C190" s="384"/>
      <c r="D190" s="384"/>
      <c r="E190" s="384">
        <v>57199</v>
      </c>
    </row>
    <row r="191" spans="1:5" ht="16.5" thickBot="1" x14ac:dyDescent="0.3">
      <c r="A191" s="397" t="s">
        <v>75</v>
      </c>
      <c r="B191" s="386"/>
      <c r="C191" s="384"/>
      <c r="D191" s="384"/>
      <c r="E191" s="384"/>
    </row>
    <row r="192" spans="1:5" ht="16.5" thickBot="1" x14ac:dyDescent="0.3">
      <c r="A192" s="397" t="s">
        <v>76</v>
      </c>
      <c r="B192" s="386"/>
      <c r="C192" s="384"/>
      <c r="D192" s="384"/>
      <c r="E192" s="384"/>
    </row>
    <row r="193" spans="1:9" ht="16.5" thickBot="1" x14ac:dyDescent="0.3">
      <c r="A193" s="397" t="s">
        <v>77</v>
      </c>
      <c r="B193" s="386"/>
      <c r="C193" s="384"/>
      <c r="D193" s="384"/>
      <c r="E193" s="384"/>
    </row>
    <row r="194" spans="1:9" ht="16.5" thickBot="1" x14ac:dyDescent="0.3">
      <c r="A194" s="405" t="s">
        <v>130</v>
      </c>
      <c r="B194" s="386">
        <f>B184+B189</f>
        <v>32694</v>
      </c>
      <c r="C194" s="386">
        <f>C184+C189</f>
        <v>0</v>
      </c>
      <c r="D194" s="386">
        <f>D184+D189</f>
        <v>0</v>
      </c>
      <c r="E194" s="386">
        <f>E184+E189</f>
        <v>57199</v>
      </c>
    </row>
    <row r="195" spans="1:9" s="153" customFormat="1" ht="48" thickBot="1" x14ac:dyDescent="0.3">
      <c r="A195" s="656" t="s">
        <v>56</v>
      </c>
      <c r="B195" s="664" t="s">
        <v>730</v>
      </c>
      <c r="C195" s="665" t="s">
        <v>53</v>
      </c>
      <c r="D195" s="666"/>
      <c r="E195" s="667" t="s">
        <v>731</v>
      </c>
      <c r="I195" s="402"/>
    </row>
    <row r="196" spans="1:9" ht="16.5" thickBot="1" x14ac:dyDescent="0.3">
      <c r="A196" s="404" t="s">
        <v>9</v>
      </c>
      <c r="B196" s="707" t="s">
        <v>730</v>
      </c>
      <c r="C196" s="708"/>
      <c r="D196" s="708"/>
      <c r="E196" s="709"/>
    </row>
    <row r="197" spans="1:9" ht="16.5" thickBot="1" x14ac:dyDescent="0.3">
      <c r="A197" s="404" t="s">
        <v>14</v>
      </c>
      <c r="B197" s="710" t="s">
        <v>732</v>
      </c>
      <c r="C197" s="711"/>
      <c r="D197" s="711"/>
      <c r="E197" s="712"/>
    </row>
    <row r="198" spans="1:9" x14ac:dyDescent="0.25">
      <c r="A198" s="700"/>
      <c r="B198" s="374">
        <v>2019</v>
      </c>
      <c r="C198" s="374">
        <v>2020</v>
      </c>
      <c r="D198" s="374">
        <v>2021</v>
      </c>
      <c r="E198" s="374">
        <v>2022</v>
      </c>
    </row>
    <row r="199" spans="1:9" ht="16.5" thickBot="1" x14ac:dyDescent="0.3">
      <c r="A199" s="701"/>
      <c r="B199" s="376" t="s">
        <v>5</v>
      </c>
      <c r="C199" s="376" t="s">
        <v>6</v>
      </c>
      <c r="D199" s="376" t="s">
        <v>6</v>
      </c>
      <c r="E199" s="376" t="s">
        <v>6</v>
      </c>
    </row>
    <row r="200" spans="1:9" ht="16.5" thickBot="1" x14ac:dyDescent="0.3">
      <c r="A200" s="404" t="s">
        <v>8</v>
      </c>
      <c r="B200" s="404">
        <v>1</v>
      </c>
      <c r="C200" s="380">
        <v>1</v>
      </c>
      <c r="D200" s="380">
        <v>0</v>
      </c>
      <c r="E200" s="380">
        <v>1</v>
      </c>
    </row>
    <row r="201" spans="1:9" ht="16.5" thickBot="1" x14ac:dyDescent="0.3">
      <c r="A201" s="404" t="s">
        <v>15</v>
      </c>
      <c r="B201" s="378">
        <v>23000</v>
      </c>
      <c r="C201" s="378">
        <v>18400</v>
      </c>
      <c r="D201" s="378">
        <v>0</v>
      </c>
      <c r="E201" s="378">
        <v>0</v>
      </c>
    </row>
    <row r="202" spans="1:9" ht="16.5" thickBot="1" x14ac:dyDescent="0.3">
      <c r="A202" s="404" t="s">
        <v>23</v>
      </c>
      <c r="B202" s="378">
        <f>B201/B200</f>
        <v>23000</v>
      </c>
      <c r="C202" s="378">
        <f>C201/C200</f>
        <v>18400</v>
      </c>
      <c r="D202" s="378" t="e">
        <f>D201/D200</f>
        <v>#DIV/0!</v>
      </c>
      <c r="E202" s="378">
        <f>E201/E200</f>
        <v>0</v>
      </c>
    </row>
    <row r="203" spans="1:9" ht="16.5" thickBot="1" x14ac:dyDescent="0.3">
      <c r="A203" s="404" t="s">
        <v>16</v>
      </c>
      <c r="B203" s="380" t="s">
        <v>22</v>
      </c>
      <c r="C203" s="381">
        <f t="shared" ref="C203:E205" si="5">C200/B200-1</f>
        <v>0</v>
      </c>
      <c r="D203" s="381">
        <f t="shared" si="5"/>
        <v>-1</v>
      </c>
      <c r="E203" s="381" t="e">
        <f t="shared" si="5"/>
        <v>#DIV/0!</v>
      </c>
    </row>
    <row r="204" spans="1:9" ht="16.5" thickBot="1" x14ac:dyDescent="0.3">
      <c r="A204" s="404" t="s">
        <v>17</v>
      </c>
      <c r="B204" s="380" t="s">
        <v>22</v>
      </c>
      <c r="C204" s="381">
        <f t="shared" si="5"/>
        <v>-0.19999999999999996</v>
      </c>
      <c r="D204" s="381">
        <f t="shared" si="5"/>
        <v>-1</v>
      </c>
      <c r="E204" s="381" t="e">
        <f t="shared" si="5"/>
        <v>#DIV/0!</v>
      </c>
    </row>
    <row r="205" spans="1:9" ht="16.5" thickBot="1" x14ac:dyDescent="0.3">
      <c r="A205" s="404" t="s">
        <v>18</v>
      </c>
      <c r="B205" s="380" t="s">
        <v>22</v>
      </c>
      <c r="C205" s="381">
        <f t="shared" si="5"/>
        <v>-0.19999999999999996</v>
      </c>
      <c r="D205" s="381" t="e">
        <f t="shared" si="5"/>
        <v>#DIV/0!</v>
      </c>
      <c r="E205" s="381" t="e">
        <f t="shared" si="5"/>
        <v>#DIV/0!</v>
      </c>
    </row>
    <row r="206" spans="1:9" ht="16.5" thickBot="1" x14ac:dyDescent="0.3">
      <c r="A206" s="702" t="s">
        <v>733</v>
      </c>
      <c r="B206" s="703"/>
      <c r="C206" s="703"/>
      <c r="D206" s="703"/>
      <c r="E206" s="704"/>
    </row>
    <row r="207" spans="1:9" x14ac:dyDescent="0.25">
      <c r="A207" s="700"/>
      <c r="B207" s="374">
        <v>2019</v>
      </c>
      <c r="C207" s="374">
        <v>2020</v>
      </c>
      <c r="D207" s="374">
        <v>2021</v>
      </c>
      <c r="E207" s="374">
        <v>2022</v>
      </c>
    </row>
    <row r="208" spans="1:9" ht="16.5" thickBot="1" x14ac:dyDescent="0.3">
      <c r="A208" s="701"/>
      <c r="B208" s="376" t="s">
        <v>5</v>
      </c>
      <c r="C208" s="376" t="s">
        <v>6</v>
      </c>
      <c r="D208" s="376" t="s">
        <v>6</v>
      </c>
      <c r="E208" s="376" t="s">
        <v>6</v>
      </c>
    </row>
    <row r="209" spans="1:9" ht="16.5" thickBot="1" x14ac:dyDescent="0.3">
      <c r="A209" s="396" t="s">
        <v>41</v>
      </c>
      <c r="B209" s="384">
        <v>23000</v>
      </c>
      <c r="C209" s="384">
        <v>18400</v>
      </c>
      <c r="D209" s="384">
        <v>0</v>
      </c>
      <c r="E209" s="384">
        <v>0</v>
      </c>
    </row>
    <row r="210" spans="1:9" ht="16.5" thickBot="1" x14ac:dyDescent="0.3">
      <c r="A210" s="397" t="s">
        <v>50</v>
      </c>
      <c r="B210" s="384">
        <v>23000</v>
      </c>
      <c r="C210" s="384">
        <v>18400</v>
      </c>
      <c r="D210" s="384">
        <v>0</v>
      </c>
      <c r="E210" s="384">
        <v>0</v>
      </c>
    </row>
    <row r="211" spans="1:9" ht="16.5" thickBot="1" x14ac:dyDescent="0.3">
      <c r="A211" s="397" t="s">
        <v>75</v>
      </c>
      <c r="B211" s="384"/>
      <c r="C211" s="384"/>
      <c r="D211" s="384"/>
      <c r="E211" s="384"/>
    </row>
    <row r="212" spans="1:9" ht="16.5" thickBot="1" x14ac:dyDescent="0.3">
      <c r="A212" s="397" t="s">
        <v>76</v>
      </c>
      <c r="B212" s="384"/>
      <c r="C212" s="384"/>
      <c r="D212" s="384"/>
      <c r="E212" s="384"/>
    </row>
    <row r="213" spans="1:9" ht="16.5" thickBot="1" x14ac:dyDescent="0.3">
      <c r="A213" s="397" t="s">
        <v>77</v>
      </c>
      <c r="B213" s="384"/>
      <c r="C213" s="384"/>
      <c r="D213" s="384"/>
      <c r="E213" s="384"/>
    </row>
    <row r="214" spans="1:9" ht="16.5" thickBot="1" x14ac:dyDescent="0.3">
      <c r="A214" s="396" t="s">
        <v>42</v>
      </c>
      <c r="B214" s="386">
        <f>B215+B216+B217+B218</f>
        <v>0</v>
      </c>
      <c r="C214" s="386">
        <f>C215+C216+C217+C218</f>
        <v>0</v>
      </c>
      <c r="D214" s="386">
        <f>D215+D216+D217+D218</f>
        <v>0</v>
      </c>
      <c r="E214" s="386">
        <f>E215+E216+E217+E218</f>
        <v>0</v>
      </c>
    </row>
    <row r="215" spans="1:9" ht="16.5" thickBot="1" x14ac:dyDescent="0.3">
      <c r="A215" s="397" t="s">
        <v>50</v>
      </c>
      <c r="B215" s="386"/>
      <c r="C215" s="384"/>
      <c r="D215" s="384"/>
      <c r="E215" s="384"/>
    </row>
    <row r="216" spans="1:9" ht="16.5" thickBot="1" x14ac:dyDescent="0.3">
      <c r="A216" s="397" t="s">
        <v>75</v>
      </c>
      <c r="B216" s="386"/>
      <c r="C216" s="384"/>
      <c r="D216" s="384"/>
      <c r="E216" s="384"/>
    </row>
    <row r="217" spans="1:9" ht="16.5" thickBot="1" x14ac:dyDescent="0.3">
      <c r="A217" s="397" t="s">
        <v>76</v>
      </c>
      <c r="B217" s="386"/>
      <c r="C217" s="384"/>
      <c r="D217" s="384"/>
      <c r="E217" s="384"/>
    </row>
    <row r="218" spans="1:9" ht="16.5" thickBot="1" x14ac:dyDescent="0.3">
      <c r="A218" s="397" t="s">
        <v>77</v>
      </c>
      <c r="B218" s="386"/>
      <c r="C218" s="384"/>
      <c r="D218" s="384"/>
      <c r="E218" s="384"/>
    </row>
    <row r="219" spans="1:9" ht="16.5" thickBot="1" x14ac:dyDescent="0.3">
      <c r="A219" s="408" t="s">
        <v>734</v>
      </c>
      <c r="B219" s="386">
        <f>B209+B214</f>
        <v>23000</v>
      </c>
      <c r="C219" s="386">
        <f>C209+C214</f>
        <v>18400</v>
      </c>
      <c r="D219" s="386">
        <f>D209+D214</f>
        <v>0</v>
      </c>
      <c r="E219" s="386">
        <f>E209+E214</f>
        <v>0</v>
      </c>
    </row>
    <row r="220" spans="1:9" s="153" customFormat="1" ht="64.5" customHeight="1" thickBot="1" x14ac:dyDescent="0.3">
      <c r="A220" s="668" t="s">
        <v>60</v>
      </c>
      <c r="B220" s="664" t="s">
        <v>735</v>
      </c>
      <c r="C220" s="665" t="s">
        <v>53</v>
      </c>
      <c r="D220" s="666" t="s">
        <v>736</v>
      </c>
      <c r="E220" s="667"/>
      <c r="H220" s="669"/>
      <c r="I220" s="402"/>
    </row>
    <row r="221" spans="1:9" ht="16.5" thickBot="1" x14ac:dyDescent="0.3">
      <c r="A221" s="404" t="s">
        <v>9</v>
      </c>
      <c r="B221" s="707" t="s">
        <v>735</v>
      </c>
      <c r="C221" s="708"/>
      <c r="D221" s="708"/>
      <c r="E221" s="709"/>
    </row>
    <row r="222" spans="1:9" ht="16.5" thickBot="1" x14ac:dyDescent="0.3">
      <c r="A222" s="404" t="s">
        <v>14</v>
      </c>
      <c r="B222" s="710" t="s">
        <v>732</v>
      </c>
      <c r="C222" s="711"/>
      <c r="D222" s="711"/>
      <c r="E222" s="712"/>
    </row>
    <row r="223" spans="1:9" x14ac:dyDescent="0.25">
      <c r="A223" s="700"/>
      <c r="B223" s="374">
        <v>2019</v>
      </c>
      <c r="C223" s="374">
        <v>2020</v>
      </c>
      <c r="D223" s="374">
        <v>2021</v>
      </c>
      <c r="E223" s="374">
        <v>2022</v>
      </c>
    </row>
    <row r="224" spans="1:9" ht="16.5" thickBot="1" x14ac:dyDescent="0.3">
      <c r="A224" s="701"/>
      <c r="B224" s="376" t="s">
        <v>5</v>
      </c>
      <c r="C224" s="376" t="s">
        <v>6</v>
      </c>
      <c r="D224" s="376" t="s">
        <v>6</v>
      </c>
      <c r="E224" s="376" t="s">
        <v>6</v>
      </c>
    </row>
    <row r="225" spans="1:18" ht="16.5" thickBot="1" x14ac:dyDescent="0.3">
      <c r="A225" s="404" t="s">
        <v>8</v>
      </c>
      <c r="B225" s="380">
        <v>1</v>
      </c>
      <c r="C225" s="380">
        <v>1</v>
      </c>
      <c r="D225" s="380">
        <v>0</v>
      </c>
      <c r="E225" s="380">
        <v>0</v>
      </c>
      <c r="R225" s="515"/>
    </row>
    <row r="226" spans="1:18" ht="16.5" thickBot="1" x14ac:dyDescent="0.3">
      <c r="A226" s="404" t="s">
        <v>15</v>
      </c>
      <c r="B226" s="378">
        <v>33234</v>
      </c>
      <c r="C226" s="378">
        <v>27180</v>
      </c>
      <c r="D226" s="378">
        <v>0</v>
      </c>
      <c r="E226" s="378">
        <v>0</v>
      </c>
      <c r="G226" s="402"/>
      <c r="H226" s="409"/>
    </row>
    <row r="227" spans="1:18" ht="16.5" thickBot="1" x14ac:dyDescent="0.3">
      <c r="A227" s="404" t="s">
        <v>23</v>
      </c>
      <c r="B227" s="378">
        <f>B226/B225</f>
        <v>33234</v>
      </c>
      <c r="C227" s="378">
        <f>C226/C225</f>
        <v>27180</v>
      </c>
      <c r="D227" s="378" t="e">
        <f>D226/D225</f>
        <v>#DIV/0!</v>
      </c>
      <c r="E227" s="378" t="e">
        <f>E226/E225</f>
        <v>#DIV/0!</v>
      </c>
    </row>
    <row r="228" spans="1:18" ht="16.5" thickBot="1" x14ac:dyDescent="0.3">
      <c r="A228" s="404" t="s">
        <v>16</v>
      </c>
      <c r="B228" s="380" t="s">
        <v>22</v>
      </c>
      <c r="C228" s="381">
        <f t="shared" ref="C228:E230" si="6">C225/B225-1</f>
        <v>0</v>
      </c>
      <c r="D228" s="381">
        <f t="shared" si="6"/>
        <v>-1</v>
      </c>
      <c r="E228" s="381" t="e">
        <f t="shared" si="6"/>
        <v>#DIV/0!</v>
      </c>
    </row>
    <row r="229" spans="1:18" ht="16.5" thickBot="1" x14ac:dyDescent="0.3">
      <c r="A229" s="404" t="s">
        <v>17</v>
      </c>
      <c r="B229" s="380" t="s">
        <v>22</v>
      </c>
      <c r="C229" s="381">
        <f t="shared" si="6"/>
        <v>-0.18216284527893123</v>
      </c>
      <c r="D229" s="381">
        <f t="shared" si="6"/>
        <v>-1</v>
      </c>
      <c r="E229" s="381" t="e">
        <f t="shared" si="6"/>
        <v>#DIV/0!</v>
      </c>
    </row>
    <row r="230" spans="1:18" ht="16.5" thickBot="1" x14ac:dyDescent="0.3">
      <c r="A230" s="404" t="s">
        <v>18</v>
      </c>
      <c r="B230" s="380" t="s">
        <v>22</v>
      </c>
      <c r="C230" s="381">
        <f t="shared" si="6"/>
        <v>-0.18216284527893123</v>
      </c>
      <c r="D230" s="381" t="e">
        <f t="shared" si="6"/>
        <v>#DIV/0!</v>
      </c>
      <c r="E230" s="381" t="e">
        <f t="shared" si="6"/>
        <v>#DIV/0!</v>
      </c>
    </row>
    <row r="231" spans="1:18" ht="16.5" thickBot="1" x14ac:dyDescent="0.3">
      <c r="A231" s="702" t="s">
        <v>737</v>
      </c>
      <c r="B231" s="703"/>
      <c r="C231" s="703"/>
      <c r="D231" s="703"/>
      <c r="E231" s="704"/>
      <c r="G231" s="515"/>
    </row>
    <row r="232" spans="1:18" x14ac:dyDescent="0.25">
      <c r="A232" s="700"/>
      <c r="B232" s="374">
        <v>2019</v>
      </c>
      <c r="C232" s="374">
        <v>2020</v>
      </c>
      <c r="D232" s="374">
        <v>2021</v>
      </c>
      <c r="E232" s="374">
        <v>2022</v>
      </c>
    </row>
    <row r="233" spans="1:18" ht="16.5" thickBot="1" x14ac:dyDescent="0.3">
      <c r="A233" s="701"/>
      <c r="B233" s="376" t="s">
        <v>5</v>
      </c>
      <c r="C233" s="376" t="s">
        <v>6</v>
      </c>
      <c r="D233" s="376" t="s">
        <v>6</v>
      </c>
      <c r="E233" s="376" t="s">
        <v>6</v>
      </c>
      <c r="H233" s="409"/>
    </row>
    <row r="234" spans="1:18" ht="16.5" thickBot="1" x14ac:dyDescent="0.3">
      <c r="A234" s="396" t="s">
        <v>41</v>
      </c>
      <c r="B234" s="384">
        <f>B235+B236+B237+B238</f>
        <v>33234</v>
      </c>
      <c r="C234" s="384">
        <v>27180</v>
      </c>
      <c r="D234" s="384">
        <v>0</v>
      </c>
      <c r="E234" s="384">
        <v>0</v>
      </c>
    </row>
    <row r="235" spans="1:18" ht="16.5" thickBot="1" x14ac:dyDescent="0.3">
      <c r="A235" s="397" t="s">
        <v>50</v>
      </c>
      <c r="B235" s="384">
        <v>33234</v>
      </c>
      <c r="C235" s="384">
        <f>C234</f>
        <v>27180</v>
      </c>
      <c r="D235" s="384"/>
      <c r="E235" s="384"/>
    </row>
    <row r="236" spans="1:18" ht="16.5" thickBot="1" x14ac:dyDescent="0.3">
      <c r="A236" s="397" t="s">
        <v>75</v>
      </c>
      <c r="B236" s="384"/>
      <c r="C236" s="384"/>
      <c r="D236" s="384"/>
      <c r="E236" s="384"/>
      <c r="J236" s="409"/>
    </row>
    <row r="237" spans="1:18" ht="16.5" thickBot="1" x14ac:dyDescent="0.3">
      <c r="A237" s="397" t="s">
        <v>76</v>
      </c>
      <c r="B237" s="384"/>
      <c r="C237" s="384"/>
      <c r="D237" s="384"/>
      <c r="E237" s="384"/>
    </row>
    <row r="238" spans="1:18" ht="16.5" thickBot="1" x14ac:dyDescent="0.3">
      <c r="A238" s="397" t="s">
        <v>77</v>
      </c>
      <c r="B238" s="384"/>
      <c r="C238" s="384"/>
      <c r="D238" s="384"/>
      <c r="E238" s="384"/>
    </row>
    <row r="239" spans="1:18" ht="16.5" thickBot="1" x14ac:dyDescent="0.3">
      <c r="A239" s="396" t="s">
        <v>42</v>
      </c>
      <c r="B239" s="386"/>
      <c r="C239" s="386"/>
      <c r="D239" s="386"/>
      <c r="E239" s="386"/>
    </row>
    <row r="240" spans="1:18" ht="16.5" thickBot="1" x14ac:dyDescent="0.3">
      <c r="A240" s="397" t="s">
        <v>50</v>
      </c>
      <c r="B240" s="386"/>
      <c r="C240" s="386"/>
      <c r="D240" s="386"/>
      <c r="E240" s="386"/>
    </row>
    <row r="241" spans="1:10" ht="16.5" thickBot="1" x14ac:dyDescent="0.3">
      <c r="A241" s="397" t="s">
        <v>75</v>
      </c>
      <c r="B241" s="386"/>
      <c r="C241" s="386"/>
      <c r="D241" s="386"/>
      <c r="E241" s="386"/>
    </row>
    <row r="242" spans="1:10" ht="16.5" thickBot="1" x14ac:dyDescent="0.3">
      <c r="A242" s="397" t="s">
        <v>76</v>
      </c>
      <c r="B242" s="386"/>
      <c r="C242" s="386"/>
      <c r="D242" s="386"/>
      <c r="E242" s="386"/>
    </row>
    <row r="243" spans="1:10" ht="16.5" thickBot="1" x14ac:dyDescent="0.3">
      <c r="A243" s="397" t="s">
        <v>77</v>
      </c>
      <c r="B243" s="386"/>
      <c r="C243" s="386"/>
      <c r="D243" s="386"/>
      <c r="E243" s="386"/>
      <c r="G243" s="515"/>
      <c r="J243" s="409"/>
    </row>
    <row r="244" spans="1:10" ht="16.5" thickBot="1" x14ac:dyDescent="0.3">
      <c r="A244" s="408" t="s">
        <v>74</v>
      </c>
      <c r="B244" s="386">
        <f>B234+B239</f>
        <v>33234</v>
      </c>
      <c r="C244" s="386">
        <f>C234+C239</f>
        <v>27180</v>
      </c>
      <c r="D244" s="386">
        <v>0</v>
      </c>
      <c r="E244" s="386">
        <v>0</v>
      </c>
    </row>
    <row r="245" spans="1:10" s="153" customFormat="1" ht="48" thickBot="1" x14ac:dyDescent="0.3">
      <c r="A245" s="656" t="s">
        <v>62</v>
      </c>
      <c r="B245" s="664" t="s">
        <v>738</v>
      </c>
      <c r="C245" s="665" t="s">
        <v>53</v>
      </c>
      <c r="D245" s="666"/>
      <c r="E245" s="667" t="s">
        <v>739</v>
      </c>
      <c r="H245" s="409"/>
      <c r="I245" s="402"/>
    </row>
    <row r="246" spans="1:10" ht="16.5" thickBot="1" x14ac:dyDescent="0.3">
      <c r="A246" s="404" t="s">
        <v>9</v>
      </c>
      <c r="B246" s="707" t="s">
        <v>738</v>
      </c>
      <c r="C246" s="708"/>
      <c r="D246" s="708"/>
      <c r="E246" s="709"/>
    </row>
    <row r="247" spans="1:10" ht="16.5" thickBot="1" x14ac:dyDescent="0.3">
      <c r="A247" s="404" t="s">
        <v>14</v>
      </c>
      <c r="B247" s="710" t="s">
        <v>732</v>
      </c>
      <c r="C247" s="711"/>
      <c r="D247" s="711"/>
      <c r="E247" s="712"/>
    </row>
    <row r="248" spans="1:10" x14ac:dyDescent="0.25">
      <c r="A248" s="700"/>
      <c r="B248" s="374">
        <v>2019</v>
      </c>
      <c r="C248" s="374">
        <v>2020</v>
      </c>
      <c r="D248" s="374">
        <v>2021</v>
      </c>
      <c r="E248" s="374">
        <v>2022</v>
      </c>
    </row>
    <row r="249" spans="1:10" ht="16.5" thickBot="1" x14ac:dyDescent="0.3">
      <c r="A249" s="701"/>
      <c r="B249" s="376" t="s">
        <v>5</v>
      </c>
      <c r="C249" s="376" t="s">
        <v>6</v>
      </c>
      <c r="D249" s="376" t="s">
        <v>6</v>
      </c>
      <c r="E249" s="376" t="s">
        <v>6</v>
      </c>
    </row>
    <row r="250" spans="1:10" ht="16.5" thickBot="1" x14ac:dyDescent="0.3">
      <c r="A250" s="404" t="s">
        <v>8</v>
      </c>
      <c r="B250" s="404">
        <v>1</v>
      </c>
      <c r="C250" s="380">
        <v>1</v>
      </c>
      <c r="D250" s="380">
        <v>1</v>
      </c>
      <c r="E250" s="380">
        <v>1</v>
      </c>
    </row>
    <row r="251" spans="1:10" ht="16.5" thickBot="1" x14ac:dyDescent="0.3">
      <c r="A251" s="404" t="s">
        <v>15</v>
      </c>
      <c r="B251" s="378">
        <v>0</v>
      </c>
      <c r="C251" s="378">
        <v>0</v>
      </c>
      <c r="D251" s="378">
        <v>25500</v>
      </c>
      <c r="E251" s="378">
        <v>25801</v>
      </c>
    </row>
    <row r="252" spans="1:10" ht="16.5" thickBot="1" x14ac:dyDescent="0.3">
      <c r="A252" s="404" t="s">
        <v>23</v>
      </c>
      <c r="B252" s="378">
        <v>0</v>
      </c>
      <c r="C252" s="378">
        <f>C251/C250</f>
        <v>0</v>
      </c>
      <c r="D252" s="378">
        <f>D251/D250</f>
        <v>25500</v>
      </c>
      <c r="E252" s="378">
        <f>E251/E250</f>
        <v>25801</v>
      </c>
    </row>
    <row r="253" spans="1:10" ht="16.5" thickBot="1" x14ac:dyDescent="0.3">
      <c r="A253" s="404" t="s">
        <v>16</v>
      </c>
      <c r="B253" s="380" t="s">
        <v>22</v>
      </c>
      <c r="C253" s="381">
        <f t="shared" ref="C253:E255" si="7">C250/B250-1</f>
        <v>0</v>
      </c>
      <c r="D253" s="381">
        <f t="shared" si="7"/>
        <v>0</v>
      </c>
      <c r="E253" s="381">
        <f t="shared" si="7"/>
        <v>0</v>
      </c>
    </row>
    <row r="254" spans="1:10" ht="16.5" thickBot="1" x14ac:dyDescent="0.3">
      <c r="A254" s="404" t="s">
        <v>17</v>
      </c>
      <c r="B254" s="380" t="s">
        <v>22</v>
      </c>
      <c r="C254" s="381" t="e">
        <f t="shared" si="7"/>
        <v>#DIV/0!</v>
      </c>
      <c r="D254" s="381" t="e">
        <f t="shared" si="7"/>
        <v>#DIV/0!</v>
      </c>
      <c r="E254" s="381">
        <f t="shared" si="7"/>
        <v>1.1803921568627418E-2</v>
      </c>
    </row>
    <row r="255" spans="1:10" ht="16.5" thickBot="1" x14ac:dyDescent="0.3">
      <c r="A255" s="404" t="s">
        <v>18</v>
      </c>
      <c r="B255" s="380" t="s">
        <v>22</v>
      </c>
      <c r="C255" s="381" t="e">
        <f t="shared" si="7"/>
        <v>#DIV/0!</v>
      </c>
      <c r="D255" s="381" t="e">
        <f t="shared" si="7"/>
        <v>#DIV/0!</v>
      </c>
      <c r="E255" s="381">
        <f t="shared" si="7"/>
        <v>1.1803921568627418E-2</v>
      </c>
    </row>
    <row r="256" spans="1:10" ht="16.5" thickBot="1" x14ac:dyDescent="0.3">
      <c r="A256" s="702" t="s">
        <v>740</v>
      </c>
      <c r="B256" s="703"/>
      <c r="C256" s="703"/>
      <c r="D256" s="703"/>
      <c r="E256" s="704"/>
    </row>
    <row r="257" spans="1:9" x14ac:dyDescent="0.25">
      <c r="A257" s="700"/>
      <c r="B257" s="374">
        <v>2019</v>
      </c>
      <c r="C257" s="374">
        <v>2020</v>
      </c>
      <c r="D257" s="374">
        <v>2021</v>
      </c>
      <c r="E257" s="374">
        <v>2022</v>
      </c>
    </row>
    <row r="258" spans="1:9" ht="16.5" thickBot="1" x14ac:dyDescent="0.3">
      <c r="A258" s="701"/>
      <c r="B258" s="376" t="s">
        <v>5</v>
      </c>
      <c r="C258" s="376" t="s">
        <v>6</v>
      </c>
      <c r="D258" s="376" t="s">
        <v>6</v>
      </c>
      <c r="E258" s="376" t="s">
        <v>6</v>
      </c>
    </row>
    <row r="259" spans="1:9" ht="16.5" thickBot="1" x14ac:dyDescent="0.3">
      <c r="A259" s="396" t="s">
        <v>41</v>
      </c>
      <c r="B259" s="384"/>
      <c r="C259" s="384">
        <f>C260+C261+C262+C263</f>
        <v>0</v>
      </c>
      <c r="D259" s="384">
        <f>D260+D261+D262+D263</f>
        <v>0</v>
      </c>
      <c r="E259" s="384">
        <f>E260+E261+E262+E263</f>
        <v>0</v>
      </c>
    </row>
    <row r="260" spans="1:9" ht="16.5" thickBot="1" x14ac:dyDescent="0.3">
      <c r="A260" s="397" t="s">
        <v>50</v>
      </c>
      <c r="B260" s="384"/>
      <c r="C260" s="384">
        <v>0</v>
      </c>
      <c r="D260" s="384">
        <v>0</v>
      </c>
      <c r="E260" s="384">
        <v>0</v>
      </c>
    </row>
    <row r="261" spans="1:9" ht="16.5" thickBot="1" x14ac:dyDescent="0.3">
      <c r="A261" s="397" t="s">
        <v>75</v>
      </c>
      <c r="B261" s="384"/>
      <c r="C261" s="384"/>
      <c r="D261" s="384"/>
      <c r="E261" s="384"/>
    </row>
    <row r="262" spans="1:9" ht="16.5" thickBot="1" x14ac:dyDescent="0.3">
      <c r="A262" s="397" t="s">
        <v>76</v>
      </c>
      <c r="B262" s="384"/>
      <c r="C262" s="384"/>
      <c r="D262" s="384"/>
      <c r="E262" s="384"/>
    </row>
    <row r="263" spans="1:9" ht="16.5" thickBot="1" x14ac:dyDescent="0.3">
      <c r="A263" s="397" t="s">
        <v>77</v>
      </c>
      <c r="B263" s="384"/>
      <c r="C263" s="384"/>
      <c r="D263" s="384"/>
      <c r="E263" s="384"/>
    </row>
    <row r="264" spans="1:9" ht="16.5" thickBot="1" x14ac:dyDescent="0.3">
      <c r="A264" s="396" t="s">
        <v>42</v>
      </c>
      <c r="B264" s="386">
        <v>0</v>
      </c>
      <c r="C264" s="386">
        <v>0</v>
      </c>
      <c r="D264" s="386">
        <f>D265+D266+D267+D268</f>
        <v>25500</v>
      </c>
      <c r="E264" s="386">
        <v>25801</v>
      </c>
    </row>
    <row r="265" spans="1:9" ht="16.5" thickBot="1" x14ac:dyDescent="0.3">
      <c r="A265" s="397" t="s">
        <v>50</v>
      </c>
      <c r="B265" s="386">
        <v>0</v>
      </c>
      <c r="C265" s="386">
        <v>0</v>
      </c>
      <c r="D265" s="386">
        <v>25500</v>
      </c>
      <c r="E265" s="386">
        <v>25801</v>
      </c>
    </row>
    <row r="266" spans="1:9" ht="16.5" thickBot="1" x14ac:dyDescent="0.3">
      <c r="A266" s="397" t="s">
        <v>75</v>
      </c>
      <c r="B266" s="386"/>
      <c r="C266" s="386"/>
      <c r="D266" s="386"/>
      <c r="E266" s="386"/>
    </row>
    <row r="267" spans="1:9" ht="16.5" thickBot="1" x14ac:dyDescent="0.3">
      <c r="A267" s="397" t="s">
        <v>76</v>
      </c>
      <c r="B267" s="386"/>
      <c r="C267" s="386"/>
      <c r="D267" s="386"/>
      <c r="E267" s="386"/>
    </row>
    <row r="268" spans="1:9" ht="16.5" thickBot="1" x14ac:dyDescent="0.3">
      <c r="A268" s="397" t="s">
        <v>77</v>
      </c>
      <c r="B268" s="386"/>
      <c r="C268" s="386"/>
      <c r="D268" s="386"/>
      <c r="E268" s="386"/>
    </row>
    <row r="269" spans="1:9" ht="16.5" thickBot="1" x14ac:dyDescent="0.3">
      <c r="A269" s="408" t="s">
        <v>63</v>
      </c>
      <c r="B269" s="386">
        <f>B259+B264</f>
        <v>0</v>
      </c>
      <c r="C269" s="386">
        <f>C259+C264</f>
        <v>0</v>
      </c>
      <c r="D269" s="386">
        <f>D259+D264</f>
        <v>25500</v>
      </c>
      <c r="E269" s="386">
        <f>E259+E264</f>
        <v>25801</v>
      </c>
    </row>
    <row r="270" spans="1:9" s="153" customFormat="1" ht="48" thickBot="1" x14ac:dyDescent="0.3">
      <c r="A270" s="656" t="s">
        <v>64</v>
      </c>
      <c r="B270" s="664" t="s">
        <v>741</v>
      </c>
      <c r="C270" s="665" t="s">
        <v>53</v>
      </c>
      <c r="D270" s="666" t="s">
        <v>742</v>
      </c>
      <c r="E270" s="667"/>
      <c r="I270" s="402"/>
    </row>
    <row r="271" spans="1:9" ht="16.5" thickBot="1" x14ac:dyDescent="0.3">
      <c r="A271" s="404" t="s">
        <v>9</v>
      </c>
      <c r="B271" s="707" t="s">
        <v>741</v>
      </c>
      <c r="C271" s="708"/>
      <c r="D271" s="708"/>
      <c r="E271" s="709"/>
    </row>
    <row r="272" spans="1:9" ht="16.5" thickBot="1" x14ac:dyDescent="0.3">
      <c r="A272" s="404" t="s">
        <v>14</v>
      </c>
      <c r="B272" s="710" t="s">
        <v>732</v>
      </c>
      <c r="C272" s="711"/>
      <c r="D272" s="711"/>
      <c r="E272" s="712"/>
    </row>
    <row r="273" spans="1:5" x14ac:dyDescent="0.25">
      <c r="A273" s="700"/>
      <c r="B273" s="374">
        <v>2019</v>
      </c>
      <c r="C273" s="374">
        <v>2020</v>
      </c>
      <c r="D273" s="374">
        <v>2021</v>
      </c>
      <c r="E273" s="374">
        <v>2022</v>
      </c>
    </row>
    <row r="274" spans="1:5" ht="16.5" thickBot="1" x14ac:dyDescent="0.3">
      <c r="A274" s="701"/>
      <c r="B274" s="376" t="s">
        <v>5</v>
      </c>
      <c r="C274" s="376" t="s">
        <v>6</v>
      </c>
      <c r="D274" s="376" t="s">
        <v>6</v>
      </c>
      <c r="E274" s="376" t="s">
        <v>6</v>
      </c>
    </row>
    <row r="275" spans="1:5" ht="16.5" thickBot="1" x14ac:dyDescent="0.3">
      <c r="A275" s="404" t="s">
        <v>8</v>
      </c>
      <c r="B275" s="404"/>
      <c r="C275" s="380">
        <v>1</v>
      </c>
      <c r="D275" s="380">
        <v>1</v>
      </c>
      <c r="E275" s="380">
        <v>1</v>
      </c>
    </row>
    <row r="276" spans="1:5" ht="16.5" thickBot="1" x14ac:dyDescent="0.3">
      <c r="A276" s="404" t="s">
        <v>15</v>
      </c>
      <c r="B276" s="378"/>
      <c r="C276" s="378">
        <v>5792</v>
      </c>
      <c r="D276" s="378">
        <v>30000</v>
      </c>
      <c r="E276" s="378">
        <v>30000</v>
      </c>
    </row>
    <row r="277" spans="1:5" ht="16.5" thickBot="1" x14ac:dyDescent="0.3">
      <c r="A277" s="404" t="s">
        <v>23</v>
      </c>
      <c r="B277" s="378"/>
      <c r="C277" s="378">
        <f>C276/C275</f>
        <v>5792</v>
      </c>
      <c r="D277" s="378">
        <f>D276/D275</f>
        <v>30000</v>
      </c>
      <c r="E277" s="378">
        <f>E276/E275</f>
        <v>30000</v>
      </c>
    </row>
    <row r="278" spans="1:5" ht="16.5" thickBot="1" x14ac:dyDescent="0.3">
      <c r="A278" s="404" t="s">
        <v>16</v>
      </c>
      <c r="B278" s="380" t="s">
        <v>22</v>
      </c>
      <c r="C278" s="381" t="e">
        <f t="shared" ref="C278:E280" si="8">C275/B275-1</f>
        <v>#DIV/0!</v>
      </c>
      <c r="D278" s="381">
        <f t="shared" si="8"/>
        <v>0</v>
      </c>
      <c r="E278" s="381">
        <f t="shared" si="8"/>
        <v>0</v>
      </c>
    </row>
    <row r="279" spans="1:5" ht="16.5" thickBot="1" x14ac:dyDescent="0.3">
      <c r="A279" s="404" t="s">
        <v>17</v>
      </c>
      <c r="B279" s="380" t="s">
        <v>22</v>
      </c>
      <c r="C279" s="381" t="e">
        <f t="shared" si="8"/>
        <v>#DIV/0!</v>
      </c>
      <c r="D279" s="381">
        <f t="shared" si="8"/>
        <v>4.1795580110497239</v>
      </c>
      <c r="E279" s="381">
        <f t="shared" si="8"/>
        <v>0</v>
      </c>
    </row>
    <row r="280" spans="1:5" ht="16.5" thickBot="1" x14ac:dyDescent="0.3">
      <c r="A280" s="404" t="s">
        <v>18</v>
      </c>
      <c r="B280" s="380" t="s">
        <v>22</v>
      </c>
      <c r="C280" s="381" t="e">
        <f t="shared" si="8"/>
        <v>#DIV/0!</v>
      </c>
      <c r="D280" s="381">
        <f t="shared" si="8"/>
        <v>4.1795580110497239</v>
      </c>
      <c r="E280" s="381">
        <f t="shared" si="8"/>
        <v>0</v>
      </c>
    </row>
    <row r="281" spans="1:5" ht="16.5" thickBot="1" x14ac:dyDescent="0.3">
      <c r="A281" s="702" t="s">
        <v>743</v>
      </c>
      <c r="B281" s="703"/>
      <c r="C281" s="703"/>
      <c r="D281" s="703"/>
      <c r="E281" s="704"/>
    </row>
    <row r="282" spans="1:5" x14ac:dyDescent="0.25">
      <c r="A282" s="700"/>
      <c r="B282" s="374">
        <v>2019</v>
      </c>
      <c r="C282" s="374">
        <v>2020</v>
      </c>
      <c r="D282" s="374">
        <v>2021</v>
      </c>
      <c r="E282" s="374">
        <v>2022</v>
      </c>
    </row>
    <row r="283" spans="1:5" ht="16.5" thickBot="1" x14ac:dyDescent="0.3">
      <c r="A283" s="701"/>
      <c r="B283" s="376" t="s">
        <v>5</v>
      </c>
      <c r="C283" s="376" t="s">
        <v>6</v>
      </c>
      <c r="D283" s="376" t="s">
        <v>6</v>
      </c>
      <c r="E283" s="376" t="s">
        <v>6</v>
      </c>
    </row>
    <row r="284" spans="1:5" ht="16.5" thickBot="1" x14ac:dyDescent="0.3">
      <c r="A284" s="396" t="s">
        <v>41</v>
      </c>
      <c r="B284" s="384">
        <v>0</v>
      </c>
      <c r="C284" s="384">
        <f>C285+C286+C287+C288</f>
        <v>5792</v>
      </c>
      <c r="D284" s="384">
        <f>D285+D286+D287+D288</f>
        <v>30000</v>
      </c>
      <c r="E284" s="384">
        <f>E285+E286+E287+E288</f>
        <v>30000</v>
      </c>
    </row>
    <row r="285" spans="1:5" ht="16.5" thickBot="1" x14ac:dyDescent="0.3">
      <c r="A285" s="397" t="s">
        <v>50</v>
      </c>
      <c r="B285" s="384"/>
      <c r="C285" s="384">
        <v>5792</v>
      </c>
      <c r="D285" s="384">
        <v>30000</v>
      </c>
      <c r="E285" s="384">
        <v>30000</v>
      </c>
    </row>
    <row r="286" spans="1:5" ht="16.5" thickBot="1" x14ac:dyDescent="0.3">
      <c r="A286" s="397" t="s">
        <v>75</v>
      </c>
      <c r="B286" s="384"/>
      <c r="C286" s="384"/>
      <c r="D286" s="384"/>
      <c r="E286" s="384"/>
    </row>
    <row r="287" spans="1:5" ht="16.5" thickBot="1" x14ac:dyDescent="0.3">
      <c r="A287" s="397" t="s">
        <v>76</v>
      </c>
      <c r="B287" s="384"/>
      <c r="C287" s="384"/>
      <c r="D287" s="384"/>
      <c r="E287" s="384"/>
    </row>
    <row r="288" spans="1:5" ht="16.5" thickBot="1" x14ac:dyDescent="0.3">
      <c r="A288" s="397" t="s">
        <v>77</v>
      </c>
      <c r="B288" s="384"/>
      <c r="C288" s="384"/>
      <c r="D288" s="384"/>
      <c r="E288" s="384"/>
    </row>
    <row r="289" spans="1:9" ht="16.5" thickBot="1" x14ac:dyDescent="0.3">
      <c r="A289" s="396" t="s">
        <v>42</v>
      </c>
      <c r="B289" s="386"/>
      <c r="C289" s="386"/>
      <c r="D289" s="386">
        <f>D290+D291+D292+D293</f>
        <v>0</v>
      </c>
      <c r="E289" s="386">
        <f>E290+E291+E292+E293</f>
        <v>0</v>
      </c>
    </row>
    <row r="290" spans="1:9" ht="16.5" thickBot="1" x14ac:dyDescent="0.3">
      <c r="A290" s="397" t="s">
        <v>50</v>
      </c>
      <c r="B290" s="386"/>
      <c r="C290" s="386"/>
      <c r="D290" s="386">
        <v>0</v>
      </c>
      <c r="E290" s="386">
        <v>0</v>
      </c>
    </row>
    <row r="291" spans="1:9" ht="16.5" thickBot="1" x14ac:dyDescent="0.3">
      <c r="A291" s="397" t="s">
        <v>75</v>
      </c>
      <c r="B291" s="386"/>
      <c r="C291" s="386"/>
      <c r="D291" s="386"/>
      <c r="E291" s="386"/>
    </row>
    <row r="292" spans="1:9" ht="16.5" thickBot="1" x14ac:dyDescent="0.3">
      <c r="A292" s="397" t="s">
        <v>76</v>
      </c>
      <c r="B292" s="386"/>
      <c r="C292" s="386"/>
      <c r="D292" s="386"/>
      <c r="E292" s="386"/>
    </row>
    <row r="293" spans="1:9" ht="16.5" thickBot="1" x14ac:dyDescent="0.3">
      <c r="A293" s="397" t="s">
        <v>77</v>
      </c>
      <c r="B293" s="386"/>
      <c r="C293" s="386"/>
      <c r="D293" s="386"/>
      <c r="E293" s="386"/>
    </row>
    <row r="294" spans="1:9" ht="16.5" thickBot="1" x14ac:dyDescent="0.3">
      <c r="A294" s="408" t="s">
        <v>66</v>
      </c>
      <c r="B294" s="386"/>
      <c r="C294" s="386">
        <f>C284+C289</f>
        <v>5792</v>
      </c>
      <c r="D294" s="386">
        <f t="shared" ref="D294:E294" si="9">D284+D289</f>
        <v>30000</v>
      </c>
      <c r="E294" s="386">
        <f t="shared" si="9"/>
        <v>30000</v>
      </c>
    </row>
    <row r="295" spans="1:9" s="153" customFormat="1" ht="48" thickBot="1" x14ac:dyDescent="0.3">
      <c r="A295" s="656" t="s">
        <v>67</v>
      </c>
      <c r="B295" s="664" t="s">
        <v>744</v>
      </c>
      <c r="C295" s="665" t="s">
        <v>53</v>
      </c>
      <c r="D295" s="666" t="s">
        <v>745</v>
      </c>
      <c r="E295" s="667"/>
      <c r="I295" s="402"/>
    </row>
    <row r="296" spans="1:9" ht="16.5" thickBot="1" x14ac:dyDescent="0.3">
      <c r="A296" s="404" t="s">
        <v>9</v>
      </c>
      <c r="B296" s="707" t="s">
        <v>744</v>
      </c>
      <c r="C296" s="708"/>
      <c r="D296" s="708"/>
      <c r="E296" s="709"/>
    </row>
    <row r="297" spans="1:9" ht="16.5" thickBot="1" x14ac:dyDescent="0.3">
      <c r="A297" s="404" t="s">
        <v>14</v>
      </c>
      <c r="B297" s="710" t="s">
        <v>732</v>
      </c>
      <c r="C297" s="711"/>
      <c r="D297" s="711"/>
      <c r="E297" s="712"/>
    </row>
    <row r="298" spans="1:9" x14ac:dyDescent="0.25">
      <c r="A298" s="700"/>
      <c r="B298" s="374">
        <v>2019</v>
      </c>
      <c r="C298" s="374">
        <v>2020</v>
      </c>
      <c r="D298" s="374">
        <v>2021</v>
      </c>
      <c r="E298" s="374">
        <v>2022</v>
      </c>
    </row>
    <row r="299" spans="1:9" ht="16.5" thickBot="1" x14ac:dyDescent="0.3">
      <c r="A299" s="701"/>
      <c r="B299" s="376" t="s">
        <v>5</v>
      </c>
      <c r="C299" s="376" t="s">
        <v>6</v>
      </c>
      <c r="D299" s="376" t="s">
        <v>6</v>
      </c>
      <c r="E299" s="376" t="s">
        <v>6</v>
      </c>
    </row>
    <row r="300" spans="1:9" ht="16.5" thickBot="1" x14ac:dyDescent="0.3">
      <c r="A300" s="404" t="s">
        <v>8</v>
      </c>
      <c r="B300" s="404">
        <v>1</v>
      </c>
      <c r="C300" s="380">
        <v>0</v>
      </c>
      <c r="D300" s="380">
        <v>1</v>
      </c>
      <c r="E300" s="380">
        <v>1</v>
      </c>
    </row>
    <row r="301" spans="1:9" ht="16.5" thickBot="1" x14ac:dyDescent="0.3">
      <c r="A301" s="404" t="s">
        <v>15</v>
      </c>
      <c r="B301" s="378">
        <v>54241</v>
      </c>
      <c r="C301" s="378">
        <v>0</v>
      </c>
      <c r="D301" s="378">
        <v>32500</v>
      </c>
      <c r="E301" s="378">
        <f>E319</f>
        <v>0</v>
      </c>
    </row>
    <row r="302" spans="1:9" ht="16.5" thickBot="1" x14ac:dyDescent="0.3">
      <c r="A302" s="404" t="s">
        <v>23</v>
      </c>
      <c r="B302" s="378">
        <f>B301/B300</f>
        <v>54241</v>
      </c>
      <c r="C302" s="378" t="e">
        <f>C301/C300</f>
        <v>#DIV/0!</v>
      </c>
      <c r="D302" s="378">
        <f>D301/D300</f>
        <v>32500</v>
      </c>
      <c r="E302" s="378">
        <f>E301/E300</f>
        <v>0</v>
      </c>
    </row>
    <row r="303" spans="1:9" ht="16.5" thickBot="1" x14ac:dyDescent="0.3">
      <c r="A303" s="404" t="s">
        <v>16</v>
      </c>
      <c r="B303" s="380" t="s">
        <v>22</v>
      </c>
      <c r="C303" s="381">
        <f t="shared" ref="C303:E305" si="10">C300/B300-1</f>
        <v>-1</v>
      </c>
      <c r="D303" s="381" t="e">
        <f t="shared" si="10"/>
        <v>#DIV/0!</v>
      </c>
      <c r="E303" s="381">
        <f t="shared" si="10"/>
        <v>0</v>
      </c>
    </row>
    <row r="304" spans="1:9" ht="16.5" thickBot="1" x14ac:dyDescent="0.3">
      <c r="A304" s="404" t="s">
        <v>17</v>
      </c>
      <c r="B304" s="380" t="s">
        <v>22</v>
      </c>
      <c r="C304" s="381">
        <f t="shared" si="10"/>
        <v>-1</v>
      </c>
      <c r="D304" s="381" t="e">
        <f t="shared" si="10"/>
        <v>#DIV/0!</v>
      </c>
      <c r="E304" s="381">
        <f t="shared" si="10"/>
        <v>-1</v>
      </c>
    </row>
    <row r="305" spans="1:9" ht="16.5" thickBot="1" x14ac:dyDescent="0.3">
      <c r="A305" s="404" t="s">
        <v>18</v>
      </c>
      <c r="B305" s="380" t="s">
        <v>22</v>
      </c>
      <c r="C305" s="381" t="e">
        <f t="shared" si="10"/>
        <v>#DIV/0!</v>
      </c>
      <c r="D305" s="381" t="e">
        <f t="shared" si="10"/>
        <v>#DIV/0!</v>
      </c>
      <c r="E305" s="381">
        <f t="shared" si="10"/>
        <v>-1</v>
      </c>
    </row>
    <row r="306" spans="1:9" ht="16.5" thickBot="1" x14ac:dyDescent="0.3">
      <c r="A306" s="702" t="s">
        <v>746</v>
      </c>
      <c r="B306" s="703"/>
      <c r="C306" s="703"/>
      <c r="D306" s="703"/>
      <c r="E306" s="704"/>
    </row>
    <row r="307" spans="1:9" x14ac:dyDescent="0.25">
      <c r="A307" s="700"/>
      <c r="B307" s="374">
        <v>2019</v>
      </c>
      <c r="C307" s="374">
        <v>2020</v>
      </c>
      <c r="D307" s="374">
        <v>2021</v>
      </c>
      <c r="E307" s="374">
        <v>2022</v>
      </c>
    </row>
    <row r="308" spans="1:9" ht="16.5" thickBot="1" x14ac:dyDescent="0.3">
      <c r="A308" s="701"/>
      <c r="B308" s="376" t="s">
        <v>5</v>
      </c>
      <c r="C308" s="376" t="s">
        <v>6</v>
      </c>
      <c r="D308" s="376" t="s">
        <v>6</v>
      </c>
      <c r="E308" s="376" t="s">
        <v>6</v>
      </c>
    </row>
    <row r="309" spans="1:9" ht="16.5" thickBot="1" x14ac:dyDescent="0.3">
      <c r="A309" s="396" t="s">
        <v>41</v>
      </c>
      <c r="B309" s="384">
        <f>B310+B311+B312+B313</f>
        <v>0</v>
      </c>
      <c r="C309" s="384">
        <f>C310+C311+C312+C313</f>
        <v>0</v>
      </c>
      <c r="D309" s="384">
        <f>D310+D311+D312+D313</f>
        <v>0</v>
      </c>
      <c r="E309" s="384">
        <f>E310+E311+E312+E313</f>
        <v>0</v>
      </c>
    </row>
    <row r="310" spans="1:9" ht="16.5" thickBot="1" x14ac:dyDescent="0.3">
      <c r="A310" s="397" t="s">
        <v>50</v>
      </c>
      <c r="B310" s="384"/>
      <c r="C310" s="384">
        <v>0</v>
      </c>
      <c r="D310" s="384">
        <v>0</v>
      </c>
      <c r="E310" s="384">
        <v>0</v>
      </c>
    </row>
    <row r="311" spans="1:9" ht="16.5" thickBot="1" x14ac:dyDescent="0.3">
      <c r="A311" s="397" t="s">
        <v>75</v>
      </c>
      <c r="B311" s="384"/>
      <c r="C311" s="384"/>
      <c r="D311" s="384"/>
      <c r="E311" s="384"/>
    </row>
    <row r="312" spans="1:9" ht="16.5" thickBot="1" x14ac:dyDescent="0.3">
      <c r="A312" s="397" t="s">
        <v>76</v>
      </c>
      <c r="B312" s="384"/>
      <c r="C312" s="384"/>
      <c r="D312" s="384"/>
      <c r="E312" s="384"/>
    </row>
    <row r="313" spans="1:9" ht="16.5" thickBot="1" x14ac:dyDescent="0.3">
      <c r="A313" s="397" t="s">
        <v>77</v>
      </c>
      <c r="B313" s="384"/>
      <c r="C313" s="384"/>
      <c r="D313" s="384"/>
      <c r="E313" s="384"/>
    </row>
    <row r="314" spans="1:9" ht="16.5" thickBot="1" x14ac:dyDescent="0.3">
      <c r="A314" s="396" t="s">
        <v>42</v>
      </c>
      <c r="B314" s="386"/>
      <c r="C314" s="386">
        <v>0</v>
      </c>
      <c r="D314" s="386">
        <f>D315+D316+D317+D318</f>
        <v>32500</v>
      </c>
      <c r="E314" s="386">
        <f>E315+E316+E317+E318</f>
        <v>0</v>
      </c>
    </row>
    <row r="315" spans="1:9" ht="16.5" thickBot="1" x14ac:dyDescent="0.3">
      <c r="A315" s="397" t="s">
        <v>50</v>
      </c>
      <c r="B315" s="386">
        <f>B314</f>
        <v>0</v>
      </c>
      <c r="C315" s="386">
        <v>0</v>
      </c>
      <c r="D315" s="386">
        <v>32500</v>
      </c>
      <c r="E315" s="386">
        <v>0</v>
      </c>
    </row>
    <row r="316" spans="1:9" ht="16.5" thickBot="1" x14ac:dyDescent="0.3">
      <c r="A316" s="397" t="s">
        <v>75</v>
      </c>
      <c r="B316" s="386"/>
      <c r="C316" s="386"/>
      <c r="D316" s="386"/>
      <c r="E316" s="386"/>
    </row>
    <row r="317" spans="1:9" ht="16.5" thickBot="1" x14ac:dyDescent="0.3">
      <c r="A317" s="397" t="s">
        <v>76</v>
      </c>
      <c r="B317" s="386"/>
      <c r="C317" s="386"/>
      <c r="D317" s="386"/>
      <c r="E317" s="386"/>
    </row>
    <row r="318" spans="1:9" ht="16.5" thickBot="1" x14ac:dyDescent="0.3">
      <c r="A318" s="397" t="s">
        <v>77</v>
      </c>
      <c r="B318" s="386"/>
      <c r="C318" s="386"/>
      <c r="D318" s="386"/>
      <c r="E318" s="386"/>
    </row>
    <row r="319" spans="1:9" ht="16.5" thickBot="1" x14ac:dyDescent="0.3">
      <c r="A319" s="408" t="s">
        <v>69</v>
      </c>
      <c r="B319" s="386">
        <f>B309+B314</f>
        <v>0</v>
      </c>
      <c r="C319" s="386">
        <f>C309+C314</f>
        <v>0</v>
      </c>
      <c r="D319" s="386">
        <f>D309+D314</f>
        <v>32500</v>
      </c>
      <c r="E319" s="386">
        <f>E309+E314</f>
        <v>0</v>
      </c>
    </row>
    <row r="320" spans="1:9" s="153" customFormat="1" ht="16.5" thickBot="1" x14ac:dyDescent="0.3">
      <c r="A320" s="656" t="s">
        <v>70</v>
      </c>
      <c r="B320" s="660"/>
      <c r="C320" s="661"/>
      <c r="D320" s="662" t="s">
        <v>739</v>
      </c>
      <c r="E320" s="663"/>
      <c r="I320" s="402"/>
    </row>
    <row r="321" spans="1:9" s="153" customFormat="1" ht="16.5" thickBot="1" x14ac:dyDescent="0.3">
      <c r="A321" s="404" t="s">
        <v>9</v>
      </c>
      <c r="B321" s="707" t="s">
        <v>747</v>
      </c>
      <c r="C321" s="708"/>
      <c r="D321" s="708"/>
      <c r="E321" s="709"/>
      <c r="I321" s="402"/>
    </row>
    <row r="322" spans="1:9" s="153" customFormat="1" ht="16.5" thickBot="1" x14ac:dyDescent="0.3">
      <c r="A322" s="404" t="s">
        <v>14</v>
      </c>
      <c r="B322" s="710" t="s">
        <v>732</v>
      </c>
      <c r="C322" s="711"/>
      <c r="D322" s="711"/>
      <c r="E322" s="712"/>
      <c r="I322" s="402"/>
    </row>
    <row r="323" spans="1:9" x14ac:dyDescent="0.25">
      <c r="A323" s="700"/>
      <c r="B323" s="374">
        <v>2019</v>
      </c>
      <c r="C323" s="374">
        <v>2020</v>
      </c>
      <c r="D323" s="374">
        <v>2021</v>
      </c>
      <c r="E323" s="374">
        <v>2022</v>
      </c>
    </row>
    <row r="324" spans="1:9" ht="16.5" thickBot="1" x14ac:dyDescent="0.3">
      <c r="A324" s="701"/>
      <c r="B324" s="376" t="s">
        <v>5</v>
      </c>
      <c r="C324" s="376" t="s">
        <v>6</v>
      </c>
      <c r="D324" s="376" t="s">
        <v>6</v>
      </c>
      <c r="E324" s="376" t="s">
        <v>6</v>
      </c>
    </row>
    <row r="325" spans="1:9" ht="16.5" thickBot="1" x14ac:dyDescent="0.3">
      <c r="A325" s="404" t="s">
        <v>8</v>
      </c>
      <c r="B325" s="406">
        <v>1</v>
      </c>
      <c r="C325" s="380">
        <v>1</v>
      </c>
      <c r="D325" s="380">
        <v>0</v>
      </c>
      <c r="E325" s="380">
        <v>1</v>
      </c>
    </row>
    <row r="326" spans="1:9" ht="16.5" thickBot="1" x14ac:dyDescent="0.3">
      <c r="A326" s="404" t="s">
        <v>15</v>
      </c>
      <c r="B326" s="378">
        <v>37000</v>
      </c>
      <c r="C326" s="378">
        <v>20000</v>
      </c>
      <c r="D326" s="378">
        <v>0</v>
      </c>
      <c r="E326" s="378">
        <f t="shared" ref="E326" si="11">E344</f>
        <v>0</v>
      </c>
    </row>
    <row r="327" spans="1:9" ht="16.5" thickBot="1" x14ac:dyDescent="0.3">
      <c r="A327" s="404" t="s">
        <v>23</v>
      </c>
      <c r="B327" s="378">
        <v>37000</v>
      </c>
      <c r="C327" s="378">
        <f>C326/C325</f>
        <v>20000</v>
      </c>
      <c r="D327" s="378" t="e">
        <f>D326/D325</f>
        <v>#DIV/0!</v>
      </c>
      <c r="E327" s="378">
        <f>E326/E325</f>
        <v>0</v>
      </c>
    </row>
    <row r="328" spans="1:9" ht="16.5" thickBot="1" x14ac:dyDescent="0.3">
      <c r="A328" s="404" t="s">
        <v>16</v>
      </c>
      <c r="B328" s="380" t="s">
        <v>22</v>
      </c>
      <c r="C328" s="381">
        <f t="shared" ref="C328:E330" si="12">C325/B325-1</f>
        <v>0</v>
      </c>
      <c r="D328" s="381">
        <f t="shared" si="12"/>
        <v>-1</v>
      </c>
      <c r="E328" s="381" t="e">
        <f t="shared" si="12"/>
        <v>#DIV/0!</v>
      </c>
    </row>
    <row r="329" spans="1:9" ht="16.5" thickBot="1" x14ac:dyDescent="0.3">
      <c r="A329" s="404" t="s">
        <v>17</v>
      </c>
      <c r="B329" s="380" t="s">
        <v>22</v>
      </c>
      <c r="C329" s="381">
        <f t="shared" si="12"/>
        <v>-0.45945945945945943</v>
      </c>
      <c r="D329" s="381">
        <f t="shared" si="12"/>
        <v>-1</v>
      </c>
      <c r="E329" s="381" t="e">
        <f t="shared" si="12"/>
        <v>#DIV/0!</v>
      </c>
    </row>
    <row r="330" spans="1:9" ht="16.5" thickBot="1" x14ac:dyDescent="0.3">
      <c r="A330" s="404" t="s">
        <v>18</v>
      </c>
      <c r="B330" s="380" t="s">
        <v>22</v>
      </c>
      <c r="C330" s="381">
        <f t="shared" si="12"/>
        <v>-0.45945945945945943</v>
      </c>
      <c r="D330" s="381" t="e">
        <f t="shared" si="12"/>
        <v>#DIV/0!</v>
      </c>
      <c r="E330" s="381" t="e">
        <f t="shared" si="12"/>
        <v>#DIV/0!</v>
      </c>
    </row>
    <row r="331" spans="1:9" ht="16.5" thickBot="1" x14ac:dyDescent="0.3">
      <c r="A331" s="702" t="s">
        <v>748</v>
      </c>
      <c r="B331" s="703"/>
      <c r="C331" s="703"/>
      <c r="D331" s="703"/>
      <c r="E331" s="704"/>
    </row>
    <row r="332" spans="1:9" x14ac:dyDescent="0.25">
      <c r="A332" s="700"/>
      <c r="B332" s="374">
        <v>2019</v>
      </c>
      <c r="C332" s="374">
        <v>2020</v>
      </c>
      <c r="D332" s="374">
        <v>2021</v>
      </c>
      <c r="E332" s="374">
        <v>2022</v>
      </c>
    </row>
    <row r="333" spans="1:9" ht="16.5" thickBot="1" x14ac:dyDescent="0.3">
      <c r="A333" s="701"/>
      <c r="B333" s="376" t="s">
        <v>5</v>
      </c>
      <c r="C333" s="376" t="s">
        <v>6</v>
      </c>
      <c r="D333" s="376" t="s">
        <v>6</v>
      </c>
      <c r="E333" s="376" t="s">
        <v>6</v>
      </c>
    </row>
    <row r="334" spans="1:9" ht="16.5" thickBot="1" x14ac:dyDescent="0.3">
      <c r="A334" s="396" t="s">
        <v>41</v>
      </c>
      <c r="B334" s="384">
        <f>B335+B336+B337+B338</f>
        <v>0</v>
      </c>
      <c r="C334" s="384">
        <f>C335+C336+C337+C338</f>
        <v>0</v>
      </c>
      <c r="D334" s="384">
        <f>D335+D336+D337+D338</f>
        <v>0</v>
      </c>
      <c r="E334" s="384">
        <f>E335+E336+E337+E338</f>
        <v>0</v>
      </c>
    </row>
    <row r="335" spans="1:9" ht="16.5" thickBot="1" x14ac:dyDescent="0.3">
      <c r="A335" s="397" t="s">
        <v>50</v>
      </c>
      <c r="B335" s="384"/>
      <c r="C335" s="384">
        <v>0</v>
      </c>
      <c r="D335" s="384">
        <v>0</v>
      </c>
      <c r="E335" s="384">
        <v>0</v>
      </c>
    </row>
    <row r="336" spans="1:9" ht="16.5" thickBot="1" x14ac:dyDescent="0.3">
      <c r="A336" s="397" t="s">
        <v>75</v>
      </c>
      <c r="B336" s="384"/>
      <c r="C336" s="384"/>
      <c r="D336" s="384"/>
      <c r="E336" s="384"/>
    </row>
    <row r="337" spans="1:9" ht="16.5" thickBot="1" x14ac:dyDescent="0.3">
      <c r="A337" s="397" t="s">
        <v>76</v>
      </c>
      <c r="B337" s="384"/>
      <c r="C337" s="384"/>
      <c r="D337" s="384"/>
      <c r="E337" s="384"/>
    </row>
    <row r="338" spans="1:9" ht="16.5" thickBot="1" x14ac:dyDescent="0.3">
      <c r="A338" s="397" t="s">
        <v>77</v>
      </c>
      <c r="B338" s="384"/>
      <c r="C338" s="384"/>
      <c r="D338" s="384"/>
      <c r="E338" s="384"/>
    </row>
    <row r="339" spans="1:9" ht="16.5" thickBot="1" x14ac:dyDescent="0.3">
      <c r="A339" s="396" t="s">
        <v>42</v>
      </c>
      <c r="B339" s="386">
        <f>B340+B341+B342+B343</f>
        <v>37000</v>
      </c>
      <c r="C339" s="386">
        <f>C340+C341+C342+C343</f>
        <v>20000</v>
      </c>
      <c r="D339" s="386">
        <f t="shared" ref="D339:E339" si="13">D340+D341+D342+D343</f>
        <v>0</v>
      </c>
      <c r="E339" s="386">
        <f t="shared" si="13"/>
        <v>0</v>
      </c>
    </row>
    <row r="340" spans="1:9" ht="16.5" thickBot="1" x14ac:dyDescent="0.3">
      <c r="A340" s="397" t="s">
        <v>50</v>
      </c>
      <c r="B340" s="386">
        <v>37000</v>
      </c>
      <c r="C340" s="386">
        <v>20000</v>
      </c>
      <c r="D340" s="386">
        <v>0</v>
      </c>
      <c r="E340" s="386">
        <f>D340</f>
        <v>0</v>
      </c>
    </row>
    <row r="341" spans="1:9" ht="16.5" thickBot="1" x14ac:dyDescent="0.3">
      <c r="A341" s="397" t="s">
        <v>75</v>
      </c>
      <c r="B341" s="386"/>
      <c r="C341" s="386"/>
      <c r="D341" s="386"/>
      <c r="E341" s="386"/>
    </row>
    <row r="342" spans="1:9" ht="16.5" thickBot="1" x14ac:dyDescent="0.3">
      <c r="A342" s="397" t="s">
        <v>76</v>
      </c>
      <c r="B342" s="386"/>
      <c r="C342" s="386"/>
      <c r="D342" s="386"/>
      <c r="E342" s="386"/>
    </row>
    <row r="343" spans="1:9" ht="16.5" thickBot="1" x14ac:dyDescent="0.3">
      <c r="A343" s="397" t="s">
        <v>77</v>
      </c>
      <c r="B343" s="386"/>
      <c r="C343" s="386"/>
      <c r="D343" s="386"/>
      <c r="E343" s="386"/>
    </row>
    <row r="344" spans="1:9" ht="16.5" thickBot="1" x14ac:dyDescent="0.3">
      <c r="A344" s="408" t="s">
        <v>71</v>
      </c>
      <c r="B344" s="386">
        <f>B334+B339</f>
        <v>37000</v>
      </c>
      <c r="C344" s="386">
        <f>C334+C339</f>
        <v>20000</v>
      </c>
      <c r="D344" s="386">
        <f>D334+D339</f>
        <v>0</v>
      </c>
      <c r="E344" s="386">
        <f>E334+E339</f>
        <v>0</v>
      </c>
    </row>
    <row r="345" spans="1:9" ht="16.5" thickBot="1" x14ac:dyDescent="0.3">
      <c r="A345" s="401" t="s">
        <v>46</v>
      </c>
      <c r="B345" s="713"/>
      <c r="C345" s="714"/>
      <c r="D345" s="715"/>
      <c r="E345" s="716"/>
    </row>
    <row r="346" spans="1:9" s="153" customFormat="1" ht="48" thickBot="1" x14ac:dyDescent="0.3">
      <c r="A346" s="656" t="s">
        <v>749</v>
      </c>
      <c r="B346" s="660" t="s">
        <v>750</v>
      </c>
      <c r="C346" s="665" t="s">
        <v>53</v>
      </c>
      <c r="D346" s="720" t="s">
        <v>751</v>
      </c>
      <c r="E346" s="721"/>
      <c r="I346" s="402"/>
    </row>
    <row r="347" spans="1:9" ht="16.5" thickBot="1" x14ac:dyDescent="0.3">
      <c r="A347" s="404" t="s">
        <v>9</v>
      </c>
      <c r="B347" s="707" t="s">
        <v>752</v>
      </c>
      <c r="C347" s="708"/>
      <c r="D347" s="708"/>
      <c r="E347" s="709"/>
    </row>
    <row r="348" spans="1:9" ht="16.5" thickBot="1" x14ac:dyDescent="0.3">
      <c r="A348" s="404" t="s">
        <v>14</v>
      </c>
      <c r="B348" s="710" t="s">
        <v>753</v>
      </c>
      <c r="C348" s="711"/>
      <c r="D348" s="711"/>
      <c r="E348" s="712"/>
    </row>
    <row r="349" spans="1:9" x14ac:dyDescent="0.25">
      <c r="A349" s="700"/>
      <c r="B349" s="374">
        <v>2019</v>
      </c>
      <c r="C349" s="374">
        <v>2020</v>
      </c>
      <c r="D349" s="374">
        <v>2021</v>
      </c>
      <c r="E349" s="374">
        <v>2022</v>
      </c>
    </row>
    <row r="350" spans="1:9" ht="16.5" thickBot="1" x14ac:dyDescent="0.3">
      <c r="A350" s="701"/>
      <c r="B350" s="376" t="s">
        <v>5</v>
      </c>
      <c r="C350" s="376" t="s">
        <v>6</v>
      </c>
      <c r="D350" s="376" t="s">
        <v>6</v>
      </c>
      <c r="E350" s="376" t="s">
        <v>6</v>
      </c>
    </row>
    <row r="351" spans="1:9" ht="16.5" thickBot="1" x14ac:dyDescent="0.3">
      <c r="A351" s="404" t="s">
        <v>8</v>
      </c>
      <c r="B351" s="380"/>
      <c r="C351" s="380">
        <v>1</v>
      </c>
      <c r="D351" s="380">
        <v>0</v>
      </c>
      <c r="E351" s="514">
        <v>0</v>
      </c>
    </row>
    <row r="352" spans="1:9" ht="16.5" thickBot="1" x14ac:dyDescent="0.3">
      <c r="A352" s="404" t="s">
        <v>15</v>
      </c>
      <c r="B352" s="378"/>
      <c r="C352" s="378">
        <f>2350+15000</f>
        <v>17350</v>
      </c>
      <c r="D352" s="378">
        <v>0</v>
      </c>
      <c r="E352" s="378">
        <v>0</v>
      </c>
    </row>
    <row r="353" spans="1:5" ht="16.5" thickBot="1" x14ac:dyDescent="0.3">
      <c r="A353" s="404" t="s">
        <v>23</v>
      </c>
      <c r="B353" s="378" t="e">
        <f>B352/B351</f>
        <v>#DIV/0!</v>
      </c>
      <c r="C353" s="378">
        <f>C352/C351</f>
        <v>17350</v>
      </c>
      <c r="D353" s="378" t="e">
        <f>D352/D351</f>
        <v>#DIV/0!</v>
      </c>
      <c r="E353" s="378" t="e">
        <f>E352/E351</f>
        <v>#DIV/0!</v>
      </c>
    </row>
    <row r="354" spans="1:5" ht="16.5" thickBot="1" x14ac:dyDescent="0.3">
      <c r="A354" s="404" t="s">
        <v>16</v>
      </c>
      <c r="B354" s="380" t="s">
        <v>22</v>
      </c>
      <c r="C354" s="381" t="e">
        <f>B351/#REF!-1</f>
        <v>#REF!</v>
      </c>
      <c r="D354" s="381" t="e">
        <f>C351/B351-1</f>
        <v>#DIV/0!</v>
      </c>
      <c r="E354" s="381">
        <f>D351/C351-1</f>
        <v>-1</v>
      </c>
    </row>
    <row r="355" spans="1:5" ht="16.5" thickBot="1" x14ac:dyDescent="0.3">
      <c r="A355" s="404" t="s">
        <v>17</v>
      </c>
      <c r="B355" s="380" t="s">
        <v>22</v>
      </c>
      <c r="C355" s="381" t="e">
        <f>B352/#REF!-1</f>
        <v>#REF!</v>
      </c>
      <c r="D355" s="381" t="e">
        <f>C352/B352-1</f>
        <v>#DIV/0!</v>
      </c>
      <c r="E355" s="381">
        <f>D352/C352-1</f>
        <v>-1</v>
      </c>
    </row>
    <row r="356" spans="1:5" ht="16.5" thickBot="1" x14ac:dyDescent="0.3">
      <c r="A356" s="404" t="s">
        <v>18</v>
      </c>
      <c r="B356" s="380" t="s">
        <v>22</v>
      </c>
      <c r="C356" s="381" t="e">
        <f>C353/B353-1</f>
        <v>#DIV/0!</v>
      </c>
      <c r="D356" s="381" t="e">
        <f>D353/C353-1</f>
        <v>#DIV/0!</v>
      </c>
      <c r="E356" s="381" t="e">
        <f>E353/D353-1</f>
        <v>#DIV/0!</v>
      </c>
    </row>
    <row r="357" spans="1:5" ht="16.5" thickBot="1" x14ac:dyDescent="0.3">
      <c r="A357" s="702" t="s">
        <v>754</v>
      </c>
      <c r="B357" s="703"/>
      <c r="C357" s="703"/>
      <c r="D357" s="703"/>
      <c r="E357" s="704"/>
    </row>
    <row r="358" spans="1:5" x14ac:dyDescent="0.25">
      <c r="A358" s="700"/>
      <c r="B358" s="374">
        <v>2019</v>
      </c>
      <c r="C358" s="374">
        <v>2020</v>
      </c>
      <c r="D358" s="374">
        <v>2021</v>
      </c>
      <c r="E358" s="374">
        <v>2022</v>
      </c>
    </row>
    <row r="359" spans="1:5" ht="16.5" thickBot="1" x14ac:dyDescent="0.3">
      <c r="A359" s="701"/>
      <c r="B359" s="376" t="s">
        <v>5</v>
      </c>
      <c r="C359" s="376" t="s">
        <v>6</v>
      </c>
      <c r="D359" s="376" t="s">
        <v>6</v>
      </c>
      <c r="E359" s="376" t="s">
        <v>6</v>
      </c>
    </row>
    <row r="360" spans="1:5" ht="16.5" thickBot="1" x14ac:dyDescent="0.3">
      <c r="A360" s="396" t="s">
        <v>41</v>
      </c>
      <c r="B360" s="384"/>
      <c r="C360" s="384"/>
      <c r="D360" s="384"/>
      <c r="E360" s="384"/>
    </row>
    <row r="361" spans="1:5" ht="16.5" thickBot="1" x14ac:dyDescent="0.3">
      <c r="A361" s="397" t="s">
        <v>50</v>
      </c>
      <c r="B361" s="384"/>
      <c r="C361" s="384"/>
      <c r="D361" s="384"/>
      <c r="E361" s="384"/>
    </row>
    <row r="362" spans="1:5" ht="16.5" thickBot="1" x14ac:dyDescent="0.3">
      <c r="A362" s="397" t="s">
        <v>75</v>
      </c>
      <c r="B362" s="384"/>
      <c r="C362" s="384"/>
      <c r="D362" s="384"/>
      <c r="E362" s="384"/>
    </row>
    <row r="363" spans="1:5" ht="16.5" thickBot="1" x14ac:dyDescent="0.3">
      <c r="A363" s="397" t="s">
        <v>76</v>
      </c>
      <c r="B363" s="384"/>
      <c r="C363" s="384"/>
      <c r="D363" s="384"/>
      <c r="E363" s="384"/>
    </row>
    <row r="364" spans="1:5" ht="16.5" thickBot="1" x14ac:dyDescent="0.3">
      <c r="A364" s="397" t="s">
        <v>77</v>
      </c>
      <c r="B364" s="384"/>
      <c r="C364" s="384"/>
      <c r="D364" s="384"/>
      <c r="E364" s="384"/>
    </row>
    <row r="365" spans="1:5" ht="16.5" thickBot="1" x14ac:dyDescent="0.3">
      <c r="A365" s="396" t="s">
        <v>42</v>
      </c>
      <c r="B365" s="386">
        <f>B366+B367+B368+B369</f>
        <v>0</v>
      </c>
      <c r="C365" s="386">
        <f>C366+C367+C368+C369</f>
        <v>17350</v>
      </c>
      <c r="D365" s="386">
        <f>D366+D367+D368+D369</f>
        <v>0</v>
      </c>
      <c r="E365" s="386">
        <f>E366+E367+E368+E369</f>
        <v>0</v>
      </c>
    </row>
    <row r="366" spans="1:5" ht="16.5" thickBot="1" x14ac:dyDescent="0.3">
      <c r="A366" s="397" t="s">
        <v>50</v>
      </c>
      <c r="B366" s="386"/>
      <c r="C366" s="386">
        <f>2350+15000</f>
        <v>17350</v>
      </c>
      <c r="D366" s="386"/>
      <c r="E366" s="386"/>
    </row>
    <row r="367" spans="1:5" ht="16.5" thickBot="1" x14ac:dyDescent="0.3">
      <c r="A367" s="397" t="s">
        <v>75</v>
      </c>
      <c r="B367" s="386"/>
      <c r="C367" s="386"/>
      <c r="D367" s="386"/>
      <c r="E367" s="386"/>
    </row>
    <row r="368" spans="1:5" ht="16.5" thickBot="1" x14ac:dyDescent="0.3">
      <c r="A368" s="397" t="s">
        <v>76</v>
      </c>
      <c r="B368" s="386"/>
      <c r="C368" s="386"/>
      <c r="D368" s="386"/>
      <c r="E368" s="386"/>
    </row>
    <row r="369" spans="1:9" ht="16.5" thickBot="1" x14ac:dyDescent="0.3">
      <c r="A369" s="397" t="s">
        <v>77</v>
      </c>
      <c r="B369" s="386"/>
      <c r="C369" s="386"/>
      <c r="D369" s="386"/>
      <c r="E369" s="386"/>
    </row>
    <row r="370" spans="1:9" ht="16.5" thickBot="1" x14ac:dyDescent="0.3">
      <c r="A370" s="408" t="s">
        <v>430</v>
      </c>
      <c r="B370" s="386">
        <f>B360+B365</f>
        <v>0</v>
      </c>
      <c r="C370" s="386">
        <f>C360+C365</f>
        <v>17350</v>
      </c>
      <c r="D370" s="386">
        <f>D360+D365</f>
        <v>0</v>
      </c>
      <c r="E370" s="386">
        <f>E360+E365</f>
        <v>0</v>
      </c>
    </row>
    <row r="371" spans="1:9" ht="16.5" thickBot="1" x14ac:dyDescent="0.3">
      <c r="A371" s="401" t="s">
        <v>46</v>
      </c>
      <c r="B371" s="713" t="s">
        <v>755</v>
      </c>
      <c r="C371" s="714"/>
      <c r="D371" s="715"/>
      <c r="E371" s="716"/>
    </row>
    <row r="372" spans="1:9" s="153" customFormat="1" ht="48" thickBot="1" x14ac:dyDescent="0.3">
      <c r="A372" s="656" t="s">
        <v>432</v>
      </c>
      <c r="B372" s="660" t="s">
        <v>756</v>
      </c>
      <c r="C372" s="665" t="s">
        <v>53</v>
      </c>
      <c r="D372" s="662"/>
      <c r="E372" s="663" t="s">
        <v>727</v>
      </c>
      <c r="I372" s="402"/>
    </row>
    <row r="373" spans="1:9" ht="16.5" thickBot="1" x14ac:dyDescent="0.3">
      <c r="A373" s="404" t="s">
        <v>9</v>
      </c>
      <c r="B373" s="707" t="s">
        <v>757</v>
      </c>
      <c r="C373" s="708"/>
      <c r="D373" s="708"/>
      <c r="E373" s="709"/>
    </row>
    <row r="374" spans="1:9" ht="16.5" thickBot="1" x14ac:dyDescent="0.3">
      <c r="A374" s="404" t="s">
        <v>14</v>
      </c>
      <c r="B374" s="710" t="s">
        <v>732</v>
      </c>
      <c r="C374" s="711"/>
      <c r="D374" s="711"/>
      <c r="E374" s="712"/>
    </row>
    <row r="375" spans="1:9" x14ac:dyDescent="0.25">
      <c r="A375" s="700"/>
      <c r="B375" s="374">
        <v>2019</v>
      </c>
      <c r="C375" s="374">
        <v>2020</v>
      </c>
      <c r="D375" s="374">
        <v>2021</v>
      </c>
      <c r="E375" s="374">
        <v>2022</v>
      </c>
    </row>
    <row r="376" spans="1:9" ht="16.5" thickBot="1" x14ac:dyDescent="0.3">
      <c r="A376" s="701"/>
      <c r="B376" s="376" t="s">
        <v>5</v>
      </c>
      <c r="C376" s="376" t="s">
        <v>6</v>
      </c>
      <c r="D376" s="376" t="s">
        <v>6</v>
      </c>
      <c r="E376" s="376" t="s">
        <v>6</v>
      </c>
    </row>
    <row r="377" spans="1:9" ht="16.5" thickBot="1" x14ac:dyDescent="0.3">
      <c r="A377" s="404" t="s">
        <v>8</v>
      </c>
      <c r="B377" s="380">
        <v>1</v>
      </c>
      <c r="C377" s="380">
        <v>1</v>
      </c>
      <c r="D377" s="380">
        <v>0</v>
      </c>
      <c r="E377" s="380">
        <v>0</v>
      </c>
    </row>
    <row r="378" spans="1:9" ht="16.5" thickBot="1" x14ac:dyDescent="0.3">
      <c r="A378" s="404" t="s">
        <v>15</v>
      </c>
      <c r="B378" s="378">
        <v>46536</v>
      </c>
      <c r="C378" s="378">
        <v>39388</v>
      </c>
      <c r="D378" s="378">
        <v>0</v>
      </c>
      <c r="E378" s="378">
        <v>0</v>
      </c>
    </row>
    <row r="379" spans="1:9" ht="16.5" thickBot="1" x14ac:dyDescent="0.3">
      <c r="A379" s="404" t="s">
        <v>23</v>
      </c>
      <c r="B379" s="378">
        <f>B378/B377</f>
        <v>46536</v>
      </c>
      <c r="C379" s="378">
        <f>C378/C377</f>
        <v>39388</v>
      </c>
      <c r="D379" s="378" t="e">
        <f>D378/D377</f>
        <v>#DIV/0!</v>
      </c>
      <c r="E379" s="378" t="e">
        <f>E378/E377</f>
        <v>#DIV/0!</v>
      </c>
    </row>
    <row r="380" spans="1:9" ht="16.5" thickBot="1" x14ac:dyDescent="0.3">
      <c r="A380" s="404" t="s">
        <v>16</v>
      </c>
      <c r="B380" s="380" t="s">
        <v>22</v>
      </c>
      <c r="C380" s="381">
        <f t="shared" ref="C380:E382" si="14">C377/B377-1</f>
        <v>0</v>
      </c>
      <c r="D380" s="381">
        <f t="shared" si="14"/>
        <v>-1</v>
      </c>
      <c r="E380" s="381" t="e">
        <f t="shared" si="14"/>
        <v>#DIV/0!</v>
      </c>
    </row>
    <row r="381" spans="1:9" ht="16.5" thickBot="1" x14ac:dyDescent="0.3">
      <c r="A381" s="404" t="s">
        <v>17</v>
      </c>
      <c r="B381" s="380" t="s">
        <v>22</v>
      </c>
      <c r="C381" s="381">
        <f t="shared" si="14"/>
        <v>-0.15360151280728895</v>
      </c>
      <c r="D381" s="381">
        <f t="shared" si="14"/>
        <v>-1</v>
      </c>
      <c r="E381" s="381" t="e">
        <f t="shared" si="14"/>
        <v>#DIV/0!</v>
      </c>
    </row>
    <row r="382" spans="1:9" ht="16.5" thickBot="1" x14ac:dyDescent="0.3">
      <c r="A382" s="404" t="s">
        <v>18</v>
      </c>
      <c r="B382" s="380" t="s">
        <v>22</v>
      </c>
      <c r="C382" s="381">
        <f t="shared" si="14"/>
        <v>-0.15360151280728895</v>
      </c>
      <c r="D382" s="381" t="e">
        <f t="shared" si="14"/>
        <v>#DIV/0!</v>
      </c>
      <c r="E382" s="381" t="e">
        <f t="shared" si="14"/>
        <v>#DIV/0!</v>
      </c>
    </row>
    <row r="383" spans="1:9" ht="16.5" thickBot="1" x14ac:dyDescent="0.3">
      <c r="A383" s="702" t="s">
        <v>758</v>
      </c>
      <c r="B383" s="703"/>
      <c r="C383" s="703"/>
      <c r="D383" s="703"/>
      <c r="E383" s="704"/>
    </row>
    <row r="384" spans="1:9" x14ac:dyDescent="0.25">
      <c r="A384" s="700"/>
      <c r="B384" s="374">
        <v>2019</v>
      </c>
      <c r="C384" s="374">
        <v>2020</v>
      </c>
      <c r="D384" s="374">
        <v>2021</v>
      </c>
      <c r="E384" s="374">
        <v>2022</v>
      </c>
    </row>
    <row r="385" spans="1:13" ht="16.5" thickBot="1" x14ac:dyDescent="0.3">
      <c r="A385" s="701"/>
      <c r="B385" s="376" t="s">
        <v>5</v>
      </c>
      <c r="C385" s="376" t="s">
        <v>6</v>
      </c>
      <c r="D385" s="376" t="s">
        <v>6</v>
      </c>
      <c r="E385" s="376" t="s">
        <v>6</v>
      </c>
    </row>
    <row r="386" spans="1:13" ht="16.5" thickBot="1" x14ac:dyDescent="0.3">
      <c r="A386" s="396" t="s">
        <v>41</v>
      </c>
      <c r="B386" s="384">
        <v>46536</v>
      </c>
      <c r="C386" s="384">
        <f>C387+C388+C389+C390</f>
        <v>39388</v>
      </c>
      <c r="D386" s="384">
        <v>0</v>
      </c>
      <c r="E386" s="384">
        <v>0</v>
      </c>
      <c r="M386" s="409"/>
    </row>
    <row r="387" spans="1:13" ht="16.5" thickBot="1" x14ac:dyDescent="0.3">
      <c r="A387" s="397" t="s">
        <v>50</v>
      </c>
      <c r="B387" s="384">
        <f>B386</f>
        <v>46536</v>
      </c>
      <c r="C387" s="384">
        <v>39388</v>
      </c>
      <c r="D387" s="384">
        <v>0</v>
      </c>
      <c r="E387" s="384">
        <v>0</v>
      </c>
    </row>
    <row r="388" spans="1:13" ht="16.5" thickBot="1" x14ac:dyDescent="0.3">
      <c r="A388" s="397" t="s">
        <v>75</v>
      </c>
      <c r="B388" s="384"/>
      <c r="C388" s="384"/>
      <c r="D388" s="384"/>
      <c r="E388" s="384"/>
    </row>
    <row r="389" spans="1:13" ht="16.5" thickBot="1" x14ac:dyDescent="0.3">
      <c r="A389" s="397" t="s">
        <v>76</v>
      </c>
      <c r="B389" s="384"/>
      <c r="C389" s="384"/>
      <c r="D389" s="384"/>
      <c r="E389" s="384"/>
    </row>
    <row r="390" spans="1:13" ht="16.5" thickBot="1" x14ac:dyDescent="0.3">
      <c r="A390" s="397" t="s">
        <v>77</v>
      </c>
      <c r="B390" s="384"/>
      <c r="C390" s="384"/>
      <c r="D390" s="384"/>
      <c r="E390" s="384"/>
    </row>
    <row r="391" spans="1:13" ht="16.5" thickBot="1" x14ac:dyDescent="0.3">
      <c r="A391" s="396" t="s">
        <v>42</v>
      </c>
      <c r="B391" s="386">
        <f>B392+B393+B394+B395</f>
        <v>0</v>
      </c>
      <c r="C391" s="386">
        <f>C392+C393+C394+C395</f>
        <v>0</v>
      </c>
      <c r="D391" s="386">
        <f>D392+D393+D394+D395</f>
        <v>0</v>
      </c>
      <c r="E391" s="386">
        <f>E392+E393+E394+E395</f>
        <v>0</v>
      </c>
    </row>
    <row r="392" spans="1:13" ht="16.5" thickBot="1" x14ac:dyDescent="0.3">
      <c r="A392" s="397" t="s">
        <v>50</v>
      </c>
      <c r="B392" s="386"/>
      <c r="C392" s="386"/>
      <c r="D392" s="386"/>
      <c r="E392" s="386"/>
    </row>
    <row r="393" spans="1:13" ht="16.5" thickBot="1" x14ac:dyDescent="0.3">
      <c r="A393" s="397" t="s">
        <v>75</v>
      </c>
      <c r="B393" s="386"/>
      <c r="C393" s="386"/>
      <c r="D393" s="386"/>
      <c r="E393" s="386"/>
    </row>
    <row r="394" spans="1:13" ht="16.5" thickBot="1" x14ac:dyDescent="0.3">
      <c r="A394" s="397" t="s">
        <v>76</v>
      </c>
      <c r="B394" s="386"/>
      <c r="C394" s="386"/>
      <c r="D394" s="386"/>
      <c r="E394" s="386"/>
    </row>
    <row r="395" spans="1:13" ht="16.5" thickBot="1" x14ac:dyDescent="0.3">
      <c r="A395" s="397" t="s">
        <v>77</v>
      </c>
      <c r="B395" s="386"/>
      <c r="C395" s="386"/>
      <c r="D395" s="386"/>
      <c r="E395" s="386"/>
    </row>
    <row r="396" spans="1:13" ht="16.5" thickBot="1" x14ac:dyDescent="0.3">
      <c r="A396" s="408" t="s">
        <v>567</v>
      </c>
      <c r="B396" s="386">
        <f>B386+B391</f>
        <v>46536</v>
      </c>
      <c r="C396" s="386">
        <f>C386+C391</f>
        <v>39388</v>
      </c>
      <c r="D396" s="386">
        <f>D386+D391</f>
        <v>0</v>
      </c>
      <c r="E396" s="386">
        <f>E386+E391</f>
        <v>0</v>
      </c>
    </row>
    <row r="397" spans="1:13" s="153" customFormat="1" ht="48" thickBot="1" x14ac:dyDescent="0.3">
      <c r="A397" s="656" t="s">
        <v>438</v>
      </c>
      <c r="B397" s="664" t="s">
        <v>408</v>
      </c>
      <c r="C397" s="665" t="s">
        <v>53</v>
      </c>
      <c r="D397" s="666"/>
      <c r="E397" s="667" t="s">
        <v>759</v>
      </c>
      <c r="I397" s="402"/>
    </row>
    <row r="398" spans="1:13" ht="16.5" thickBot="1" x14ac:dyDescent="0.3">
      <c r="A398" s="404" t="s">
        <v>9</v>
      </c>
      <c r="B398" s="707" t="str">
        <f>B397</f>
        <v>Blerje pajisje kompjuterike</v>
      </c>
      <c r="C398" s="708"/>
      <c r="D398" s="708"/>
      <c r="E398" s="709"/>
    </row>
    <row r="399" spans="1:13" ht="16.5" thickBot="1" x14ac:dyDescent="0.3">
      <c r="A399" s="404" t="s">
        <v>14</v>
      </c>
      <c r="B399" s="710" t="s">
        <v>760</v>
      </c>
      <c r="C399" s="711"/>
      <c r="D399" s="711"/>
      <c r="E399" s="712"/>
    </row>
    <row r="400" spans="1:13" x14ac:dyDescent="0.25">
      <c r="A400" s="700"/>
      <c r="B400" s="374">
        <v>2019</v>
      </c>
      <c r="C400" s="374">
        <v>2020</v>
      </c>
      <c r="D400" s="374">
        <v>2021</v>
      </c>
      <c r="E400" s="374">
        <v>2022</v>
      </c>
    </row>
    <row r="401" spans="1:13" ht="16.5" thickBot="1" x14ac:dyDescent="0.3">
      <c r="A401" s="701"/>
      <c r="B401" s="376" t="s">
        <v>5</v>
      </c>
      <c r="C401" s="376" t="s">
        <v>6</v>
      </c>
      <c r="D401" s="376" t="s">
        <v>6</v>
      </c>
      <c r="E401" s="376" t="s">
        <v>6</v>
      </c>
    </row>
    <row r="402" spans="1:13" ht="16.5" thickBot="1" x14ac:dyDescent="0.3">
      <c r="A402" s="404" t="s">
        <v>8</v>
      </c>
      <c r="B402" s="380"/>
      <c r="C402" s="380">
        <v>1</v>
      </c>
      <c r="D402" s="380">
        <v>0</v>
      </c>
      <c r="E402" s="380">
        <v>0</v>
      </c>
    </row>
    <row r="403" spans="1:13" ht="16.5" thickBot="1" x14ac:dyDescent="0.3">
      <c r="A403" s="404" t="s">
        <v>15</v>
      </c>
      <c r="B403" s="378"/>
      <c r="C403" s="378">
        <v>10000</v>
      </c>
      <c r="D403" s="378">
        <v>0</v>
      </c>
      <c r="E403" s="378">
        <v>0</v>
      </c>
    </row>
    <row r="404" spans="1:13" ht="16.5" thickBot="1" x14ac:dyDescent="0.3">
      <c r="A404" s="404" t="s">
        <v>23</v>
      </c>
      <c r="B404" s="378"/>
      <c r="C404" s="378">
        <f>C403/C402</f>
        <v>10000</v>
      </c>
      <c r="D404" s="378" t="e">
        <f>D403/D402</f>
        <v>#DIV/0!</v>
      </c>
      <c r="E404" s="378" t="e">
        <f>E403/E402</f>
        <v>#DIV/0!</v>
      </c>
    </row>
    <row r="405" spans="1:13" ht="16.5" thickBot="1" x14ac:dyDescent="0.3">
      <c r="A405" s="404" t="s">
        <v>16</v>
      </c>
      <c r="B405" s="380" t="s">
        <v>22</v>
      </c>
      <c r="C405" s="381" t="e">
        <f t="shared" ref="C405:E407" si="15">C402/B402-1</f>
        <v>#DIV/0!</v>
      </c>
      <c r="D405" s="381">
        <f t="shared" si="15"/>
        <v>-1</v>
      </c>
      <c r="E405" s="381" t="e">
        <f t="shared" si="15"/>
        <v>#DIV/0!</v>
      </c>
    </row>
    <row r="406" spans="1:13" ht="16.5" thickBot="1" x14ac:dyDescent="0.3">
      <c r="A406" s="404" t="s">
        <v>17</v>
      </c>
      <c r="B406" s="380" t="s">
        <v>22</v>
      </c>
      <c r="C406" s="381" t="e">
        <f t="shared" si="15"/>
        <v>#DIV/0!</v>
      </c>
      <c r="D406" s="381">
        <f t="shared" si="15"/>
        <v>-1</v>
      </c>
      <c r="E406" s="381" t="e">
        <f t="shared" si="15"/>
        <v>#DIV/0!</v>
      </c>
    </row>
    <row r="407" spans="1:13" ht="16.5" thickBot="1" x14ac:dyDescent="0.3">
      <c r="A407" s="404" t="s">
        <v>18</v>
      </c>
      <c r="B407" s="380" t="s">
        <v>22</v>
      </c>
      <c r="C407" s="381" t="e">
        <f t="shared" si="15"/>
        <v>#DIV/0!</v>
      </c>
      <c r="D407" s="381" t="e">
        <f t="shared" si="15"/>
        <v>#DIV/0!</v>
      </c>
      <c r="E407" s="381" t="e">
        <f t="shared" si="15"/>
        <v>#DIV/0!</v>
      </c>
    </row>
    <row r="408" spans="1:13" ht="16.5" thickBot="1" x14ac:dyDescent="0.3">
      <c r="A408" s="702" t="s">
        <v>761</v>
      </c>
      <c r="B408" s="703"/>
      <c r="C408" s="703"/>
      <c r="D408" s="703"/>
      <c r="E408" s="704"/>
    </row>
    <row r="409" spans="1:13" x14ac:dyDescent="0.25">
      <c r="A409" s="700"/>
      <c r="B409" s="374">
        <v>2019</v>
      </c>
      <c r="C409" s="374">
        <v>2020</v>
      </c>
      <c r="D409" s="374">
        <v>2021</v>
      </c>
      <c r="E409" s="374">
        <v>2022</v>
      </c>
    </row>
    <row r="410" spans="1:13" ht="16.5" thickBot="1" x14ac:dyDescent="0.3">
      <c r="A410" s="701"/>
      <c r="B410" s="376" t="s">
        <v>5</v>
      </c>
      <c r="C410" s="376" t="s">
        <v>6</v>
      </c>
      <c r="D410" s="376" t="s">
        <v>6</v>
      </c>
      <c r="E410" s="376" t="s">
        <v>6</v>
      </c>
    </row>
    <row r="411" spans="1:13" ht="16.5" thickBot="1" x14ac:dyDescent="0.3">
      <c r="A411" s="396" t="s">
        <v>41</v>
      </c>
      <c r="B411" s="384">
        <v>0</v>
      </c>
      <c r="C411" s="384">
        <v>0</v>
      </c>
      <c r="D411" s="384">
        <v>0</v>
      </c>
      <c r="E411" s="384">
        <v>0</v>
      </c>
      <c r="M411" s="409"/>
    </row>
    <row r="412" spans="1:13" ht="16.5" thickBot="1" x14ac:dyDescent="0.3">
      <c r="A412" s="397" t="s">
        <v>50</v>
      </c>
      <c r="B412" s="384">
        <v>0</v>
      </c>
      <c r="C412" s="384">
        <v>0</v>
      </c>
      <c r="D412" s="384">
        <v>0</v>
      </c>
      <c r="E412" s="384">
        <v>0</v>
      </c>
    </row>
    <row r="413" spans="1:13" ht="16.5" thickBot="1" x14ac:dyDescent="0.3">
      <c r="A413" s="397" t="s">
        <v>75</v>
      </c>
      <c r="B413" s="384"/>
      <c r="C413" s="384"/>
      <c r="D413" s="384"/>
      <c r="E413" s="384"/>
    </row>
    <row r="414" spans="1:13" ht="16.5" thickBot="1" x14ac:dyDescent="0.3">
      <c r="A414" s="397" t="s">
        <v>76</v>
      </c>
      <c r="B414" s="384"/>
      <c r="C414" s="384"/>
      <c r="D414" s="384"/>
      <c r="E414" s="384"/>
    </row>
    <row r="415" spans="1:13" ht="16.5" thickBot="1" x14ac:dyDescent="0.3">
      <c r="A415" s="397" t="s">
        <v>77</v>
      </c>
      <c r="B415" s="384"/>
      <c r="C415" s="384"/>
      <c r="D415" s="384"/>
      <c r="E415" s="384"/>
    </row>
    <row r="416" spans="1:13" ht="16.5" thickBot="1" x14ac:dyDescent="0.3">
      <c r="A416" s="396" t="s">
        <v>42</v>
      </c>
      <c r="B416" s="386">
        <f>B417+B418+B419+B420</f>
        <v>0</v>
      </c>
      <c r="C416" s="386">
        <f>C417+C418+C419+C420</f>
        <v>10000</v>
      </c>
      <c r="D416" s="386">
        <f>D417+D418+D419+D420</f>
        <v>0</v>
      </c>
      <c r="E416" s="386">
        <f>E417+E418+E419+E420</f>
        <v>0</v>
      </c>
    </row>
    <row r="417" spans="1:9" ht="16.5" thickBot="1" x14ac:dyDescent="0.3">
      <c r="A417" s="397" t="s">
        <v>50</v>
      </c>
      <c r="B417" s="386"/>
      <c r="C417" s="386">
        <v>10000</v>
      </c>
      <c r="D417" s="386"/>
      <c r="E417" s="386"/>
    </row>
    <row r="418" spans="1:9" ht="16.5" thickBot="1" x14ac:dyDescent="0.3">
      <c r="A418" s="397" t="s">
        <v>75</v>
      </c>
      <c r="B418" s="386"/>
      <c r="C418" s="386"/>
      <c r="D418" s="386"/>
      <c r="E418" s="386"/>
    </row>
    <row r="419" spans="1:9" ht="16.5" thickBot="1" x14ac:dyDescent="0.3">
      <c r="A419" s="397" t="s">
        <v>76</v>
      </c>
      <c r="B419" s="386"/>
      <c r="C419" s="386"/>
      <c r="D419" s="386"/>
      <c r="E419" s="386"/>
    </row>
    <row r="420" spans="1:9" ht="16.5" thickBot="1" x14ac:dyDescent="0.3">
      <c r="A420" s="397" t="s">
        <v>77</v>
      </c>
      <c r="B420" s="386"/>
      <c r="C420" s="386"/>
      <c r="D420" s="386"/>
      <c r="E420" s="386"/>
    </row>
    <row r="421" spans="1:9" ht="16.5" thickBot="1" x14ac:dyDescent="0.3">
      <c r="A421" s="408" t="s">
        <v>572</v>
      </c>
      <c r="B421" s="386">
        <f>B411+B416</f>
        <v>0</v>
      </c>
      <c r="C421" s="386">
        <f>C411+C416</f>
        <v>10000</v>
      </c>
      <c r="D421" s="386">
        <f>D411+D416</f>
        <v>0</v>
      </c>
      <c r="E421" s="386">
        <f>E411+E416</f>
        <v>0</v>
      </c>
    </row>
    <row r="422" spans="1:9" s="153" customFormat="1" ht="48" thickBot="1" x14ac:dyDescent="0.3">
      <c r="A422" s="656" t="s">
        <v>573</v>
      </c>
      <c r="B422" s="660" t="s">
        <v>762</v>
      </c>
      <c r="C422" s="665" t="s">
        <v>53</v>
      </c>
      <c r="D422" s="662"/>
      <c r="E422" s="663" t="s">
        <v>759</v>
      </c>
      <c r="I422" s="402"/>
    </row>
    <row r="423" spans="1:9" ht="16.5" thickBot="1" x14ac:dyDescent="0.3">
      <c r="A423" s="404" t="s">
        <v>9</v>
      </c>
      <c r="B423" s="707" t="s">
        <v>762</v>
      </c>
      <c r="C423" s="708"/>
      <c r="D423" s="708"/>
      <c r="E423" s="709"/>
    </row>
    <row r="424" spans="1:9" ht="16.5" thickBot="1" x14ac:dyDescent="0.3">
      <c r="A424" s="404" t="s">
        <v>14</v>
      </c>
      <c r="B424" s="710" t="s">
        <v>763</v>
      </c>
      <c r="C424" s="711"/>
      <c r="D424" s="711"/>
      <c r="E424" s="712"/>
    </row>
    <row r="425" spans="1:9" x14ac:dyDescent="0.25">
      <c r="A425" s="700"/>
      <c r="B425" s="374">
        <v>2019</v>
      </c>
      <c r="C425" s="374">
        <v>2020</v>
      </c>
      <c r="D425" s="374">
        <v>2021</v>
      </c>
      <c r="E425" s="374">
        <v>2022</v>
      </c>
    </row>
    <row r="426" spans="1:9" ht="16.5" thickBot="1" x14ac:dyDescent="0.3">
      <c r="A426" s="701"/>
      <c r="B426" s="376" t="s">
        <v>5</v>
      </c>
      <c r="C426" s="376" t="s">
        <v>6</v>
      </c>
      <c r="D426" s="376" t="s">
        <v>6</v>
      </c>
      <c r="E426" s="376" t="s">
        <v>6</v>
      </c>
    </row>
    <row r="427" spans="1:9" ht="16.5" thickBot="1" x14ac:dyDescent="0.3">
      <c r="A427" s="404" t="s">
        <v>8</v>
      </c>
      <c r="B427" s="380"/>
      <c r="C427" s="380">
        <v>1</v>
      </c>
      <c r="D427" s="380">
        <v>0</v>
      </c>
      <c r="E427" s="380">
        <v>0</v>
      </c>
    </row>
    <row r="428" spans="1:9" ht="16.5" thickBot="1" x14ac:dyDescent="0.3">
      <c r="A428" s="404" t="s">
        <v>15</v>
      </c>
      <c r="B428" s="378"/>
      <c r="C428" s="378">
        <v>25000</v>
      </c>
      <c r="D428" s="378">
        <v>0</v>
      </c>
      <c r="E428" s="378">
        <v>0</v>
      </c>
    </row>
    <row r="429" spans="1:9" ht="16.5" thickBot="1" x14ac:dyDescent="0.3">
      <c r="A429" s="404" t="s">
        <v>23</v>
      </c>
      <c r="B429" s="378"/>
      <c r="C429" s="378">
        <f>C428/C427</f>
        <v>25000</v>
      </c>
      <c r="D429" s="378" t="e">
        <f>D428/D427</f>
        <v>#DIV/0!</v>
      </c>
      <c r="E429" s="378" t="e">
        <f>E428/E427</f>
        <v>#DIV/0!</v>
      </c>
    </row>
    <row r="430" spans="1:9" ht="16.5" thickBot="1" x14ac:dyDescent="0.3">
      <c r="A430" s="404" t="s">
        <v>16</v>
      </c>
      <c r="B430" s="380" t="s">
        <v>22</v>
      </c>
      <c r="C430" s="381" t="e">
        <f t="shared" ref="C430:E432" si="16">C427/B427-1</f>
        <v>#DIV/0!</v>
      </c>
      <c r="D430" s="381">
        <f t="shared" si="16"/>
        <v>-1</v>
      </c>
      <c r="E430" s="381" t="e">
        <f t="shared" si="16"/>
        <v>#DIV/0!</v>
      </c>
    </row>
    <row r="431" spans="1:9" ht="16.5" thickBot="1" x14ac:dyDescent="0.3">
      <c r="A431" s="404" t="s">
        <v>17</v>
      </c>
      <c r="B431" s="380" t="s">
        <v>22</v>
      </c>
      <c r="C431" s="381" t="e">
        <f t="shared" si="16"/>
        <v>#DIV/0!</v>
      </c>
      <c r="D431" s="381">
        <f t="shared" si="16"/>
        <v>-1</v>
      </c>
      <c r="E431" s="381" t="e">
        <f t="shared" si="16"/>
        <v>#DIV/0!</v>
      </c>
    </row>
    <row r="432" spans="1:9" ht="16.5" thickBot="1" x14ac:dyDescent="0.3">
      <c r="A432" s="404" t="s">
        <v>18</v>
      </c>
      <c r="B432" s="380" t="s">
        <v>22</v>
      </c>
      <c r="C432" s="381" t="e">
        <f t="shared" si="16"/>
        <v>#DIV/0!</v>
      </c>
      <c r="D432" s="381" t="e">
        <f t="shared" si="16"/>
        <v>#DIV/0!</v>
      </c>
      <c r="E432" s="381" t="e">
        <f t="shared" si="16"/>
        <v>#DIV/0!</v>
      </c>
    </row>
    <row r="433" spans="1:13" ht="16.5" thickBot="1" x14ac:dyDescent="0.3">
      <c r="A433" s="702" t="s">
        <v>764</v>
      </c>
      <c r="B433" s="703"/>
      <c r="C433" s="703"/>
      <c r="D433" s="703"/>
      <c r="E433" s="704"/>
    </row>
    <row r="434" spans="1:13" x14ac:dyDescent="0.25">
      <c r="A434" s="700"/>
      <c r="B434" s="374">
        <v>2019</v>
      </c>
      <c r="C434" s="374">
        <v>2020</v>
      </c>
      <c r="D434" s="374">
        <v>2021</v>
      </c>
      <c r="E434" s="374">
        <v>2022</v>
      </c>
    </row>
    <row r="435" spans="1:13" ht="16.5" thickBot="1" x14ac:dyDescent="0.3">
      <c r="A435" s="701"/>
      <c r="B435" s="376" t="s">
        <v>5</v>
      </c>
      <c r="C435" s="376" t="s">
        <v>6</v>
      </c>
      <c r="D435" s="376" t="s">
        <v>6</v>
      </c>
      <c r="E435" s="376" t="s">
        <v>6</v>
      </c>
    </row>
    <row r="436" spans="1:13" ht="16.5" thickBot="1" x14ac:dyDescent="0.3">
      <c r="A436" s="396" t="s">
        <v>41</v>
      </c>
      <c r="B436" s="384">
        <v>0</v>
      </c>
      <c r="C436" s="384">
        <v>0</v>
      </c>
      <c r="D436" s="384">
        <v>0</v>
      </c>
      <c r="E436" s="384">
        <v>0</v>
      </c>
      <c r="M436" s="409"/>
    </row>
    <row r="437" spans="1:13" ht="16.5" thickBot="1" x14ac:dyDescent="0.3">
      <c r="A437" s="397" t="s">
        <v>50</v>
      </c>
      <c r="B437" s="384">
        <v>0</v>
      </c>
      <c r="C437" s="384">
        <v>0</v>
      </c>
      <c r="D437" s="384">
        <v>0</v>
      </c>
      <c r="E437" s="384">
        <v>0</v>
      </c>
    </row>
    <row r="438" spans="1:13" ht="16.5" thickBot="1" x14ac:dyDescent="0.3">
      <c r="A438" s="397" t="s">
        <v>75</v>
      </c>
      <c r="B438" s="384"/>
      <c r="C438" s="384"/>
      <c r="D438" s="384"/>
      <c r="E438" s="384"/>
    </row>
    <row r="439" spans="1:13" ht="16.5" thickBot="1" x14ac:dyDescent="0.3">
      <c r="A439" s="397" t="s">
        <v>76</v>
      </c>
      <c r="B439" s="384"/>
      <c r="C439" s="384"/>
      <c r="D439" s="384"/>
      <c r="E439" s="384"/>
    </row>
    <row r="440" spans="1:13" ht="16.5" thickBot="1" x14ac:dyDescent="0.3">
      <c r="A440" s="397" t="s">
        <v>77</v>
      </c>
      <c r="B440" s="384"/>
      <c r="C440" s="384"/>
      <c r="D440" s="384"/>
      <c r="E440" s="384"/>
    </row>
    <row r="441" spans="1:13" ht="16.5" thickBot="1" x14ac:dyDescent="0.3">
      <c r="A441" s="396" t="s">
        <v>42</v>
      </c>
      <c r="B441" s="386">
        <f>B442+B443+B444+B445</f>
        <v>0</v>
      </c>
      <c r="C441" s="386">
        <f>C442+C443+C444+C445</f>
        <v>25000</v>
      </c>
      <c r="D441" s="386">
        <f>D442+D443+D444+D445</f>
        <v>0</v>
      </c>
      <c r="E441" s="386">
        <f>E442+E443+E444+E445</f>
        <v>0</v>
      </c>
    </row>
    <row r="442" spans="1:13" ht="16.5" thickBot="1" x14ac:dyDescent="0.3">
      <c r="A442" s="397" t="s">
        <v>50</v>
      </c>
      <c r="B442" s="386"/>
      <c r="C442" s="386">
        <v>25000</v>
      </c>
      <c r="D442" s="386"/>
      <c r="E442" s="386"/>
    </row>
    <row r="443" spans="1:13" ht="16.5" thickBot="1" x14ac:dyDescent="0.3">
      <c r="A443" s="397" t="s">
        <v>75</v>
      </c>
      <c r="B443" s="386"/>
      <c r="C443" s="386"/>
      <c r="D443" s="386"/>
      <c r="E443" s="386"/>
    </row>
    <row r="444" spans="1:13" ht="16.5" thickBot="1" x14ac:dyDescent="0.3">
      <c r="A444" s="397" t="s">
        <v>76</v>
      </c>
      <c r="B444" s="386"/>
      <c r="C444" s="386"/>
      <c r="D444" s="386"/>
      <c r="E444" s="386"/>
    </row>
    <row r="445" spans="1:13" ht="16.5" thickBot="1" x14ac:dyDescent="0.3">
      <c r="A445" s="397" t="s">
        <v>77</v>
      </c>
      <c r="B445" s="386"/>
      <c r="C445" s="386"/>
      <c r="D445" s="386"/>
      <c r="E445" s="386"/>
    </row>
    <row r="446" spans="1:13" ht="16.5" thickBot="1" x14ac:dyDescent="0.3">
      <c r="A446" s="408" t="s">
        <v>765</v>
      </c>
      <c r="B446" s="386">
        <f>B436+B441</f>
        <v>0</v>
      </c>
      <c r="C446" s="386">
        <f>C436+C441</f>
        <v>25000</v>
      </c>
      <c r="D446" s="386">
        <f>D436+D441</f>
        <v>0</v>
      </c>
      <c r="E446" s="386">
        <f>E436+E441</f>
        <v>0</v>
      </c>
    </row>
    <row r="447" spans="1:13" s="153" customFormat="1" ht="48" thickBot="1" x14ac:dyDescent="0.3">
      <c r="A447" s="656" t="s">
        <v>652</v>
      </c>
      <c r="B447" s="660" t="s">
        <v>766</v>
      </c>
      <c r="C447" s="665" t="s">
        <v>53</v>
      </c>
      <c r="D447" s="662"/>
      <c r="E447" s="663" t="s">
        <v>759</v>
      </c>
      <c r="I447" s="402"/>
    </row>
    <row r="448" spans="1:13" ht="16.5" thickBot="1" x14ac:dyDescent="0.3">
      <c r="A448" s="404" t="s">
        <v>9</v>
      </c>
      <c r="B448" s="707" t="str">
        <f>B447</f>
        <v>Integrimi ne SIFQ me web service I pagesave te bankave te nivelit te dyte</v>
      </c>
      <c r="C448" s="708"/>
      <c r="D448" s="708"/>
      <c r="E448" s="709"/>
    </row>
    <row r="449" spans="1:13" ht="16.5" thickBot="1" x14ac:dyDescent="0.3">
      <c r="A449" s="404" t="s">
        <v>14</v>
      </c>
      <c r="B449" s="710" t="s">
        <v>763</v>
      </c>
      <c r="C449" s="711"/>
      <c r="D449" s="711"/>
      <c r="E449" s="712"/>
    </row>
    <row r="450" spans="1:13" x14ac:dyDescent="0.25">
      <c r="A450" s="700"/>
      <c r="B450" s="374">
        <v>2019</v>
      </c>
      <c r="C450" s="374">
        <v>2020</v>
      </c>
      <c r="D450" s="374">
        <v>2021</v>
      </c>
      <c r="E450" s="374">
        <v>2022</v>
      </c>
    </row>
    <row r="451" spans="1:13" ht="16.5" thickBot="1" x14ac:dyDescent="0.3">
      <c r="A451" s="701"/>
      <c r="B451" s="376" t="s">
        <v>5</v>
      </c>
      <c r="C451" s="376" t="s">
        <v>6</v>
      </c>
      <c r="D451" s="376" t="s">
        <v>6</v>
      </c>
      <c r="E451" s="376" t="s">
        <v>6</v>
      </c>
    </row>
    <row r="452" spans="1:13" ht="16.5" thickBot="1" x14ac:dyDescent="0.3">
      <c r="A452" s="404" t="s">
        <v>8</v>
      </c>
      <c r="B452" s="380"/>
      <c r="C452" s="380">
        <v>1</v>
      </c>
      <c r="D452" s="380">
        <v>0</v>
      </c>
      <c r="E452" s="380">
        <v>0</v>
      </c>
    </row>
    <row r="453" spans="1:13" ht="16.5" thickBot="1" x14ac:dyDescent="0.3">
      <c r="A453" s="404" t="s">
        <v>15</v>
      </c>
      <c r="B453" s="378"/>
      <c r="C453" s="378">
        <v>18690</v>
      </c>
      <c r="D453" s="378">
        <v>0</v>
      </c>
      <c r="E453" s="378">
        <v>0</v>
      </c>
    </row>
    <row r="454" spans="1:13" ht="16.5" thickBot="1" x14ac:dyDescent="0.3">
      <c r="A454" s="404" t="s">
        <v>23</v>
      </c>
      <c r="B454" s="378"/>
      <c r="C454" s="378">
        <f>C453/C452</f>
        <v>18690</v>
      </c>
      <c r="D454" s="378" t="e">
        <f>D453/D452</f>
        <v>#DIV/0!</v>
      </c>
      <c r="E454" s="378" t="e">
        <f>E453/E452</f>
        <v>#DIV/0!</v>
      </c>
    </row>
    <row r="455" spans="1:13" ht="16.5" thickBot="1" x14ac:dyDescent="0.3">
      <c r="A455" s="404" t="s">
        <v>16</v>
      </c>
      <c r="B455" s="380" t="s">
        <v>22</v>
      </c>
      <c r="C455" s="381" t="e">
        <f t="shared" ref="C455:E457" si="17">C452/B452-1</f>
        <v>#DIV/0!</v>
      </c>
      <c r="D455" s="381">
        <f t="shared" si="17"/>
        <v>-1</v>
      </c>
      <c r="E455" s="381" t="e">
        <f t="shared" si="17"/>
        <v>#DIV/0!</v>
      </c>
    </row>
    <row r="456" spans="1:13" ht="16.5" thickBot="1" x14ac:dyDescent="0.3">
      <c r="A456" s="404" t="s">
        <v>17</v>
      </c>
      <c r="B456" s="380" t="s">
        <v>22</v>
      </c>
      <c r="C456" s="381" t="e">
        <f t="shared" si="17"/>
        <v>#DIV/0!</v>
      </c>
      <c r="D456" s="381">
        <f t="shared" si="17"/>
        <v>-1</v>
      </c>
      <c r="E456" s="381" t="e">
        <f t="shared" si="17"/>
        <v>#DIV/0!</v>
      </c>
    </row>
    <row r="457" spans="1:13" ht="16.5" thickBot="1" x14ac:dyDescent="0.3">
      <c r="A457" s="404" t="s">
        <v>18</v>
      </c>
      <c r="B457" s="380" t="s">
        <v>22</v>
      </c>
      <c r="C457" s="381" t="e">
        <f t="shared" si="17"/>
        <v>#DIV/0!</v>
      </c>
      <c r="D457" s="381" t="e">
        <f t="shared" si="17"/>
        <v>#DIV/0!</v>
      </c>
      <c r="E457" s="381" t="e">
        <f t="shared" si="17"/>
        <v>#DIV/0!</v>
      </c>
    </row>
    <row r="458" spans="1:13" ht="16.5" thickBot="1" x14ac:dyDescent="0.3">
      <c r="A458" s="702" t="s">
        <v>767</v>
      </c>
      <c r="B458" s="703"/>
      <c r="C458" s="703"/>
      <c r="D458" s="703"/>
      <c r="E458" s="704"/>
    </row>
    <row r="459" spans="1:13" x14ac:dyDescent="0.25">
      <c r="A459" s="700"/>
      <c r="B459" s="374">
        <v>2019</v>
      </c>
      <c r="C459" s="374">
        <v>2020</v>
      </c>
      <c r="D459" s="374">
        <v>2021</v>
      </c>
      <c r="E459" s="374">
        <v>2022</v>
      </c>
    </row>
    <row r="460" spans="1:13" ht="16.5" thickBot="1" x14ac:dyDescent="0.3">
      <c r="A460" s="701"/>
      <c r="B460" s="376" t="s">
        <v>5</v>
      </c>
      <c r="C460" s="376" t="s">
        <v>6</v>
      </c>
      <c r="D460" s="376" t="s">
        <v>6</v>
      </c>
      <c r="E460" s="376" t="s">
        <v>6</v>
      </c>
    </row>
    <row r="461" spans="1:13" ht="16.5" thickBot="1" x14ac:dyDescent="0.3">
      <c r="A461" s="396" t="s">
        <v>41</v>
      </c>
      <c r="B461" s="384">
        <v>0</v>
      </c>
      <c r="C461" s="384">
        <f>C462+C463+C464+C465</f>
        <v>18690</v>
      </c>
      <c r="D461" s="384">
        <v>0</v>
      </c>
      <c r="E461" s="384">
        <v>0</v>
      </c>
      <c r="M461" s="409"/>
    </row>
    <row r="462" spans="1:13" ht="16.5" thickBot="1" x14ac:dyDescent="0.3">
      <c r="A462" s="397" t="s">
        <v>50</v>
      </c>
      <c r="B462" s="384">
        <v>0</v>
      </c>
      <c r="C462" s="384">
        <v>18690</v>
      </c>
      <c r="D462" s="384">
        <v>0</v>
      </c>
      <c r="E462" s="384">
        <v>0</v>
      </c>
    </row>
    <row r="463" spans="1:13" ht="16.5" thickBot="1" x14ac:dyDescent="0.3">
      <c r="A463" s="397" t="s">
        <v>75</v>
      </c>
      <c r="B463" s="384"/>
      <c r="C463" s="384"/>
      <c r="D463" s="384"/>
      <c r="E463" s="384"/>
    </row>
    <row r="464" spans="1:13" ht="16.5" thickBot="1" x14ac:dyDescent="0.3">
      <c r="A464" s="397" t="s">
        <v>76</v>
      </c>
      <c r="B464" s="384"/>
      <c r="C464" s="384"/>
      <c r="D464" s="384"/>
      <c r="E464" s="384"/>
    </row>
    <row r="465" spans="1:9" ht="16.5" thickBot="1" x14ac:dyDescent="0.3">
      <c r="A465" s="397" t="s">
        <v>77</v>
      </c>
      <c r="B465" s="384"/>
      <c r="C465" s="384"/>
      <c r="D465" s="384"/>
      <c r="E465" s="384"/>
    </row>
    <row r="466" spans="1:9" ht="16.5" thickBot="1" x14ac:dyDescent="0.3">
      <c r="A466" s="396" t="s">
        <v>42</v>
      </c>
      <c r="B466" s="386">
        <f>B467+B468+B469+B470</f>
        <v>0</v>
      </c>
      <c r="C466" s="386"/>
      <c r="D466" s="386">
        <f>D467+D468+D469+D470</f>
        <v>0</v>
      </c>
      <c r="E466" s="386">
        <f>E467+E468+E469+E470</f>
        <v>0</v>
      </c>
    </row>
    <row r="467" spans="1:9" ht="16.5" thickBot="1" x14ac:dyDescent="0.3">
      <c r="A467" s="397" t="s">
        <v>50</v>
      </c>
      <c r="B467" s="386"/>
      <c r="C467" s="386"/>
      <c r="D467" s="386"/>
      <c r="E467" s="386"/>
    </row>
    <row r="468" spans="1:9" ht="16.5" thickBot="1" x14ac:dyDescent="0.3">
      <c r="A468" s="397" t="s">
        <v>75</v>
      </c>
      <c r="B468" s="386"/>
      <c r="C468" s="386"/>
      <c r="D468" s="386"/>
      <c r="E468" s="386"/>
    </row>
    <row r="469" spans="1:9" ht="16.5" thickBot="1" x14ac:dyDescent="0.3">
      <c r="A469" s="397" t="s">
        <v>76</v>
      </c>
      <c r="B469" s="386"/>
      <c r="C469" s="386"/>
      <c r="D469" s="386"/>
      <c r="E469" s="386"/>
    </row>
    <row r="470" spans="1:9" ht="16.5" thickBot="1" x14ac:dyDescent="0.3">
      <c r="A470" s="397" t="s">
        <v>77</v>
      </c>
      <c r="B470" s="386"/>
      <c r="C470" s="386"/>
      <c r="D470" s="386"/>
      <c r="E470" s="386"/>
    </row>
    <row r="471" spans="1:9" ht="16.5" thickBot="1" x14ac:dyDescent="0.3">
      <c r="A471" s="408" t="s">
        <v>577</v>
      </c>
      <c r="B471" s="386">
        <f>B461+B466</f>
        <v>0</v>
      </c>
      <c r="C471" s="386">
        <f>C461+C466</f>
        <v>18690</v>
      </c>
      <c r="D471" s="386">
        <f>D461+D466</f>
        <v>0</v>
      </c>
      <c r="E471" s="386">
        <f>E461+E466</f>
        <v>0</v>
      </c>
    </row>
    <row r="472" spans="1:9" s="153" customFormat="1" ht="48" thickBot="1" x14ac:dyDescent="0.3">
      <c r="A472" s="656" t="s">
        <v>658</v>
      </c>
      <c r="B472" s="660" t="s">
        <v>768</v>
      </c>
      <c r="C472" s="665" t="s">
        <v>53</v>
      </c>
      <c r="D472" s="662"/>
      <c r="E472" s="663" t="s">
        <v>759</v>
      </c>
      <c r="I472" s="402"/>
    </row>
    <row r="473" spans="1:9" ht="16.5" thickBot="1" x14ac:dyDescent="0.3">
      <c r="A473" s="404" t="s">
        <v>9</v>
      </c>
      <c r="B473" s="707" t="str">
        <f>B472</f>
        <v>Implementimi I sistemit te sigurise se informacionit dhe menaxhimit te eventeve ne  MFE</v>
      </c>
      <c r="C473" s="708"/>
      <c r="D473" s="708"/>
      <c r="E473" s="709"/>
    </row>
    <row r="474" spans="1:9" ht="16.5" thickBot="1" x14ac:dyDescent="0.3">
      <c r="A474" s="404" t="s">
        <v>14</v>
      </c>
      <c r="B474" s="710" t="s">
        <v>763</v>
      </c>
      <c r="C474" s="711"/>
      <c r="D474" s="711"/>
      <c r="E474" s="712"/>
    </row>
    <row r="475" spans="1:9" x14ac:dyDescent="0.25">
      <c r="A475" s="700"/>
      <c r="B475" s="374">
        <v>2019</v>
      </c>
      <c r="C475" s="374">
        <v>2020</v>
      </c>
      <c r="D475" s="374">
        <v>2021</v>
      </c>
      <c r="E475" s="374">
        <v>2022</v>
      </c>
    </row>
    <row r="476" spans="1:9" ht="16.5" thickBot="1" x14ac:dyDescent="0.3">
      <c r="A476" s="701"/>
      <c r="B476" s="376" t="s">
        <v>5</v>
      </c>
      <c r="C476" s="376" t="s">
        <v>6</v>
      </c>
      <c r="D476" s="376" t="s">
        <v>6</v>
      </c>
      <c r="E476" s="376" t="s">
        <v>6</v>
      </c>
    </row>
    <row r="477" spans="1:9" ht="16.5" thickBot="1" x14ac:dyDescent="0.3">
      <c r="A477" s="404" t="s">
        <v>8</v>
      </c>
      <c r="B477" s="380"/>
      <c r="C477" s="380">
        <v>1</v>
      </c>
      <c r="D477" s="380">
        <v>1</v>
      </c>
      <c r="E477" s="380">
        <v>0</v>
      </c>
    </row>
    <row r="478" spans="1:9" ht="16.5" thickBot="1" x14ac:dyDescent="0.3">
      <c r="A478" s="404" t="s">
        <v>15</v>
      </c>
      <c r="B478" s="378"/>
      <c r="C478" s="378">
        <v>25000</v>
      </c>
      <c r="D478" s="378">
        <v>25000</v>
      </c>
      <c r="E478" s="378">
        <v>0</v>
      </c>
    </row>
    <row r="479" spans="1:9" ht="16.5" thickBot="1" x14ac:dyDescent="0.3">
      <c r="A479" s="404" t="s">
        <v>23</v>
      </c>
      <c r="B479" s="378"/>
      <c r="C479" s="378">
        <f>C478/C477</f>
        <v>25000</v>
      </c>
      <c r="D479" s="378">
        <f>D478/D477</f>
        <v>25000</v>
      </c>
      <c r="E479" s="378" t="e">
        <f>E478/E477</f>
        <v>#DIV/0!</v>
      </c>
    </row>
    <row r="480" spans="1:9" ht="16.5" thickBot="1" x14ac:dyDescent="0.3">
      <c r="A480" s="404" t="s">
        <v>16</v>
      </c>
      <c r="B480" s="380" t="s">
        <v>22</v>
      </c>
      <c r="C480" s="381" t="e">
        <f t="shared" ref="C480:E482" si="18">C477/B477-1</f>
        <v>#DIV/0!</v>
      </c>
      <c r="D480" s="381">
        <f t="shared" si="18"/>
        <v>0</v>
      </c>
      <c r="E480" s="381">
        <f t="shared" si="18"/>
        <v>-1</v>
      </c>
    </row>
    <row r="481" spans="1:13" ht="16.5" thickBot="1" x14ac:dyDescent="0.3">
      <c r="A481" s="404" t="s">
        <v>17</v>
      </c>
      <c r="B481" s="380" t="s">
        <v>22</v>
      </c>
      <c r="C481" s="381" t="e">
        <f t="shared" si="18"/>
        <v>#DIV/0!</v>
      </c>
      <c r="D481" s="381">
        <f t="shared" si="18"/>
        <v>0</v>
      </c>
      <c r="E481" s="381">
        <f t="shared" si="18"/>
        <v>-1</v>
      </c>
    </row>
    <row r="482" spans="1:13" ht="16.5" thickBot="1" x14ac:dyDescent="0.3">
      <c r="A482" s="404" t="s">
        <v>18</v>
      </c>
      <c r="B482" s="380" t="s">
        <v>22</v>
      </c>
      <c r="C482" s="381" t="e">
        <f t="shared" si="18"/>
        <v>#DIV/0!</v>
      </c>
      <c r="D482" s="381">
        <f t="shared" si="18"/>
        <v>0</v>
      </c>
      <c r="E482" s="381" t="e">
        <f t="shared" si="18"/>
        <v>#DIV/0!</v>
      </c>
    </row>
    <row r="483" spans="1:13" ht="16.5" thickBot="1" x14ac:dyDescent="0.3">
      <c r="A483" s="702" t="s">
        <v>769</v>
      </c>
      <c r="B483" s="703"/>
      <c r="C483" s="703"/>
      <c r="D483" s="703"/>
      <c r="E483" s="704"/>
    </row>
    <row r="484" spans="1:13" x14ac:dyDescent="0.25">
      <c r="A484" s="700"/>
      <c r="B484" s="374">
        <v>2019</v>
      </c>
      <c r="C484" s="374">
        <v>2020</v>
      </c>
      <c r="D484" s="374">
        <v>2021</v>
      </c>
      <c r="E484" s="374">
        <v>2022</v>
      </c>
    </row>
    <row r="485" spans="1:13" ht="16.5" thickBot="1" x14ac:dyDescent="0.3">
      <c r="A485" s="701"/>
      <c r="B485" s="376" t="s">
        <v>5</v>
      </c>
      <c r="C485" s="376" t="s">
        <v>6</v>
      </c>
      <c r="D485" s="376" t="s">
        <v>6</v>
      </c>
      <c r="E485" s="376" t="s">
        <v>6</v>
      </c>
    </row>
    <row r="486" spans="1:13" ht="16.5" thickBot="1" x14ac:dyDescent="0.3">
      <c r="A486" s="396" t="s">
        <v>41</v>
      </c>
      <c r="B486" s="384">
        <v>0</v>
      </c>
      <c r="C486" s="384">
        <f>C487+C488+C489+C490</f>
        <v>25000</v>
      </c>
      <c r="D486" s="384">
        <f>D487+D488+D489+D490</f>
        <v>25000</v>
      </c>
      <c r="E486" s="384">
        <v>0</v>
      </c>
      <c r="M486" s="409"/>
    </row>
    <row r="487" spans="1:13" ht="16.5" thickBot="1" x14ac:dyDescent="0.3">
      <c r="A487" s="397" t="s">
        <v>50</v>
      </c>
      <c r="B487" s="384">
        <v>0</v>
      </c>
      <c r="C487" s="384">
        <v>25000</v>
      </c>
      <c r="D487" s="384">
        <v>25000</v>
      </c>
      <c r="E487" s="384">
        <v>0</v>
      </c>
    </row>
    <row r="488" spans="1:13" ht="16.5" thickBot="1" x14ac:dyDescent="0.3">
      <c r="A488" s="397" t="s">
        <v>75</v>
      </c>
      <c r="B488" s="384"/>
      <c r="C488" s="384"/>
      <c r="D488" s="384"/>
      <c r="E488" s="384"/>
    </row>
    <row r="489" spans="1:13" ht="16.5" thickBot="1" x14ac:dyDescent="0.3">
      <c r="A489" s="397" t="s">
        <v>76</v>
      </c>
      <c r="B489" s="384"/>
      <c r="C489" s="384"/>
      <c r="D489" s="384"/>
      <c r="E489" s="384"/>
    </row>
    <row r="490" spans="1:13" ht="16.5" thickBot="1" x14ac:dyDescent="0.3">
      <c r="A490" s="397" t="s">
        <v>77</v>
      </c>
      <c r="B490" s="384"/>
      <c r="C490" s="384"/>
      <c r="D490" s="384"/>
      <c r="E490" s="384"/>
    </row>
    <row r="491" spans="1:13" ht="16.5" thickBot="1" x14ac:dyDescent="0.3">
      <c r="A491" s="396" t="s">
        <v>42</v>
      </c>
      <c r="B491" s="386">
        <f>B492+B493+B494+B495</f>
        <v>0</v>
      </c>
      <c r="C491" s="386"/>
      <c r="D491" s="386">
        <f>D492+D493+D494+D495</f>
        <v>0</v>
      </c>
      <c r="E491" s="386">
        <f>E492+E493+E494+E495</f>
        <v>0</v>
      </c>
    </row>
    <row r="492" spans="1:13" ht="16.5" thickBot="1" x14ac:dyDescent="0.3">
      <c r="A492" s="397" t="s">
        <v>50</v>
      </c>
      <c r="B492" s="386"/>
      <c r="C492" s="386"/>
      <c r="D492" s="386"/>
      <c r="E492" s="386"/>
    </row>
    <row r="493" spans="1:13" ht="16.5" thickBot="1" x14ac:dyDescent="0.3">
      <c r="A493" s="397" t="s">
        <v>75</v>
      </c>
      <c r="B493" s="386"/>
      <c r="C493" s="386"/>
      <c r="D493" s="386"/>
      <c r="E493" s="386"/>
    </row>
    <row r="494" spans="1:13" ht="16.5" thickBot="1" x14ac:dyDescent="0.3">
      <c r="A494" s="397" t="s">
        <v>76</v>
      </c>
      <c r="B494" s="386"/>
      <c r="C494" s="386"/>
      <c r="D494" s="386"/>
      <c r="E494" s="386"/>
    </row>
    <row r="495" spans="1:13" ht="16.5" thickBot="1" x14ac:dyDescent="0.3">
      <c r="A495" s="397" t="s">
        <v>77</v>
      </c>
      <c r="B495" s="386"/>
      <c r="C495" s="386"/>
      <c r="D495" s="386"/>
      <c r="E495" s="386"/>
    </row>
    <row r="496" spans="1:13" ht="16.5" thickBot="1" x14ac:dyDescent="0.3">
      <c r="A496" s="408" t="s">
        <v>662</v>
      </c>
      <c r="B496" s="386">
        <f>B486+B491</f>
        <v>0</v>
      </c>
      <c r="C496" s="386">
        <f>C486+C491</f>
        <v>25000</v>
      </c>
      <c r="D496" s="386">
        <f>D486+D491</f>
        <v>25000</v>
      </c>
      <c r="E496" s="386">
        <f>E486+E491</f>
        <v>0</v>
      </c>
    </row>
    <row r="497" spans="1:9" s="153" customFormat="1" ht="16.5" thickBot="1" x14ac:dyDescent="0.3">
      <c r="A497" s="656" t="s">
        <v>664</v>
      </c>
      <c r="B497" s="660" t="s">
        <v>770</v>
      </c>
      <c r="C497" s="661"/>
      <c r="D497" s="662"/>
      <c r="E497" s="663" t="s">
        <v>771</v>
      </c>
      <c r="I497" s="402"/>
    </row>
    <row r="498" spans="1:9" ht="16.5" thickBot="1" x14ac:dyDescent="0.3">
      <c r="A498" s="404" t="s">
        <v>9</v>
      </c>
      <c r="B498" s="707" t="str">
        <f>B497</f>
        <v>Tvsh per projekte te ndryshme</v>
      </c>
      <c r="C498" s="708"/>
      <c r="D498" s="708"/>
      <c r="E498" s="709"/>
    </row>
    <row r="499" spans="1:9" ht="16.5" thickBot="1" x14ac:dyDescent="0.3">
      <c r="A499" s="404" t="s">
        <v>14</v>
      </c>
      <c r="B499" s="710" t="s">
        <v>723</v>
      </c>
      <c r="C499" s="711"/>
      <c r="D499" s="711"/>
      <c r="E499" s="712"/>
    </row>
    <row r="500" spans="1:9" x14ac:dyDescent="0.25">
      <c r="A500" s="700" t="s">
        <v>772</v>
      </c>
      <c r="B500" s="374">
        <v>2019</v>
      </c>
      <c r="C500" s="374">
        <v>2020</v>
      </c>
      <c r="D500" s="374">
        <v>2021</v>
      </c>
      <c r="E500" s="374">
        <v>2022</v>
      </c>
    </row>
    <row r="501" spans="1:9" ht="16.5" thickBot="1" x14ac:dyDescent="0.3">
      <c r="A501" s="701"/>
      <c r="B501" s="376" t="s">
        <v>5</v>
      </c>
      <c r="C501" s="376" t="s">
        <v>6</v>
      </c>
      <c r="D501" s="376" t="s">
        <v>6</v>
      </c>
      <c r="E501" s="376" t="s">
        <v>6</v>
      </c>
    </row>
    <row r="502" spans="1:9" ht="16.5" thickBot="1" x14ac:dyDescent="0.3">
      <c r="A502" s="404" t="s">
        <v>8</v>
      </c>
      <c r="B502" s="404">
        <v>0</v>
      </c>
      <c r="C502" s="380">
        <v>0</v>
      </c>
      <c r="D502" s="380">
        <v>0</v>
      </c>
      <c r="E502" s="380">
        <v>1</v>
      </c>
    </row>
    <row r="503" spans="1:9" ht="16.5" thickBot="1" x14ac:dyDescent="0.3">
      <c r="A503" s="404" t="s">
        <v>15</v>
      </c>
      <c r="B503" s="378">
        <v>23000</v>
      </c>
      <c r="C503" s="378">
        <v>0</v>
      </c>
      <c r="D503" s="378">
        <v>0</v>
      </c>
      <c r="E503" s="378">
        <v>25800</v>
      </c>
    </row>
    <row r="504" spans="1:9" ht="16.5" thickBot="1" x14ac:dyDescent="0.3">
      <c r="A504" s="404" t="s">
        <v>23</v>
      </c>
      <c r="B504" s="378" t="e">
        <f>B503/B502</f>
        <v>#DIV/0!</v>
      </c>
      <c r="C504" s="378">
        <v>0</v>
      </c>
      <c r="D504" s="378" t="e">
        <f>D503/D502</f>
        <v>#DIV/0!</v>
      </c>
      <c r="E504" s="378">
        <f>E503/E502</f>
        <v>25800</v>
      </c>
    </row>
    <row r="505" spans="1:9" ht="16.5" thickBot="1" x14ac:dyDescent="0.3">
      <c r="A505" s="404" t="s">
        <v>16</v>
      </c>
      <c r="B505" s="380" t="s">
        <v>22</v>
      </c>
      <c r="C505" s="381" t="e">
        <f t="shared" ref="C505:E507" si="19">C502/B502-1</f>
        <v>#DIV/0!</v>
      </c>
      <c r="D505" s="381" t="e">
        <f t="shared" si="19"/>
        <v>#DIV/0!</v>
      </c>
      <c r="E505" s="381" t="e">
        <f t="shared" si="19"/>
        <v>#DIV/0!</v>
      </c>
    </row>
    <row r="506" spans="1:9" ht="16.5" thickBot="1" x14ac:dyDescent="0.3">
      <c r="A506" s="404" t="s">
        <v>17</v>
      </c>
      <c r="B506" s="380" t="s">
        <v>22</v>
      </c>
      <c r="C506" s="381">
        <f t="shared" si="19"/>
        <v>-1</v>
      </c>
      <c r="D506" s="381" t="e">
        <f t="shared" si="19"/>
        <v>#DIV/0!</v>
      </c>
      <c r="E506" s="381" t="e">
        <f t="shared" si="19"/>
        <v>#DIV/0!</v>
      </c>
    </row>
    <row r="507" spans="1:9" ht="16.5" thickBot="1" x14ac:dyDescent="0.3">
      <c r="A507" s="404" t="s">
        <v>18</v>
      </c>
      <c r="B507" s="380" t="s">
        <v>22</v>
      </c>
      <c r="C507" s="381" t="e">
        <f t="shared" si="19"/>
        <v>#DIV/0!</v>
      </c>
      <c r="D507" s="381" t="e">
        <f t="shared" si="19"/>
        <v>#DIV/0!</v>
      </c>
      <c r="E507" s="381" t="e">
        <f t="shared" si="19"/>
        <v>#DIV/0!</v>
      </c>
    </row>
    <row r="508" spans="1:9" ht="16.5" thickBot="1" x14ac:dyDescent="0.3">
      <c r="A508" s="702" t="s">
        <v>773</v>
      </c>
      <c r="B508" s="703"/>
      <c r="C508" s="703"/>
      <c r="D508" s="703"/>
      <c r="E508" s="704"/>
    </row>
    <row r="509" spans="1:9" x14ac:dyDescent="0.25">
      <c r="A509" s="700"/>
      <c r="B509" s="374">
        <v>2019</v>
      </c>
      <c r="C509" s="374">
        <v>2020</v>
      </c>
      <c r="D509" s="374">
        <v>2021</v>
      </c>
      <c r="E509" s="374">
        <v>2022</v>
      </c>
    </row>
    <row r="510" spans="1:9" ht="16.5" thickBot="1" x14ac:dyDescent="0.3">
      <c r="A510" s="701"/>
      <c r="B510" s="376" t="s">
        <v>5</v>
      </c>
      <c r="C510" s="376" t="s">
        <v>6</v>
      </c>
      <c r="D510" s="376" t="s">
        <v>6</v>
      </c>
      <c r="E510" s="376" t="s">
        <v>6</v>
      </c>
    </row>
    <row r="511" spans="1:9" ht="16.5" thickBot="1" x14ac:dyDescent="0.3">
      <c r="A511" s="396" t="s">
        <v>41</v>
      </c>
      <c r="B511" s="384">
        <f>B512+B513+B514+B515</f>
        <v>12092</v>
      </c>
      <c r="C511" s="384">
        <v>0</v>
      </c>
      <c r="D511" s="384">
        <v>0</v>
      </c>
      <c r="E511" s="384">
        <v>0</v>
      </c>
    </row>
    <row r="512" spans="1:9" ht="16.5" thickBot="1" x14ac:dyDescent="0.3">
      <c r="A512" s="397" t="s">
        <v>50</v>
      </c>
      <c r="B512" s="384">
        <v>0</v>
      </c>
      <c r="C512" s="384">
        <v>0</v>
      </c>
      <c r="D512" s="384">
        <v>0</v>
      </c>
      <c r="E512" s="384">
        <v>0</v>
      </c>
    </row>
    <row r="513" spans="1:9" ht="16.5" thickBot="1" x14ac:dyDescent="0.3">
      <c r="A513" s="397" t="s">
        <v>75</v>
      </c>
      <c r="B513" s="384"/>
      <c r="C513" s="384"/>
      <c r="D513" s="384"/>
      <c r="E513" s="384"/>
    </row>
    <row r="514" spans="1:9" ht="16.5" thickBot="1" x14ac:dyDescent="0.3">
      <c r="A514" s="397" t="s">
        <v>76</v>
      </c>
      <c r="B514" s="384"/>
      <c r="C514" s="384"/>
      <c r="D514" s="384"/>
      <c r="E514" s="384"/>
    </row>
    <row r="515" spans="1:9" ht="16.5" thickBot="1" x14ac:dyDescent="0.3">
      <c r="A515" s="397" t="s">
        <v>77</v>
      </c>
      <c r="B515" s="384">
        <v>12092</v>
      </c>
      <c r="C515" s="384"/>
      <c r="D515" s="384"/>
      <c r="E515" s="384"/>
    </row>
    <row r="516" spans="1:9" ht="16.5" thickBot="1" x14ac:dyDescent="0.3">
      <c r="A516" s="396" t="s">
        <v>42</v>
      </c>
      <c r="B516" s="386">
        <f>B517+B518+B519+B520</f>
        <v>0</v>
      </c>
      <c r="C516" s="386">
        <f>C517+C518+C519+C520</f>
        <v>0</v>
      </c>
      <c r="D516" s="386">
        <f>D517+D518+D519+D520</f>
        <v>0</v>
      </c>
      <c r="E516" s="386">
        <f>E517+E518+E519+E520</f>
        <v>25800</v>
      </c>
    </row>
    <row r="517" spans="1:9" ht="16.5" thickBot="1" x14ac:dyDescent="0.3">
      <c r="A517" s="397" t="s">
        <v>50</v>
      </c>
      <c r="B517" s="386"/>
      <c r="C517" s="384"/>
      <c r="D517" s="384"/>
      <c r="E517" s="384"/>
    </row>
    <row r="518" spans="1:9" ht="16.5" thickBot="1" x14ac:dyDescent="0.3">
      <c r="A518" s="397" t="s">
        <v>75</v>
      </c>
      <c r="B518" s="386"/>
      <c r="C518" s="384"/>
      <c r="D518" s="384"/>
      <c r="E518" s="384"/>
    </row>
    <row r="519" spans="1:9" ht="16.5" thickBot="1" x14ac:dyDescent="0.3">
      <c r="A519" s="397" t="s">
        <v>76</v>
      </c>
      <c r="B519" s="386"/>
      <c r="C519" s="384"/>
      <c r="D519" s="384"/>
      <c r="E519" s="384"/>
    </row>
    <row r="520" spans="1:9" ht="16.5" thickBot="1" x14ac:dyDescent="0.3">
      <c r="A520" s="397" t="s">
        <v>77</v>
      </c>
      <c r="B520" s="386"/>
      <c r="C520" s="384"/>
      <c r="D520" s="384"/>
      <c r="E520" s="384">
        <v>25800</v>
      </c>
    </row>
    <row r="521" spans="1:9" ht="16.5" thickBot="1" x14ac:dyDescent="0.3">
      <c r="A521" s="408" t="s">
        <v>774</v>
      </c>
      <c r="B521" s="386">
        <f>B511+B515</f>
        <v>24184</v>
      </c>
      <c r="C521" s="386">
        <v>0</v>
      </c>
      <c r="D521" s="386">
        <f>D511+D516</f>
        <v>0</v>
      </c>
      <c r="E521" s="386">
        <f>E511+E516</f>
        <v>25800</v>
      </c>
    </row>
    <row r="522" spans="1:9" ht="16.5" thickBot="1" x14ac:dyDescent="0.3">
      <c r="A522" s="401" t="s">
        <v>46</v>
      </c>
      <c r="B522" s="713" t="s">
        <v>775</v>
      </c>
      <c r="C522" s="715"/>
      <c r="D522" s="715"/>
      <c r="E522" s="716"/>
    </row>
    <row r="523" spans="1:9" s="153" customFormat="1" ht="20.25" customHeight="1" thickBot="1" x14ac:dyDescent="0.3">
      <c r="A523" s="697" t="s">
        <v>45</v>
      </c>
      <c r="B523" s="698"/>
      <c r="C523" s="698"/>
      <c r="D523" s="698"/>
      <c r="E523" s="699"/>
      <c r="I523" s="402"/>
    </row>
    <row r="524" spans="1:9" ht="18" customHeight="1" thickBot="1" x14ac:dyDescent="0.3">
      <c r="A524" s="697" t="s">
        <v>1079</v>
      </c>
      <c r="B524" s="698"/>
      <c r="C524" s="698"/>
      <c r="D524" s="698"/>
      <c r="E524" s="699"/>
    </row>
    <row r="525" spans="1:9" ht="63.75" thickBot="1" x14ac:dyDescent="0.3">
      <c r="A525" s="656" t="s">
        <v>52</v>
      </c>
      <c r="B525" s="664" t="s">
        <v>776</v>
      </c>
      <c r="C525" s="665" t="s">
        <v>53</v>
      </c>
      <c r="D525" s="717" t="s">
        <v>777</v>
      </c>
      <c r="E525" s="719"/>
    </row>
    <row r="526" spans="1:9" ht="16.5" thickBot="1" x14ac:dyDescent="0.3">
      <c r="A526" s="404" t="s">
        <v>9</v>
      </c>
      <c r="B526" s="707" t="s">
        <v>778</v>
      </c>
      <c r="C526" s="708"/>
      <c r="D526" s="708"/>
      <c r="E526" s="709"/>
    </row>
    <row r="527" spans="1:9" ht="16.5" thickBot="1" x14ac:dyDescent="0.3">
      <c r="A527" s="404" t="s">
        <v>14</v>
      </c>
      <c r="B527" s="710" t="s">
        <v>779</v>
      </c>
      <c r="C527" s="711"/>
      <c r="D527" s="711"/>
      <c r="E527" s="712"/>
    </row>
    <row r="528" spans="1:9" x14ac:dyDescent="0.25">
      <c r="A528" s="700"/>
      <c r="B528" s="374">
        <v>2019</v>
      </c>
      <c r="C528" s="374">
        <v>2020</v>
      </c>
      <c r="D528" s="374">
        <v>2021</v>
      </c>
      <c r="E528" s="374">
        <v>2022</v>
      </c>
    </row>
    <row r="529" spans="1:5" ht="16.5" thickBot="1" x14ac:dyDescent="0.3">
      <c r="A529" s="701"/>
      <c r="B529" s="376" t="s">
        <v>5</v>
      </c>
      <c r="C529" s="376" t="s">
        <v>6</v>
      </c>
      <c r="D529" s="376" t="s">
        <v>6</v>
      </c>
      <c r="E529" s="376" t="s">
        <v>6</v>
      </c>
    </row>
    <row r="530" spans="1:5" ht="16.5" thickBot="1" x14ac:dyDescent="0.3">
      <c r="A530" s="404" t="s">
        <v>8</v>
      </c>
      <c r="B530" s="380">
        <v>1</v>
      </c>
      <c r="C530" s="380">
        <v>1</v>
      </c>
      <c r="D530" s="380">
        <v>1</v>
      </c>
      <c r="E530" s="410">
        <v>1</v>
      </c>
    </row>
    <row r="531" spans="1:5" ht="16.5" thickBot="1" x14ac:dyDescent="0.3">
      <c r="A531" s="404" t="s">
        <v>15</v>
      </c>
      <c r="B531" s="378">
        <f>B549</f>
        <v>180000</v>
      </c>
      <c r="C531" s="378">
        <v>38500</v>
      </c>
      <c r="D531" s="378">
        <v>154442</v>
      </c>
      <c r="E531" s="411">
        <v>200000</v>
      </c>
    </row>
    <row r="532" spans="1:5" ht="16.5" thickBot="1" x14ac:dyDescent="0.3">
      <c r="A532" s="404" t="s">
        <v>23</v>
      </c>
      <c r="B532" s="378">
        <f>B531/B530</f>
        <v>180000</v>
      </c>
      <c r="C532" s="378">
        <f t="shared" ref="C532:E532" si="20">C531/C530</f>
        <v>38500</v>
      </c>
      <c r="D532" s="378">
        <f t="shared" si="20"/>
        <v>154442</v>
      </c>
      <c r="E532" s="378">
        <f t="shared" si="20"/>
        <v>200000</v>
      </c>
    </row>
    <row r="533" spans="1:5" ht="16.5" thickBot="1" x14ac:dyDescent="0.3">
      <c r="A533" s="404" t="s">
        <v>16</v>
      </c>
      <c r="B533" s="380" t="s">
        <v>22</v>
      </c>
      <c r="C533" s="381" t="e">
        <f>B530/#REF!-1</f>
        <v>#REF!</v>
      </c>
      <c r="D533" s="381">
        <f>C530/B530-1</f>
        <v>0</v>
      </c>
      <c r="E533" s="381">
        <f>D530/C530-1</f>
        <v>0</v>
      </c>
    </row>
    <row r="534" spans="1:5" ht="16.5" customHeight="1" thickBot="1" x14ac:dyDescent="0.3">
      <c r="A534" s="404" t="s">
        <v>17</v>
      </c>
      <c r="B534" s="380" t="s">
        <v>22</v>
      </c>
      <c r="C534" s="381" t="e">
        <f>B531/#REF!-1</f>
        <v>#REF!</v>
      </c>
      <c r="D534" s="381">
        <f>C531/B531-1</f>
        <v>-0.78611111111111109</v>
      </c>
      <c r="E534" s="381">
        <f>D531/C531-1</f>
        <v>3.0114805194805196</v>
      </c>
    </row>
    <row r="535" spans="1:5" ht="16.5" thickBot="1" x14ac:dyDescent="0.3">
      <c r="A535" s="404" t="s">
        <v>18</v>
      </c>
      <c r="B535" s="380" t="s">
        <v>22</v>
      </c>
      <c r="C535" s="381">
        <f>C532/B532-1</f>
        <v>-0.78611111111111109</v>
      </c>
      <c r="D535" s="381">
        <f t="shared" ref="D535:E535" si="21">D532/C532-1</f>
        <v>3.0114805194805196</v>
      </c>
      <c r="E535" s="381">
        <f t="shared" si="21"/>
        <v>0.29498452493492699</v>
      </c>
    </row>
    <row r="536" spans="1:5" ht="16.5" thickBot="1" x14ac:dyDescent="0.3">
      <c r="A536" s="702" t="s">
        <v>710</v>
      </c>
      <c r="B536" s="703"/>
      <c r="C536" s="703"/>
      <c r="D536" s="703"/>
      <c r="E536" s="704"/>
    </row>
    <row r="537" spans="1:5" x14ac:dyDescent="0.25">
      <c r="A537" s="700"/>
      <c r="B537" s="374">
        <v>2019</v>
      </c>
      <c r="C537" s="374">
        <v>2020</v>
      </c>
      <c r="D537" s="374">
        <v>2021</v>
      </c>
      <c r="E537" s="374">
        <v>2022</v>
      </c>
    </row>
    <row r="538" spans="1:5" ht="16.5" thickBot="1" x14ac:dyDescent="0.3">
      <c r="A538" s="701"/>
      <c r="B538" s="376" t="s">
        <v>5</v>
      </c>
      <c r="C538" s="376" t="s">
        <v>6</v>
      </c>
      <c r="D538" s="376" t="s">
        <v>6</v>
      </c>
      <c r="E538" s="376" t="s">
        <v>6</v>
      </c>
    </row>
    <row r="539" spans="1:5" ht="16.5" thickBot="1" x14ac:dyDescent="0.3">
      <c r="A539" s="396" t="s">
        <v>41</v>
      </c>
      <c r="B539" s="384">
        <f>B540+B541+B542+B543</f>
        <v>0</v>
      </c>
      <c r="C539" s="384">
        <f>C540+C541+C542+C543</f>
        <v>0</v>
      </c>
      <c r="D539" s="384">
        <f>D540+D541+D542+D543</f>
        <v>0</v>
      </c>
      <c r="E539" s="384">
        <f>E540+E541+E542+E543</f>
        <v>0</v>
      </c>
    </row>
    <row r="540" spans="1:5" ht="16.5" thickBot="1" x14ac:dyDescent="0.3">
      <c r="A540" s="397" t="s">
        <v>50</v>
      </c>
      <c r="B540" s="384"/>
      <c r="C540" s="384">
        <v>0</v>
      </c>
      <c r="D540" s="384">
        <v>0</v>
      </c>
      <c r="E540" s="384">
        <v>0</v>
      </c>
    </row>
    <row r="541" spans="1:5" ht="16.5" thickBot="1" x14ac:dyDescent="0.3">
      <c r="A541" s="397" t="s">
        <v>75</v>
      </c>
      <c r="B541" s="384"/>
      <c r="C541" s="384"/>
      <c r="D541" s="384"/>
      <c r="E541" s="384"/>
    </row>
    <row r="542" spans="1:5" ht="16.5" thickBot="1" x14ac:dyDescent="0.3">
      <c r="A542" s="397" t="s">
        <v>76</v>
      </c>
      <c r="B542" s="384"/>
      <c r="C542" s="384"/>
      <c r="D542" s="384"/>
      <c r="E542" s="384"/>
    </row>
    <row r="543" spans="1:5" ht="16.5" thickBot="1" x14ac:dyDescent="0.3">
      <c r="A543" s="397" t="s">
        <v>77</v>
      </c>
      <c r="B543" s="384"/>
      <c r="C543" s="384"/>
      <c r="D543" s="384"/>
      <c r="E543" s="412"/>
    </row>
    <row r="544" spans="1:5" ht="16.5" thickBot="1" x14ac:dyDescent="0.3">
      <c r="A544" s="396" t="s">
        <v>42</v>
      </c>
      <c r="B544" s="386">
        <f>B545+B546+B547+B548</f>
        <v>180000</v>
      </c>
      <c r="C544" s="386">
        <f t="shared" ref="C544:E544" si="22">C545+C546+C547+C548</f>
        <v>38500</v>
      </c>
      <c r="D544" s="386">
        <f t="shared" si="22"/>
        <v>154442</v>
      </c>
      <c r="E544" s="386">
        <f t="shared" si="22"/>
        <v>200000</v>
      </c>
    </row>
    <row r="545" spans="1:9" ht="16.5" thickBot="1" x14ac:dyDescent="0.3">
      <c r="A545" s="397" t="s">
        <v>50</v>
      </c>
      <c r="B545" s="386"/>
      <c r="C545" s="386"/>
      <c r="D545" s="413"/>
      <c r="E545" s="414"/>
    </row>
    <row r="546" spans="1:9" ht="16.5" thickBot="1" x14ac:dyDescent="0.3">
      <c r="A546" s="397" t="s">
        <v>75</v>
      </c>
      <c r="B546" s="386">
        <v>180000</v>
      </c>
      <c r="C546" s="386">
        <v>38500</v>
      </c>
      <c r="D546" s="413">
        <v>154442</v>
      </c>
      <c r="E546" s="414">
        <v>200000</v>
      </c>
    </row>
    <row r="547" spans="1:9" ht="16.5" thickBot="1" x14ac:dyDescent="0.3">
      <c r="A547" s="397" t="s">
        <v>76</v>
      </c>
      <c r="B547" s="386"/>
      <c r="C547" s="386"/>
      <c r="D547" s="413"/>
      <c r="E547" s="414"/>
    </row>
    <row r="548" spans="1:9" s="153" customFormat="1" ht="16.5" thickBot="1" x14ac:dyDescent="0.3">
      <c r="A548" s="397" t="s">
        <v>77</v>
      </c>
      <c r="B548" s="386"/>
      <c r="C548" s="386"/>
      <c r="D548" s="413"/>
      <c r="E548" s="414"/>
      <c r="I548" s="402"/>
    </row>
    <row r="549" spans="1:9" ht="16.5" thickBot="1" x14ac:dyDescent="0.3">
      <c r="A549" s="408" t="s">
        <v>33</v>
      </c>
      <c r="B549" s="386">
        <f>C539+B544</f>
        <v>180000</v>
      </c>
      <c r="C549" s="386">
        <f>D539+C544</f>
        <v>38500</v>
      </c>
      <c r="D549" s="413">
        <f>E539+D544</f>
        <v>154442</v>
      </c>
      <c r="E549" s="414">
        <f>E546</f>
        <v>200000</v>
      </c>
    </row>
    <row r="550" spans="1:9" ht="63.75" thickBot="1" x14ac:dyDescent="0.3">
      <c r="A550" s="670" t="s">
        <v>780</v>
      </c>
      <c r="B550" s="671" t="s">
        <v>781</v>
      </c>
      <c r="C550" s="665" t="s">
        <v>53</v>
      </c>
      <c r="D550" s="717" t="s">
        <v>782</v>
      </c>
      <c r="E550" s="718"/>
    </row>
    <row r="551" spans="1:9" ht="16.5" thickBot="1" x14ac:dyDescent="0.3">
      <c r="A551" s="404" t="s">
        <v>9</v>
      </c>
      <c r="B551" s="710" t="s">
        <v>781</v>
      </c>
      <c r="C551" s="711"/>
      <c r="D551" s="711"/>
      <c r="E551" s="712"/>
    </row>
    <row r="552" spans="1:9" ht="16.5" thickBot="1" x14ac:dyDescent="0.3">
      <c r="A552" s="404" t="s">
        <v>14</v>
      </c>
      <c r="B552" s="710" t="s">
        <v>732</v>
      </c>
      <c r="C552" s="711"/>
      <c r="D552" s="711"/>
      <c r="E552" s="712"/>
    </row>
    <row r="553" spans="1:9" x14ac:dyDescent="0.25">
      <c r="A553" s="700"/>
      <c r="B553" s="374">
        <v>2019</v>
      </c>
      <c r="C553" s="374">
        <v>2020</v>
      </c>
      <c r="D553" s="374">
        <v>2021</v>
      </c>
      <c r="E553" s="374">
        <v>2022</v>
      </c>
    </row>
    <row r="554" spans="1:9" ht="16.5" thickBot="1" x14ac:dyDescent="0.3">
      <c r="A554" s="701"/>
      <c r="B554" s="376" t="s">
        <v>5</v>
      </c>
      <c r="C554" s="376" t="s">
        <v>6</v>
      </c>
      <c r="D554" s="376" t="s">
        <v>6</v>
      </c>
      <c r="E554" s="376" t="s">
        <v>6</v>
      </c>
    </row>
    <row r="555" spans="1:9" ht="16.5" thickBot="1" x14ac:dyDescent="0.3">
      <c r="A555" s="404" t="s">
        <v>8</v>
      </c>
      <c r="B555" s="404">
        <v>1</v>
      </c>
      <c r="C555" s="380">
        <v>0</v>
      </c>
      <c r="D555" s="380">
        <v>0</v>
      </c>
      <c r="E555" s="380">
        <v>0</v>
      </c>
    </row>
    <row r="556" spans="1:9" ht="16.5" thickBot="1" x14ac:dyDescent="0.3">
      <c r="A556" s="404" t="s">
        <v>15</v>
      </c>
      <c r="B556" s="378">
        <v>40000</v>
      </c>
      <c r="C556" s="378">
        <v>0</v>
      </c>
      <c r="D556" s="378">
        <f>D574</f>
        <v>0</v>
      </c>
      <c r="E556" s="378">
        <f>E574</f>
        <v>0</v>
      </c>
    </row>
    <row r="557" spans="1:9" ht="16.5" thickBot="1" x14ac:dyDescent="0.3">
      <c r="A557" s="404" t="s">
        <v>23</v>
      </c>
      <c r="B557" s="378">
        <f>B556/B555</f>
        <v>40000</v>
      </c>
      <c r="C557" s="378" t="e">
        <f>C556/C555</f>
        <v>#DIV/0!</v>
      </c>
      <c r="D557" s="378" t="e">
        <f>D556/D555</f>
        <v>#DIV/0!</v>
      </c>
      <c r="E557" s="378" t="e">
        <f>E556/E555</f>
        <v>#DIV/0!</v>
      </c>
    </row>
    <row r="558" spans="1:9" ht="16.5" thickBot="1" x14ac:dyDescent="0.3">
      <c r="A558" s="404" t="s">
        <v>16</v>
      </c>
      <c r="B558" s="380" t="s">
        <v>22</v>
      </c>
      <c r="C558" s="381">
        <f>C555/B555-1</f>
        <v>-1</v>
      </c>
      <c r="D558" s="381" t="e">
        <f t="shared" ref="D558:E560" si="23">D555/C555-1</f>
        <v>#DIV/0!</v>
      </c>
      <c r="E558" s="381" t="e">
        <f t="shared" si="23"/>
        <v>#DIV/0!</v>
      </c>
    </row>
    <row r="559" spans="1:9" ht="16.5" thickBot="1" x14ac:dyDescent="0.3">
      <c r="A559" s="404" t="s">
        <v>17</v>
      </c>
      <c r="B559" s="380" t="s">
        <v>22</v>
      </c>
      <c r="C559" s="381">
        <f>C556/B556-1</f>
        <v>-1</v>
      </c>
      <c r="D559" s="381" t="e">
        <f t="shared" si="23"/>
        <v>#DIV/0!</v>
      </c>
      <c r="E559" s="381" t="e">
        <f t="shared" si="23"/>
        <v>#DIV/0!</v>
      </c>
    </row>
    <row r="560" spans="1:9" ht="16.5" thickBot="1" x14ac:dyDescent="0.3">
      <c r="A560" s="404" t="s">
        <v>18</v>
      </c>
      <c r="B560" s="380" t="s">
        <v>22</v>
      </c>
      <c r="C560" s="381" t="e">
        <f>C557/B557-1</f>
        <v>#DIV/0!</v>
      </c>
      <c r="D560" s="381" t="e">
        <f t="shared" si="23"/>
        <v>#DIV/0!</v>
      </c>
      <c r="E560" s="381" t="e">
        <f t="shared" si="23"/>
        <v>#DIV/0!</v>
      </c>
    </row>
    <row r="561" spans="1:9" ht="16.5" thickBot="1" x14ac:dyDescent="0.3">
      <c r="A561" s="702" t="s">
        <v>783</v>
      </c>
      <c r="B561" s="703"/>
      <c r="C561" s="703"/>
      <c r="D561" s="703"/>
      <c r="E561" s="704"/>
    </row>
    <row r="562" spans="1:9" x14ac:dyDescent="0.25">
      <c r="A562" s="700"/>
      <c r="B562" s="374"/>
      <c r="C562" s="374"/>
      <c r="D562" s="374"/>
      <c r="E562" s="374"/>
    </row>
    <row r="563" spans="1:9" ht="16.5" thickBot="1" x14ac:dyDescent="0.3">
      <c r="A563" s="701"/>
      <c r="B563" s="376"/>
      <c r="C563" s="376"/>
      <c r="D563" s="376"/>
      <c r="E563" s="376"/>
    </row>
    <row r="564" spans="1:9" ht="16.5" thickBot="1" x14ac:dyDescent="0.3">
      <c r="A564" s="396" t="s">
        <v>41</v>
      </c>
      <c r="B564" s="384">
        <f>B565+B566+B567+B568</f>
        <v>0</v>
      </c>
      <c r="C564" s="384">
        <f>C565+C566+C567+C568</f>
        <v>0</v>
      </c>
      <c r="D564" s="384">
        <f>D565+D566+D567+D568</f>
        <v>0</v>
      </c>
      <c r="E564" s="384">
        <f>E565+E566+E567+E568</f>
        <v>0</v>
      </c>
    </row>
    <row r="565" spans="1:9" ht="16.5" thickBot="1" x14ac:dyDescent="0.3">
      <c r="A565" s="397" t="s">
        <v>50</v>
      </c>
      <c r="B565" s="384"/>
      <c r="C565" s="384">
        <v>0</v>
      </c>
      <c r="D565" s="384">
        <v>0</v>
      </c>
      <c r="E565" s="384">
        <v>0</v>
      </c>
    </row>
    <row r="566" spans="1:9" ht="16.5" thickBot="1" x14ac:dyDescent="0.3">
      <c r="A566" s="397" t="s">
        <v>75</v>
      </c>
      <c r="B566" s="384"/>
      <c r="C566" s="384"/>
      <c r="D566" s="384"/>
      <c r="E566" s="384"/>
    </row>
    <row r="567" spans="1:9" ht="16.5" thickBot="1" x14ac:dyDescent="0.3">
      <c r="A567" s="397" t="s">
        <v>76</v>
      </c>
      <c r="B567" s="384"/>
      <c r="C567" s="384"/>
      <c r="D567" s="384"/>
      <c r="E567" s="384"/>
    </row>
    <row r="568" spans="1:9" ht="16.5" thickBot="1" x14ac:dyDescent="0.3">
      <c r="A568" s="397" t="s">
        <v>77</v>
      </c>
      <c r="B568" s="384"/>
      <c r="C568" s="384"/>
      <c r="D568" s="384"/>
      <c r="E568" s="384"/>
    </row>
    <row r="569" spans="1:9" ht="16.5" thickBot="1" x14ac:dyDescent="0.3">
      <c r="A569" s="396" t="s">
        <v>42</v>
      </c>
      <c r="B569" s="386">
        <f>B570+B571+B572+B573</f>
        <v>40000</v>
      </c>
      <c r="C569" s="386">
        <v>0</v>
      </c>
      <c r="D569" s="386">
        <f>D570+D571+D572+D573</f>
        <v>0</v>
      </c>
      <c r="E569" s="386">
        <f>E570+E571+E572+E573</f>
        <v>0</v>
      </c>
    </row>
    <row r="570" spans="1:9" ht="16.5" thickBot="1" x14ac:dyDescent="0.3">
      <c r="A570" s="397" t="s">
        <v>50</v>
      </c>
      <c r="B570" s="386"/>
      <c r="C570" s="386"/>
      <c r="D570" s="386"/>
      <c r="E570" s="386"/>
    </row>
    <row r="571" spans="1:9" ht="16.5" thickBot="1" x14ac:dyDescent="0.3">
      <c r="A571" s="397" t="s">
        <v>75</v>
      </c>
      <c r="B571" s="386">
        <v>40000</v>
      </c>
      <c r="C571" s="386">
        <v>0</v>
      </c>
      <c r="D571" s="386"/>
      <c r="E571" s="386"/>
    </row>
    <row r="572" spans="1:9" ht="16.5" thickBot="1" x14ac:dyDescent="0.3">
      <c r="A572" s="397" t="s">
        <v>76</v>
      </c>
      <c r="B572" s="386"/>
      <c r="C572" s="386"/>
      <c r="D572" s="386"/>
      <c r="E572" s="386"/>
    </row>
    <row r="573" spans="1:9" ht="16.5" thickBot="1" x14ac:dyDescent="0.3">
      <c r="A573" s="397" t="s">
        <v>77</v>
      </c>
      <c r="B573" s="386"/>
      <c r="C573" s="386"/>
      <c r="D573" s="386"/>
      <c r="E573" s="386"/>
    </row>
    <row r="574" spans="1:9" s="153" customFormat="1" ht="16.5" thickBot="1" x14ac:dyDescent="0.3">
      <c r="A574" s="408" t="s">
        <v>57</v>
      </c>
      <c r="B574" s="386">
        <f>B564+B569</f>
        <v>40000</v>
      </c>
      <c r="C574" s="386">
        <f>C564+C569</f>
        <v>0</v>
      </c>
      <c r="D574" s="386">
        <f>D564+D569</f>
        <v>0</v>
      </c>
      <c r="E574" s="386">
        <f>E564+E569</f>
        <v>0</v>
      </c>
      <c r="I574" s="402"/>
    </row>
    <row r="575" spans="1:9" ht="16.5" thickBot="1" x14ac:dyDescent="0.3">
      <c r="A575" s="401" t="s">
        <v>46</v>
      </c>
      <c r="B575" s="713" t="s">
        <v>784</v>
      </c>
      <c r="C575" s="714"/>
      <c r="D575" s="715"/>
      <c r="E575" s="716"/>
    </row>
    <row r="576" spans="1:9" ht="48" thickBot="1" x14ac:dyDescent="0.3">
      <c r="A576" s="656" t="s">
        <v>56</v>
      </c>
      <c r="B576" s="658" t="s">
        <v>785</v>
      </c>
      <c r="C576" s="659" t="s">
        <v>53</v>
      </c>
      <c r="D576" s="705" t="s">
        <v>786</v>
      </c>
      <c r="E576" s="706"/>
    </row>
    <row r="577" spans="1:5" ht="16.5" thickBot="1" x14ac:dyDescent="0.3">
      <c r="A577" s="404" t="s">
        <v>9</v>
      </c>
      <c r="B577" s="707" t="s">
        <v>785</v>
      </c>
      <c r="C577" s="708"/>
      <c r="D577" s="708"/>
      <c r="E577" s="709"/>
    </row>
    <row r="578" spans="1:5" ht="16.5" thickBot="1" x14ac:dyDescent="0.3">
      <c r="A578" s="404" t="s">
        <v>14</v>
      </c>
      <c r="B578" s="710" t="s">
        <v>787</v>
      </c>
      <c r="C578" s="711"/>
      <c r="D578" s="711"/>
      <c r="E578" s="712"/>
    </row>
    <row r="579" spans="1:5" x14ac:dyDescent="0.25">
      <c r="A579" s="700"/>
      <c r="B579" s="374"/>
      <c r="C579" s="374"/>
      <c r="D579" s="374"/>
      <c r="E579" s="374"/>
    </row>
    <row r="580" spans="1:5" ht="16.5" thickBot="1" x14ac:dyDescent="0.3">
      <c r="A580" s="701"/>
      <c r="B580" s="376"/>
      <c r="C580" s="376"/>
      <c r="D580" s="376"/>
      <c r="E580" s="376"/>
    </row>
    <row r="581" spans="1:5" ht="16.5" thickBot="1" x14ac:dyDescent="0.3">
      <c r="A581" s="404" t="s">
        <v>8</v>
      </c>
      <c r="B581" s="378">
        <v>1</v>
      </c>
      <c r="C581" s="378">
        <v>1</v>
      </c>
      <c r="D581" s="378">
        <v>0</v>
      </c>
      <c r="E581" s="378">
        <v>0</v>
      </c>
    </row>
    <row r="582" spans="1:5" ht="16.5" thickBot="1" x14ac:dyDescent="0.3">
      <c r="A582" s="404" t="s">
        <v>15</v>
      </c>
      <c r="B582" s="378">
        <v>30000</v>
      </c>
      <c r="C582" s="378">
        <v>3591</v>
      </c>
      <c r="D582" s="378">
        <f>D600</f>
        <v>0</v>
      </c>
      <c r="E582" s="378">
        <f>E600</f>
        <v>0</v>
      </c>
    </row>
    <row r="583" spans="1:5" ht="16.5" thickBot="1" x14ac:dyDescent="0.3">
      <c r="A583" s="404" t="s">
        <v>23</v>
      </c>
      <c r="B583" s="378">
        <f>B582/B581</f>
        <v>30000</v>
      </c>
      <c r="C583" s="378">
        <f>C582/C581</f>
        <v>3591</v>
      </c>
      <c r="D583" s="378" t="e">
        <f>D582/D581</f>
        <v>#DIV/0!</v>
      </c>
      <c r="E583" s="378" t="e">
        <f>E582/E581</f>
        <v>#DIV/0!</v>
      </c>
    </row>
    <row r="584" spans="1:5" ht="16.5" thickBot="1" x14ac:dyDescent="0.3">
      <c r="A584" s="404" t="s">
        <v>16</v>
      </c>
      <c r="B584" s="380" t="s">
        <v>22</v>
      </c>
      <c r="C584" s="381">
        <f>C581/B581-1</f>
        <v>0</v>
      </c>
      <c r="D584" s="381">
        <f t="shared" ref="D584:E586" si="24">D581/C581-1</f>
        <v>-1</v>
      </c>
      <c r="E584" s="381" t="e">
        <f t="shared" si="24"/>
        <v>#DIV/0!</v>
      </c>
    </row>
    <row r="585" spans="1:5" ht="16.5" thickBot="1" x14ac:dyDescent="0.3">
      <c r="A585" s="404" t="s">
        <v>17</v>
      </c>
      <c r="B585" s="380" t="s">
        <v>22</v>
      </c>
      <c r="C585" s="381">
        <f>C582/B582-1</f>
        <v>-0.88029999999999997</v>
      </c>
      <c r="D585" s="381">
        <f t="shared" si="24"/>
        <v>-1</v>
      </c>
      <c r="E585" s="381" t="e">
        <f t="shared" si="24"/>
        <v>#DIV/0!</v>
      </c>
    </row>
    <row r="586" spans="1:5" ht="16.5" thickBot="1" x14ac:dyDescent="0.3">
      <c r="A586" s="404" t="s">
        <v>18</v>
      </c>
      <c r="B586" s="380" t="s">
        <v>22</v>
      </c>
      <c r="C586" s="381">
        <f>C583/B583-1</f>
        <v>-0.88029999999999997</v>
      </c>
      <c r="D586" s="381" t="e">
        <f t="shared" si="24"/>
        <v>#DIV/0!</v>
      </c>
      <c r="E586" s="381" t="e">
        <f t="shared" si="24"/>
        <v>#DIV/0!</v>
      </c>
    </row>
    <row r="587" spans="1:5" ht="16.5" thickBot="1" x14ac:dyDescent="0.3">
      <c r="A587" s="702" t="s">
        <v>733</v>
      </c>
      <c r="B587" s="703"/>
      <c r="C587" s="703"/>
      <c r="D587" s="703"/>
      <c r="E587" s="704"/>
    </row>
    <row r="588" spans="1:5" x14ac:dyDescent="0.25">
      <c r="A588" s="700"/>
      <c r="B588" s="374"/>
      <c r="C588" s="374"/>
      <c r="D588" s="374"/>
      <c r="E588" s="374"/>
    </row>
    <row r="589" spans="1:5" ht="16.5" thickBot="1" x14ac:dyDescent="0.3">
      <c r="A589" s="701"/>
      <c r="B589" s="376"/>
      <c r="C589" s="376"/>
      <c r="D589" s="376"/>
      <c r="E589" s="376"/>
    </row>
    <row r="590" spans="1:5" ht="16.5" thickBot="1" x14ac:dyDescent="0.3">
      <c r="A590" s="396" t="s">
        <v>41</v>
      </c>
      <c r="B590" s="384">
        <f>B591+B592+B593+B594</f>
        <v>0</v>
      </c>
      <c r="C590" s="384">
        <f>C591+C592+C593+C594</f>
        <v>0</v>
      </c>
      <c r="D590" s="384">
        <f>D591+D592+D593+D594</f>
        <v>0</v>
      </c>
      <c r="E590" s="384">
        <f>E591+E592+E593+E594</f>
        <v>0</v>
      </c>
    </row>
    <row r="591" spans="1:5" ht="16.5" thickBot="1" x14ac:dyDescent="0.3">
      <c r="A591" s="397" t="s">
        <v>50</v>
      </c>
      <c r="B591" s="384"/>
      <c r="C591" s="384"/>
      <c r="D591" s="384"/>
      <c r="E591" s="384"/>
    </row>
    <row r="592" spans="1:5" ht="16.5" thickBot="1" x14ac:dyDescent="0.3">
      <c r="A592" s="397" t="s">
        <v>75</v>
      </c>
      <c r="B592" s="384"/>
      <c r="C592" s="384"/>
      <c r="D592" s="384"/>
      <c r="E592" s="384"/>
    </row>
    <row r="593" spans="1:9" ht="16.5" thickBot="1" x14ac:dyDescent="0.3">
      <c r="A593" s="397" t="s">
        <v>76</v>
      </c>
      <c r="B593" s="384"/>
      <c r="C593" s="384"/>
      <c r="D593" s="384"/>
      <c r="E593" s="384"/>
    </row>
    <row r="594" spans="1:9" ht="16.5" thickBot="1" x14ac:dyDescent="0.3">
      <c r="A594" s="397" t="s">
        <v>77</v>
      </c>
      <c r="B594" s="384"/>
      <c r="C594" s="384"/>
      <c r="D594" s="384"/>
      <c r="E594" s="384"/>
    </row>
    <row r="595" spans="1:9" ht="16.5" thickBot="1" x14ac:dyDescent="0.3">
      <c r="A595" s="396" t="s">
        <v>42</v>
      </c>
      <c r="B595" s="386">
        <v>30000</v>
      </c>
      <c r="C595" s="386">
        <v>3591</v>
      </c>
      <c r="D595" s="386">
        <f>D596+D597+D598+D599</f>
        <v>0</v>
      </c>
      <c r="E595" s="386">
        <f>E596+E597+E598+E599</f>
        <v>0</v>
      </c>
    </row>
    <row r="596" spans="1:9" ht="16.5" thickBot="1" x14ac:dyDescent="0.3">
      <c r="A596" s="397" t="s">
        <v>50</v>
      </c>
      <c r="B596" s="386"/>
      <c r="C596" s="384"/>
      <c r="D596" s="384"/>
      <c r="E596" s="384"/>
    </row>
    <row r="597" spans="1:9" ht="16.5" thickBot="1" x14ac:dyDescent="0.3">
      <c r="A597" s="397" t="s">
        <v>75</v>
      </c>
      <c r="B597" s="386">
        <v>30000</v>
      </c>
      <c r="C597" s="384">
        <v>3591</v>
      </c>
      <c r="D597" s="384"/>
      <c r="E597" s="384"/>
    </row>
    <row r="598" spans="1:9" ht="16.5" thickBot="1" x14ac:dyDescent="0.3">
      <c r="A598" s="397" t="s">
        <v>76</v>
      </c>
      <c r="B598" s="386"/>
      <c r="C598" s="384"/>
      <c r="D598" s="384"/>
      <c r="E598" s="384"/>
    </row>
    <row r="599" spans="1:9" s="153" customFormat="1" ht="16.5" thickBot="1" x14ac:dyDescent="0.3">
      <c r="A599" s="397" t="s">
        <v>77</v>
      </c>
      <c r="B599" s="386"/>
      <c r="C599" s="384"/>
      <c r="D599" s="384"/>
      <c r="E599" s="384"/>
      <c r="I599" s="402"/>
    </row>
    <row r="600" spans="1:9" ht="16.5" thickBot="1" x14ac:dyDescent="0.3">
      <c r="A600" s="405" t="s">
        <v>58</v>
      </c>
      <c r="B600" s="386">
        <f>B590+B595</f>
        <v>30000</v>
      </c>
      <c r="C600" s="386">
        <f>C590+C595</f>
        <v>3591</v>
      </c>
      <c r="D600" s="386">
        <f>D590+D595</f>
        <v>0</v>
      </c>
      <c r="E600" s="386">
        <f>E590+E595</f>
        <v>0</v>
      </c>
    </row>
    <row r="601" spans="1:9" ht="48" thickBot="1" x14ac:dyDescent="0.3">
      <c r="A601" s="656" t="s">
        <v>60</v>
      </c>
      <c r="B601" s="658" t="s">
        <v>788</v>
      </c>
      <c r="C601" s="659" t="s">
        <v>53</v>
      </c>
      <c r="D601" s="705" t="s">
        <v>789</v>
      </c>
      <c r="E601" s="706"/>
    </row>
    <row r="602" spans="1:9" ht="16.5" thickBot="1" x14ac:dyDescent="0.3">
      <c r="A602" s="404" t="s">
        <v>9</v>
      </c>
      <c r="B602" s="707" t="s">
        <v>788</v>
      </c>
      <c r="C602" s="708"/>
      <c r="D602" s="708"/>
      <c r="E602" s="709"/>
    </row>
    <row r="603" spans="1:9" ht="16.5" thickBot="1" x14ac:dyDescent="0.3">
      <c r="A603" s="404" t="s">
        <v>14</v>
      </c>
      <c r="B603" s="710" t="s">
        <v>787</v>
      </c>
      <c r="C603" s="711"/>
      <c r="D603" s="711"/>
      <c r="E603" s="712"/>
    </row>
    <row r="604" spans="1:9" x14ac:dyDescent="0.25">
      <c r="A604" s="700"/>
      <c r="B604" s="374">
        <v>2019</v>
      </c>
      <c r="C604" s="374">
        <v>2020</v>
      </c>
      <c r="D604" s="374">
        <v>2021</v>
      </c>
      <c r="E604" s="374">
        <v>2022</v>
      </c>
    </row>
    <row r="605" spans="1:9" ht="16.5" thickBot="1" x14ac:dyDescent="0.3">
      <c r="A605" s="701"/>
      <c r="B605" s="376" t="s">
        <v>5</v>
      </c>
      <c r="C605" s="376" t="s">
        <v>6</v>
      </c>
      <c r="D605" s="376" t="s">
        <v>6</v>
      </c>
      <c r="E605" s="376" t="s">
        <v>6</v>
      </c>
    </row>
    <row r="606" spans="1:9" ht="16.5" thickBot="1" x14ac:dyDescent="0.3">
      <c r="A606" s="404" t="s">
        <v>8</v>
      </c>
      <c r="B606" s="380">
        <v>1</v>
      </c>
      <c r="C606" s="380">
        <v>1</v>
      </c>
      <c r="D606" s="380">
        <v>0</v>
      </c>
      <c r="E606" s="380">
        <v>0</v>
      </c>
    </row>
    <row r="607" spans="1:9" ht="16.5" thickBot="1" x14ac:dyDescent="0.3">
      <c r="A607" s="404" t="s">
        <v>15</v>
      </c>
      <c r="B607" s="378">
        <v>30000</v>
      </c>
      <c r="C607" s="378">
        <v>59128</v>
      </c>
      <c r="D607" s="378">
        <f>D625</f>
        <v>0</v>
      </c>
      <c r="E607" s="378">
        <f>E625</f>
        <v>0</v>
      </c>
    </row>
    <row r="608" spans="1:9" ht="16.5" thickBot="1" x14ac:dyDescent="0.3">
      <c r="A608" s="404" t="s">
        <v>23</v>
      </c>
      <c r="B608" s="378">
        <f>B607/B606</f>
        <v>30000</v>
      </c>
      <c r="C608" s="378">
        <f>C607/C606</f>
        <v>59128</v>
      </c>
      <c r="D608" s="378" t="e">
        <f>D607/D606</f>
        <v>#DIV/0!</v>
      </c>
      <c r="E608" s="378" t="e">
        <f>E607/E606</f>
        <v>#DIV/0!</v>
      </c>
    </row>
    <row r="609" spans="1:9" ht="16.5" thickBot="1" x14ac:dyDescent="0.3">
      <c r="A609" s="404" t="s">
        <v>16</v>
      </c>
      <c r="B609" s="380" t="s">
        <v>22</v>
      </c>
      <c r="C609" s="381">
        <f>C606/B606-1</f>
        <v>0</v>
      </c>
      <c r="D609" s="381">
        <f t="shared" ref="D609:E611" si="25">D606/C606-1</f>
        <v>-1</v>
      </c>
      <c r="E609" s="381" t="e">
        <f t="shared" si="25"/>
        <v>#DIV/0!</v>
      </c>
    </row>
    <row r="610" spans="1:9" ht="16.5" thickBot="1" x14ac:dyDescent="0.3">
      <c r="A610" s="404" t="s">
        <v>17</v>
      </c>
      <c r="B610" s="380" t="s">
        <v>22</v>
      </c>
      <c r="C610" s="381">
        <f>C607/B607-1</f>
        <v>0.97093333333333343</v>
      </c>
      <c r="D610" s="381">
        <f t="shared" si="25"/>
        <v>-1</v>
      </c>
      <c r="E610" s="381" t="e">
        <f t="shared" si="25"/>
        <v>#DIV/0!</v>
      </c>
    </row>
    <row r="611" spans="1:9" ht="16.5" thickBot="1" x14ac:dyDescent="0.3">
      <c r="A611" s="404" t="s">
        <v>18</v>
      </c>
      <c r="B611" s="380" t="s">
        <v>22</v>
      </c>
      <c r="C611" s="381">
        <f>C608/B608-1</f>
        <v>0.97093333333333343</v>
      </c>
      <c r="D611" s="381" t="e">
        <f t="shared" si="25"/>
        <v>#DIV/0!</v>
      </c>
      <c r="E611" s="381" t="e">
        <f t="shared" si="25"/>
        <v>#DIV/0!</v>
      </c>
    </row>
    <row r="612" spans="1:9" ht="16.5" thickBot="1" x14ac:dyDescent="0.3">
      <c r="A612" s="702" t="s">
        <v>790</v>
      </c>
      <c r="B612" s="703"/>
      <c r="C612" s="703"/>
      <c r="D612" s="703"/>
      <c r="E612" s="704"/>
    </row>
    <row r="613" spans="1:9" x14ac:dyDescent="0.25">
      <c r="A613" s="700"/>
      <c r="B613" s="374">
        <v>2019</v>
      </c>
      <c r="C613" s="374">
        <v>2020</v>
      </c>
      <c r="D613" s="374">
        <v>2021</v>
      </c>
      <c r="E613" s="374">
        <v>2022</v>
      </c>
    </row>
    <row r="614" spans="1:9" ht="16.5" thickBot="1" x14ac:dyDescent="0.3">
      <c r="A614" s="701"/>
      <c r="B614" s="376" t="s">
        <v>5</v>
      </c>
      <c r="C614" s="376" t="s">
        <v>6</v>
      </c>
      <c r="D614" s="376" t="s">
        <v>6</v>
      </c>
      <c r="E614" s="376" t="s">
        <v>6</v>
      </c>
    </row>
    <row r="615" spans="1:9" ht="16.5" thickBot="1" x14ac:dyDescent="0.3">
      <c r="A615" s="396" t="s">
        <v>41</v>
      </c>
      <c r="B615" s="384">
        <f>B616+B617+B618+B619</f>
        <v>0</v>
      </c>
      <c r="C615" s="384">
        <f>C616+C617+C618+C619</f>
        <v>0</v>
      </c>
      <c r="D615" s="384">
        <f>D616+D617+D618+D619</f>
        <v>0</v>
      </c>
      <c r="E615" s="384">
        <f>E616+E617+E618+E619</f>
        <v>0</v>
      </c>
    </row>
    <row r="616" spans="1:9" ht="16.5" thickBot="1" x14ac:dyDescent="0.3">
      <c r="A616" s="397" t="s">
        <v>50</v>
      </c>
      <c r="B616" s="384"/>
      <c r="C616" s="384"/>
      <c r="D616" s="384"/>
      <c r="E616" s="384"/>
    </row>
    <row r="617" spans="1:9" ht="16.5" thickBot="1" x14ac:dyDescent="0.3">
      <c r="A617" s="397" t="s">
        <v>75</v>
      </c>
      <c r="B617" s="384"/>
      <c r="C617" s="384"/>
      <c r="D617" s="384"/>
      <c r="E617" s="384"/>
    </row>
    <row r="618" spans="1:9" ht="16.5" thickBot="1" x14ac:dyDescent="0.3">
      <c r="A618" s="397" t="s">
        <v>76</v>
      </c>
      <c r="B618" s="384"/>
      <c r="C618" s="384"/>
      <c r="D618" s="384"/>
      <c r="E618" s="384"/>
    </row>
    <row r="619" spans="1:9" ht="16.5" thickBot="1" x14ac:dyDescent="0.3">
      <c r="A619" s="397" t="s">
        <v>77</v>
      </c>
      <c r="B619" s="384"/>
      <c r="C619" s="384"/>
      <c r="D619" s="384"/>
      <c r="E619" s="384"/>
    </row>
    <row r="620" spans="1:9" ht="16.5" thickBot="1" x14ac:dyDescent="0.3">
      <c r="A620" s="396" t="s">
        <v>42</v>
      </c>
      <c r="B620" s="386">
        <v>30000</v>
      </c>
      <c r="C620" s="386">
        <f>C621+C622+C623+C624</f>
        <v>59128</v>
      </c>
      <c r="D620" s="386">
        <f>D621+D622+D623+D624</f>
        <v>0</v>
      </c>
      <c r="E620" s="386">
        <f>E621+E622+E623+E624</f>
        <v>0</v>
      </c>
    </row>
    <row r="621" spans="1:9" ht="16.5" thickBot="1" x14ac:dyDescent="0.3">
      <c r="A621" s="397" t="s">
        <v>50</v>
      </c>
      <c r="B621" s="386"/>
      <c r="C621" s="384"/>
      <c r="D621" s="384"/>
      <c r="E621" s="384"/>
    </row>
    <row r="622" spans="1:9" ht="16.5" thickBot="1" x14ac:dyDescent="0.3">
      <c r="A622" s="397" t="s">
        <v>75</v>
      </c>
      <c r="B622" s="386">
        <v>30000</v>
      </c>
      <c r="C622" s="384">
        <v>59128</v>
      </c>
      <c r="D622" s="384"/>
      <c r="E622" s="384"/>
    </row>
    <row r="623" spans="1:9" ht="44.25" customHeight="1" thickBot="1" x14ac:dyDescent="0.3">
      <c r="A623" s="397" t="s">
        <v>76</v>
      </c>
      <c r="B623" s="386"/>
      <c r="C623" s="384"/>
      <c r="D623" s="384"/>
      <c r="E623" s="384"/>
    </row>
    <row r="624" spans="1:9" s="153" customFormat="1" ht="16.5" thickBot="1" x14ac:dyDescent="0.3">
      <c r="A624" s="397" t="s">
        <v>77</v>
      </c>
      <c r="B624" s="386"/>
      <c r="C624" s="384"/>
      <c r="D624" s="384"/>
      <c r="E624" s="384"/>
      <c r="I624" s="402"/>
    </row>
    <row r="625" spans="1:5" ht="16.5" thickBot="1" x14ac:dyDescent="0.3">
      <c r="A625" s="405" t="s">
        <v>608</v>
      </c>
      <c r="B625" s="386">
        <f>B615+B620</f>
        <v>30000</v>
      </c>
      <c r="C625" s="386">
        <f>C615+C620</f>
        <v>59128</v>
      </c>
      <c r="D625" s="386">
        <f>D615+D620</f>
        <v>0</v>
      </c>
      <c r="E625" s="386">
        <f>E615+E620</f>
        <v>0</v>
      </c>
    </row>
    <row r="626" spans="1:5" ht="48" thickBot="1" x14ac:dyDescent="0.3">
      <c r="A626" s="656" t="s">
        <v>62</v>
      </c>
      <c r="B626" s="658" t="s">
        <v>791</v>
      </c>
      <c r="C626" s="659" t="s">
        <v>53</v>
      </c>
      <c r="D626" s="705" t="s">
        <v>792</v>
      </c>
      <c r="E626" s="706"/>
    </row>
    <row r="627" spans="1:5" ht="16.5" thickBot="1" x14ac:dyDescent="0.3">
      <c r="A627" s="404" t="s">
        <v>9</v>
      </c>
      <c r="B627" s="707" t="s">
        <v>791</v>
      </c>
      <c r="C627" s="708"/>
      <c r="D627" s="708"/>
      <c r="E627" s="709"/>
    </row>
    <row r="628" spans="1:5" ht="16.5" thickBot="1" x14ac:dyDescent="0.3">
      <c r="A628" s="404" t="s">
        <v>14</v>
      </c>
      <c r="B628" s="710" t="s">
        <v>787</v>
      </c>
      <c r="C628" s="711"/>
      <c r="D628" s="711"/>
      <c r="E628" s="712"/>
    </row>
    <row r="629" spans="1:5" x14ac:dyDescent="0.25">
      <c r="A629" s="700"/>
      <c r="B629" s="374">
        <v>2019</v>
      </c>
      <c r="C629" s="374">
        <v>2020</v>
      </c>
      <c r="D629" s="374">
        <v>2021</v>
      </c>
      <c r="E629" s="374">
        <v>2022</v>
      </c>
    </row>
    <row r="630" spans="1:5" ht="16.5" thickBot="1" x14ac:dyDescent="0.3">
      <c r="A630" s="701"/>
      <c r="B630" s="376" t="s">
        <v>5</v>
      </c>
      <c r="C630" s="376" t="s">
        <v>6</v>
      </c>
      <c r="D630" s="376" t="s">
        <v>6</v>
      </c>
      <c r="E630" s="376" t="s">
        <v>6</v>
      </c>
    </row>
    <row r="631" spans="1:5" ht="16.5" thickBot="1" x14ac:dyDescent="0.3">
      <c r="A631" s="404" t="s">
        <v>8</v>
      </c>
      <c r="B631" s="380">
        <v>1</v>
      </c>
      <c r="C631" s="380">
        <v>1</v>
      </c>
      <c r="D631" s="380">
        <v>1</v>
      </c>
      <c r="E631" s="380">
        <v>0</v>
      </c>
    </row>
    <row r="632" spans="1:5" ht="16.5" thickBot="1" x14ac:dyDescent="0.3">
      <c r="A632" s="404" t="s">
        <v>15</v>
      </c>
      <c r="B632" s="378">
        <v>20275</v>
      </c>
      <c r="C632" s="378">
        <v>98781</v>
      </c>
      <c r="D632" s="378">
        <f>45558</f>
        <v>45558</v>
      </c>
      <c r="E632" s="378">
        <f>E650</f>
        <v>0</v>
      </c>
    </row>
    <row r="633" spans="1:5" ht="16.5" thickBot="1" x14ac:dyDescent="0.3">
      <c r="A633" s="404" t="s">
        <v>23</v>
      </c>
      <c r="B633" s="378">
        <v>20275</v>
      </c>
      <c r="C633" s="378">
        <f>C632/C631</f>
        <v>98781</v>
      </c>
      <c r="D633" s="378">
        <f>D632/D631</f>
        <v>45558</v>
      </c>
      <c r="E633" s="378" t="e">
        <f>E632/E631</f>
        <v>#DIV/0!</v>
      </c>
    </row>
    <row r="634" spans="1:5" ht="16.5" thickBot="1" x14ac:dyDescent="0.3">
      <c r="A634" s="404" t="s">
        <v>16</v>
      </c>
      <c r="B634" s="380" t="s">
        <v>22</v>
      </c>
      <c r="C634" s="381">
        <f t="shared" ref="C634:E636" si="26">C631/B631-1</f>
        <v>0</v>
      </c>
      <c r="D634" s="381">
        <f t="shared" si="26"/>
        <v>0</v>
      </c>
      <c r="E634" s="381">
        <f t="shared" si="26"/>
        <v>-1</v>
      </c>
    </row>
    <row r="635" spans="1:5" ht="16.5" thickBot="1" x14ac:dyDescent="0.3">
      <c r="A635" s="404" t="s">
        <v>17</v>
      </c>
      <c r="B635" s="380" t="s">
        <v>22</v>
      </c>
      <c r="C635" s="381">
        <f t="shared" si="26"/>
        <v>3.8720591861898894</v>
      </c>
      <c r="D635" s="381">
        <f t="shared" si="26"/>
        <v>-0.53879794697360828</v>
      </c>
      <c r="E635" s="381">
        <f t="shared" si="26"/>
        <v>-1</v>
      </c>
    </row>
    <row r="636" spans="1:5" ht="16.5" thickBot="1" x14ac:dyDescent="0.3">
      <c r="A636" s="404" t="s">
        <v>18</v>
      </c>
      <c r="B636" s="380" t="s">
        <v>22</v>
      </c>
      <c r="C636" s="381">
        <f t="shared" si="26"/>
        <v>3.8720591861898894</v>
      </c>
      <c r="D636" s="381">
        <f t="shared" si="26"/>
        <v>-0.53879794697360828</v>
      </c>
      <c r="E636" s="381" t="e">
        <f t="shared" si="26"/>
        <v>#DIV/0!</v>
      </c>
    </row>
    <row r="637" spans="1:5" ht="16.5" thickBot="1" x14ac:dyDescent="0.3">
      <c r="A637" s="702" t="s">
        <v>793</v>
      </c>
      <c r="B637" s="703"/>
      <c r="C637" s="703"/>
      <c r="D637" s="703"/>
      <c r="E637" s="704"/>
    </row>
    <row r="638" spans="1:5" x14ac:dyDescent="0.25">
      <c r="A638" s="700"/>
      <c r="B638" s="374">
        <v>2019</v>
      </c>
      <c r="C638" s="374">
        <v>2020</v>
      </c>
      <c r="D638" s="374">
        <v>2021</v>
      </c>
      <c r="E638" s="374">
        <v>2022</v>
      </c>
    </row>
    <row r="639" spans="1:5" ht="16.5" thickBot="1" x14ac:dyDescent="0.3">
      <c r="A639" s="701"/>
      <c r="B639" s="376" t="s">
        <v>5</v>
      </c>
      <c r="C639" s="376" t="s">
        <v>6</v>
      </c>
      <c r="D639" s="376" t="s">
        <v>6</v>
      </c>
      <c r="E639" s="376" t="s">
        <v>6</v>
      </c>
    </row>
    <row r="640" spans="1:5" ht="16.5" thickBot="1" x14ac:dyDescent="0.3">
      <c r="A640" s="396" t="s">
        <v>41</v>
      </c>
      <c r="B640" s="384">
        <f>B641+B642+B643+B644</f>
        <v>0</v>
      </c>
      <c r="C640" s="384">
        <f>C641+C642+C643+C644</f>
        <v>0</v>
      </c>
      <c r="D640" s="384">
        <f>D641+D642+D643+D644</f>
        <v>0</v>
      </c>
      <c r="E640" s="384">
        <f>E641+E642+E643+E644</f>
        <v>0</v>
      </c>
    </row>
    <row r="641" spans="1:11" ht="16.5" thickBot="1" x14ac:dyDescent="0.3">
      <c r="A641" s="397" t="s">
        <v>50</v>
      </c>
      <c r="B641" s="384"/>
      <c r="C641" s="384"/>
      <c r="D641" s="384"/>
      <c r="E641" s="384"/>
    </row>
    <row r="642" spans="1:11" ht="16.5" thickBot="1" x14ac:dyDescent="0.3">
      <c r="A642" s="397" t="s">
        <v>75</v>
      </c>
      <c r="B642" s="384"/>
      <c r="C642" s="384"/>
      <c r="D642" s="384"/>
      <c r="E642" s="384"/>
    </row>
    <row r="643" spans="1:11" ht="16.5" thickBot="1" x14ac:dyDescent="0.3">
      <c r="A643" s="397" t="s">
        <v>76</v>
      </c>
      <c r="B643" s="384"/>
      <c r="C643" s="384"/>
      <c r="D643" s="384"/>
      <c r="E643" s="384"/>
    </row>
    <row r="644" spans="1:11" ht="16.5" thickBot="1" x14ac:dyDescent="0.3">
      <c r="A644" s="397" t="s">
        <v>77</v>
      </c>
      <c r="B644" s="384"/>
      <c r="C644" s="384"/>
      <c r="D644" s="384"/>
      <c r="E644" s="384"/>
    </row>
    <row r="645" spans="1:11" ht="16.5" thickBot="1" x14ac:dyDescent="0.3">
      <c r="A645" s="396" t="s">
        <v>42</v>
      </c>
      <c r="B645" s="386">
        <f>B646+B647+B648+B649</f>
        <v>20275</v>
      </c>
      <c r="C645" s="386">
        <f>C632</f>
        <v>98781</v>
      </c>
      <c r="D645" s="386">
        <f>D632</f>
        <v>45558</v>
      </c>
      <c r="E645" s="386">
        <f>E646+E647+E648+E649</f>
        <v>0</v>
      </c>
    </row>
    <row r="646" spans="1:11" ht="16.5" thickBot="1" x14ac:dyDescent="0.3">
      <c r="A646" s="397" t="s">
        <v>50</v>
      </c>
      <c r="B646" s="386"/>
      <c r="C646" s="384"/>
      <c r="D646" s="384"/>
      <c r="E646" s="384"/>
    </row>
    <row r="647" spans="1:11" ht="16.5" thickBot="1" x14ac:dyDescent="0.3">
      <c r="A647" s="397" t="s">
        <v>75</v>
      </c>
      <c r="B647" s="386">
        <v>20275</v>
      </c>
      <c r="C647" s="384">
        <f>C645</f>
        <v>98781</v>
      </c>
      <c r="D647" s="384">
        <f>D633</f>
        <v>45558</v>
      </c>
      <c r="E647" s="384"/>
    </row>
    <row r="648" spans="1:11" ht="16.5" thickBot="1" x14ac:dyDescent="0.3">
      <c r="A648" s="397" t="s">
        <v>76</v>
      </c>
      <c r="B648" s="386"/>
      <c r="C648" s="384"/>
      <c r="D648" s="384"/>
      <c r="E648" s="384"/>
    </row>
    <row r="649" spans="1:11" s="153" customFormat="1" ht="16.5" thickBot="1" x14ac:dyDescent="0.3">
      <c r="A649" s="397" t="s">
        <v>77</v>
      </c>
      <c r="B649" s="386"/>
      <c r="C649" s="384"/>
      <c r="D649" s="384"/>
      <c r="E649" s="384"/>
      <c r="I649" s="402"/>
    </row>
    <row r="650" spans="1:11" ht="16.5" thickBot="1" x14ac:dyDescent="0.3">
      <c r="A650" s="405" t="s">
        <v>794</v>
      </c>
      <c r="B650" s="386">
        <f>B640+B645</f>
        <v>20275</v>
      </c>
      <c r="C650" s="386">
        <f>C640+C645</f>
        <v>98781</v>
      </c>
      <c r="D650" s="386">
        <f>D640+D645</f>
        <v>45558</v>
      </c>
      <c r="E650" s="386">
        <f>E640+E645</f>
        <v>0</v>
      </c>
      <c r="G650" s="515"/>
      <c r="J650" s="515"/>
      <c r="K650" s="515"/>
    </row>
    <row r="651" spans="1:11" ht="48" thickBot="1" x14ac:dyDescent="0.3">
      <c r="A651" s="656" t="s">
        <v>64</v>
      </c>
      <c r="B651" s="658" t="s">
        <v>795</v>
      </c>
      <c r="C651" s="659" t="s">
        <v>53</v>
      </c>
      <c r="D651" s="705" t="s">
        <v>796</v>
      </c>
      <c r="E651" s="706"/>
    </row>
    <row r="652" spans="1:11" ht="16.5" thickBot="1" x14ac:dyDescent="0.3">
      <c r="A652" s="404" t="s">
        <v>9</v>
      </c>
      <c r="B652" s="707"/>
      <c r="C652" s="708"/>
      <c r="D652" s="708"/>
      <c r="E652" s="709"/>
    </row>
    <row r="653" spans="1:11" ht="16.5" thickBot="1" x14ac:dyDescent="0.3">
      <c r="A653" s="404" t="s">
        <v>14</v>
      </c>
      <c r="B653" s="710" t="s">
        <v>787</v>
      </c>
      <c r="C653" s="711"/>
      <c r="D653" s="711"/>
      <c r="E653" s="712"/>
    </row>
    <row r="654" spans="1:11" x14ac:dyDescent="0.25">
      <c r="A654" s="700"/>
      <c r="B654" s="374">
        <v>2019</v>
      </c>
      <c r="C654" s="374">
        <v>2020</v>
      </c>
      <c r="D654" s="374">
        <v>2021</v>
      </c>
      <c r="E654" s="374">
        <v>2022</v>
      </c>
    </row>
    <row r="655" spans="1:11" ht="16.5" thickBot="1" x14ac:dyDescent="0.3">
      <c r="A655" s="701"/>
      <c r="B655" s="376" t="s">
        <v>5</v>
      </c>
      <c r="C655" s="376" t="s">
        <v>6</v>
      </c>
      <c r="D655" s="376" t="s">
        <v>6</v>
      </c>
      <c r="E655" s="376" t="s">
        <v>6</v>
      </c>
    </row>
    <row r="656" spans="1:11" ht="16.5" thickBot="1" x14ac:dyDescent="0.3">
      <c r="A656" s="404" t="s">
        <v>8</v>
      </c>
      <c r="B656" s="380">
        <v>1</v>
      </c>
      <c r="C656" s="380"/>
      <c r="D656" s="380"/>
      <c r="E656" s="380">
        <v>0</v>
      </c>
    </row>
    <row r="657" spans="1:34" ht="16.5" thickBot="1" x14ac:dyDescent="0.3">
      <c r="A657" s="404" t="s">
        <v>15</v>
      </c>
      <c r="B657" s="378">
        <v>14551</v>
      </c>
      <c r="C657" s="378">
        <v>0</v>
      </c>
      <c r="D657" s="378">
        <f>D675</f>
        <v>0</v>
      </c>
      <c r="E657" s="378">
        <f>E675</f>
        <v>0</v>
      </c>
      <c r="H657" s="515"/>
      <c r="J657" s="515"/>
    </row>
    <row r="658" spans="1:34" ht="16.5" thickBot="1" x14ac:dyDescent="0.3">
      <c r="A658" s="404" t="s">
        <v>23</v>
      </c>
      <c r="B658" s="378">
        <f>B657/B656</f>
        <v>14551</v>
      </c>
      <c r="C658" s="378" t="e">
        <f>C657/C656</f>
        <v>#DIV/0!</v>
      </c>
      <c r="D658" s="378" t="e">
        <f>D657/D656</f>
        <v>#DIV/0!</v>
      </c>
      <c r="E658" s="378" t="e">
        <f>E657/E656</f>
        <v>#DIV/0!</v>
      </c>
    </row>
    <row r="659" spans="1:34" ht="16.5" thickBot="1" x14ac:dyDescent="0.3">
      <c r="A659" s="404" t="s">
        <v>16</v>
      </c>
      <c r="B659" s="380" t="s">
        <v>22</v>
      </c>
      <c r="C659" s="381">
        <f t="shared" ref="C659:E661" si="27">C656/B656-1</f>
        <v>-1</v>
      </c>
      <c r="D659" s="381" t="e">
        <f t="shared" si="27"/>
        <v>#DIV/0!</v>
      </c>
      <c r="E659" s="381" t="e">
        <f t="shared" si="27"/>
        <v>#DIV/0!</v>
      </c>
      <c r="G659" s="515"/>
      <c r="H659" s="515"/>
      <c r="J659" s="515"/>
    </row>
    <row r="660" spans="1:34" ht="16.5" thickBot="1" x14ac:dyDescent="0.3">
      <c r="A660" s="404" t="s">
        <v>17</v>
      </c>
      <c r="B660" s="380" t="s">
        <v>22</v>
      </c>
      <c r="C660" s="381">
        <f t="shared" si="27"/>
        <v>-1</v>
      </c>
      <c r="D660" s="381" t="e">
        <f t="shared" si="27"/>
        <v>#DIV/0!</v>
      </c>
      <c r="E660" s="381" t="e">
        <f t="shared" si="27"/>
        <v>#DIV/0!</v>
      </c>
    </row>
    <row r="661" spans="1:34" ht="16.5" thickBot="1" x14ac:dyDescent="0.3">
      <c r="A661" s="404" t="s">
        <v>18</v>
      </c>
      <c r="B661" s="380" t="s">
        <v>22</v>
      </c>
      <c r="C661" s="381" t="e">
        <f t="shared" si="27"/>
        <v>#DIV/0!</v>
      </c>
      <c r="D661" s="381" t="e">
        <f t="shared" si="27"/>
        <v>#DIV/0!</v>
      </c>
      <c r="E661" s="381" t="e">
        <f t="shared" si="27"/>
        <v>#DIV/0!</v>
      </c>
      <c r="K661" s="402"/>
    </row>
    <row r="662" spans="1:34" ht="16.5" thickBot="1" x14ac:dyDescent="0.3">
      <c r="A662" s="702" t="s">
        <v>797</v>
      </c>
      <c r="B662" s="703"/>
      <c r="C662" s="703"/>
      <c r="D662" s="703"/>
      <c r="E662" s="704"/>
      <c r="G662" s="515"/>
      <c r="K662" s="515"/>
      <c r="L662" s="515"/>
      <c r="M662" s="515"/>
    </row>
    <row r="663" spans="1:34" x14ac:dyDescent="0.25">
      <c r="A663" s="700"/>
      <c r="B663" s="374">
        <v>2019</v>
      </c>
      <c r="C663" s="374">
        <v>2020</v>
      </c>
      <c r="D663" s="374">
        <v>2021</v>
      </c>
      <c r="E663" s="374">
        <v>2022</v>
      </c>
    </row>
    <row r="664" spans="1:34" ht="16.5" thickBot="1" x14ac:dyDescent="0.3">
      <c r="A664" s="701"/>
      <c r="B664" s="376" t="s">
        <v>5</v>
      </c>
      <c r="C664" s="376" t="s">
        <v>6</v>
      </c>
      <c r="D664" s="376" t="s">
        <v>6</v>
      </c>
      <c r="E664" s="376" t="s">
        <v>6</v>
      </c>
    </row>
    <row r="665" spans="1:34" ht="16.5" thickBot="1" x14ac:dyDescent="0.3">
      <c r="A665" s="396" t="s">
        <v>41</v>
      </c>
      <c r="B665" s="384">
        <f>B666+B667+B668+B669</f>
        <v>0</v>
      </c>
      <c r="C665" s="384">
        <f>C666+C667+C668+C669</f>
        <v>0</v>
      </c>
      <c r="D665" s="384">
        <f>D666+D667+D668+D669</f>
        <v>0</v>
      </c>
      <c r="E665" s="384">
        <f>E666+E667+E668+E669</f>
        <v>0</v>
      </c>
    </row>
    <row r="666" spans="1:34" ht="16.5" thickBot="1" x14ac:dyDescent="0.3">
      <c r="A666" s="397" t="s">
        <v>50</v>
      </c>
      <c r="B666" s="384"/>
      <c r="C666" s="384"/>
      <c r="D666" s="384"/>
      <c r="E666" s="384"/>
      <c r="H666" s="415"/>
      <c r="I666" s="416"/>
      <c r="J666" s="415"/>
      <c r="K666" s="415"/>
      <c r="L666" s="415"/>
      <c r="N666" s="515"/>
      <c r="O666" s="515"/>
      <c r="P666" s="515"/>
    </row>
    <row r="667" spans="1:34" ht="16.5" thickBot="1" x14ac:dyDescent="0.3">
      <c r="A667" s="397" t="s">
        <v>75</v>
      </c>
      <c r="B667" s="384"/>
      <c r="C667" s="384"/>
      <c r="D667" s="384"/>
      <c r="E667" s="384"/>
      <c r="H667" s="415"/>
      <c r="I667" s="416"/>
      <c r="J667" s="415"/>
      <c r="K667" s="415"/>
      <c r="L667" s="415"/>
    </row>
    <row r="668" spans="1:34" ht="16.5" thickBot="1" x14ac:dyDescent="0.3">
      <c r="A668" s="397" t="s">
        <v>76</v>
      </c>
      <c r="B668" s="384"/>
      <c r="C668" s="384"/>
      <c r="D668" s="384"/>
      <c r="E668" s="384"/>
      <c r="H668" s="415"/>
      <c r="I668" s="416"/>
      <c r="J668" s="415"/>
      <c r="K668" s="415"/>
      <c r="L668" s="415"/>
    </row>
    <row r="669" spans="1:34" s="153" customFormat="1" ht="16.5" thickBot="1" x14ac:dyDescent="0.3">
      <c r="A669" s="397" t="s">
        <v>77</v>
      </c>
      <c r="B669" s="384"/>
      <c r="C669" s="384"/>
      <c r="D669" s="384"/>
      <c r="E669" s="384"/>
      <c r="H669" s="415"/>
      <c r="I669" s="416"/>
      <c r="J669" s="415"/>
      <c r="K669" s="415"/>
      <c r="L669" s="415"/>
    </row>
    <row r="670" spans="1:34" ht="16.5" thickBot="1" x14ac:dyDescent="0.3">
      <c r="A670" s="396" t="s">
        <v>42</v>
      </c>
      <c r="B670" s="386">
        <v>14551</v>
      </c>
      <c r="C670" s="386"/>
      <c r="D670" s="386">
        <f>D671+D672+D673+D674</f>
        <v>0</v>
      </c>
      <c r="E670" s="386">
        <f>E671+E672+E673+E674</f>
        <v>0</v>
      </c>
      <c r="F670" s="415"/>
      <c r="G670" s="415"/>
      <c r="H670" s="415"/>
      <c r="I670" s="416"/>
      <c r="J670" s="415"/>
      <c r="K670" s="415"/>
      <c r="L670" s="415"/>
      <c r="M670" s="415"/>
      <c r="N670" s="415"/>
      <c r="O670" s="415"/>
      <c r="P670" s="415"/>
      <c r="Q670" s="415"/>
      <c r="R670" s="415"/>
      <c r="S670" s="415"/>
      <c r="T670" s="415"/>
      <c r="U670" s="415"/>
      <c r="V670" s="415"/>
      <c r="W670" s="415"/>
      <c r="X670" s="415"/>
      <c r="Y670" s="415"/>
      <c r="Z670" s="415"/>
      <c r="AA670" s="415"/>
      <c r="AB670" s="415"/>
      <c r="AC670" s="415"/>
      <c r="AD670" s="415"/>
      <c r="AE670" s="415"/>
      <c r="AF670" s="415"/>
      <c r="AG670" s="415"/>
      <c r="AH670" s="415"/>
    </row>
    <row r="671" spans="1:34" ht="16.5" thickBot="1" x14ac:dyDescent="0.3">
      <c r="A671" s="397" t="s">
        <v>50</v>
      </c>
      <c r="B671" s="386"/>
      <c r="C671" s="384"/>
      <c r="D671" s="384"/>
      <c r="E671" s="384"/>
      <c r="F671" s="415"/>
      <c r="G671" s="415"/>
      <c r="H671" s="415"/>
      <c r="I671" s="416"/>
      <c r="J671" s="415"/>
      <c r="K671" s="415"/>
      <c r="L671" s="415"/>
      <c r="M671" s="415"/>
      <c r="N671" s="415"/>
      <c r="O671" s="415"/>
      <c r="P671" s="415"/>
      <c r="Q671" s="415"/>
      <c r="R671" s="415"/>
      <c r="S671" s="415"/>
      <c r="T671" s="415"/>
      <c r="U671" s="415"/>
      <c r="V671" s="415"/>
      <c r="W671" s="415"/>
      <c r="X671" s="415"/>
      <c r="Y671" s="415"/>
      <c r="Z671" s="415"/>
      <c r="AA671" s="415"/>
      <c r="AB671" s="415"/>
      <c r="AC671" s="415"/>
      <c r="AD671" s="415"/>
      <c r="AE671" s="415"/>
      <c r="AF671" s="415"/>
      <c r="AG671" s="415"/>
      <c r="AH671" s="415"/>
    </row>
    <row r="672" spans="1:34" s="400" customFormat="1" ht="16.5" thickBot="1" x14ac:dyDescent="0.3">
      <c r="A672" s="397" t="s">
        <v>75</v>
      </c>
      <c r="B672" s="386">
        <v>14551</v>
      </c>
      <c r="C672" s="384"/>
      <c r="D672" s="384"/>
      <c r="E672" s="417"/>
      <c r="F672" s="415"/>
      <c r="G672" s="415"/>
      <c r="H672" s="418"/>
      <c r="I672" s="416"/>
      <c r="J672" s="418"/>
      <c r="K672" s="415"/>
      <c r="L672" s="415"/>
      <c r="M672" s="415"/>
      <c r="N672" s="415"/>
      <c r="O672" s="415"/>
      <c r="P672" s="415"/>
      <c r="Q672" s="415"/>
      <c r="R672" s="415"/>
      <c r="S672" s="415"/>
      <c r="T672" s="415"/>
      <c r="U672" s="415"/>
      <c r="V672" s="415"/>
      <c r="W672" s="415"/>
      <c r="X672" s="415"/>
      <c r="Y672" s="415"/>
      <c r="Z672" s="415"/>
      <c r="AA672" s="415"/>
      <c r="AB672" s="415"/>
      <c r="AC672" s="415"/>
      <c r="AD672" s="415"/>
      <c r="AE672" s="415"/>
      <c r="AF672" s="415"/>
      <c r="AG672" s="415"/>
      <c r="AH672" s="415"/>
    </row>
    <row r="673" spans="1:34" s="400" customFormat="1" ht="16.5" thickBot="1" x14ac:dyDescent="0.3">
      <c r="A673" s="397" t="s">
        <v>76</v>
      </c>
      <c r="B673" s="386"/>
      <c r="C673" s="384"/>
      <c r="D673" s="384"/>
      <c r="E673" s="417"/>
      <c r="F673" s="415"/>
      <c r="G673" s="415"/>
      <c r="H673" s="415"/>
      <c r="I673" s="416"/>
      <c r="J673" s="415"/>
      <c r="K673" s="415"/>
      <c r="L673" s="415"/>
      <c r="M673" s="415"/>
      <c r="N673" s="415"/>
      <c r="O673" s="415"/>
      <c r="P673" s="415"/>
      <c r="Q673" s="415"/>
      <c r="R673" s="415"/>
      <c r="S673" s="415"/>
      <c r="T673" s="415"/>
      <c r="U673" s="415"/>
      <c r="V673" s="415"/>
      <c r="W673" s="415"/>
      <c r="X673" s="415"/>
      <c r="Y673" s="415"/>
      <c r="Z673" s="415"/>
      <c r="AA673" s="415"/>
      <c r="AB673" s="415"/>
      <c r="AC673" s="415"/>
      <c r="AD673" s="415"/>
      <c r="AE673" s="415"/>
      <c r="AF673" s="415"/>
      <c r="AG673" s="415"/>
      <c r="AH673" s="415"/>
    </row>
    <row r="674" spans="1:34" s="400" customFormat="1" ht="16.5" thickBot="1" x14ac:dyDescent="0.3">
      <c r="A674" s="397" t="s">
        <v>77</v>
      </c>
      <c r="B674" s="386"/>
      <c r="C674" s="384"/>
      <c r="D674" s="384"/>
      <c r="E674" s="417"/>
      <c r="F674" s="415"/>
      <c r="G674" s="415"/>
      <c r="H674" s="415"/>
      <c r="I674" s="416"/>
      <c r="J674" s="415"/>
      <c r="K674" s="415"/>
      <c r="L674" s="415"/>
      <c r="M674" s="415"/>
      <c r="N674" s="415"/>
      <c r="O674" s="415"/>
      <c r="P674" s="415"/>
      <c r="Q674" s="415"/>
      <c r="R674" s="415"/>
      <c r="S674" s="415"/>
      <c r="T674" s="415"/>
      <c r="U674" s="415"/>
      <c r="V674" s="415"/>
      <c r="W674" s="415"/>
      <c r="X674" s="415"/>
      <c r="Y674" s="415"/>
      <c r="Z674" s="415"/>
      <c r="AA674" s="415"/>
      <c r="AB674" s="415"/>
      <c r="AC674" s="415"/>
      <c r="AD674" s="415"/>
      <c r="AE674" s="415"/>
      <c r="AF674" s="415"/>
      <c r="AG674" s="415"/>
      <c r="AH674" s="415"/>
    </row>
    <row r="675" spans="1:34" s="400" customFormat="1" ht="16.5" thickBot="1" x14ac:dyDescent="0.3">
      <c r="A675" s="405" t="s">
        <v>798</v>
      </c>
      <c r="B675" s="386">
        <f>B665+B670</f>
        <v>14551</v>
      </c>
      <c r="C675" s="386">
        <f>C665+C670</f>
        <v>0</v>
      </c>
      <c r="D675" s="386">
        <f>D665+D670</f>
        <v>0</v>
      </c>
      <c r="E675" s="413">
        <f>E665+E670</f>
        <v>0</v>
      </c>
      <c r="F675" s="418"/>
      <c r="G675" s="418"/>
      <c r="H675" s="418"/>
      <c r="I675" s="416"/>
      <c r="J675" s="415"/>
      <c r="K675" s="415"/>
      <c r="L675" s="415"/>
      <c r="M675" s="415"/>
      <c r="N675" s="415"/>
      <c r="O675" s="415"/>
      <c r="P675" s="415"/>
      <c r="Q675" s="415"/>
      <c r="R675" s="415"/>
      <c r="S675" s="415"/>
      <c r="T675" s="415"/>
      <c r="U675" s="415"/>
      <c r="V675" s="415"/>
      <c r="W675" s="415"/>
      <c r="X675" s="415"/>
      <c r="Y675" s="415"/>
      <c r="Z675" s="415"/>
      <c r="AA675" s="415"/>
      <c r="AB675" s="415"/>
      <c r="AC675" s="415"/>
      <c r="AD675" s="415"/>
      <c r="AE675" s="415"/>
      <c r="AF675" s="415"/>
      <c r="AG675" s="415"/>
      <c r="AH675" s="415"/>
    </row>
    <row r="676" spans="1:34" s="400" customFormat="1" ht="16.5" thickBot="1" x14ac:dyDescent="0.3">
      <c r="A676" s="419"/>
      <c r="B676" s="420"/>
      <c r="C676" s="420"/>
      <c r="D676" s="420"/>
      <c r="E676" s="421"/>
      <c r="F676" s="418"/>
      <c r="G676" s="418"/>
      <c r="H676" s="415"/>
      <c r="I676" s="416"/>
      <c r="J676" s="415"/>
      <c r="K676" s="415"/>
      <c r="L676" s="415"/>
      <c r="M676" s="415"/>
      <c r="N676" s="415"/>
      <c r="O676" s="415"/>
      <c r="P676" s="415"/>
      <c r="Q676" s="415"/>
      <c r="R676" s="415"/>
      <c r="S676" s="415"/>
      <c r="T676" s="415"/>
      <c r="U676" s="415"/>
      <c r="V676" s="415"/>
      <c r="W676" s="415"/>
      <c r="X676" s="415"/>
      <c r="Y676" s="415"/>
      <c r="Z676" s="415"/>
      <c r="AA676" s="415"/>
      <c r="AB676" s="415"/>
      <c r="AC676" s="415"/>
      <c r="AD676" s="415"/>
      <c r="AE676" s="415"/>
      <c r="AF676" s="415"/>
      <c r="AG676" s="415"/>
      <c r="AH676" s="415"/>
    </row>
    <row r="677" spans="1:34" s="400" customFormat="1" ht="32.25" thickBot="1" x14ac:dyDescent="0.3">
      <c r="A677" s="371" t="s">
        <v>47</v>
      </c>
      <c r="B677" s="422">
        <f>B35+B72+B109+B150+B176+B201+B226+B251+B276+B301+B326+B352+B378+B531+B556+B582+B607+B632</f>
        <v>1171830</v>
      </c>
      <c r="C677" s="422">
        <f>C35+C72+C109+C150+C176+C201+C226+C251+C276+C301+C326+C352+C378+C403+C428+C453+C478+C503+C531+C556+C582+C607+C632+C657</f>
        <v>1046000</v>
      </c>
      <c r="D677" s="422">
        <f>D35+D72+D109+D150+D176+D201+D226+D251+D276+D301+D326+D352+D378+D403+D428+D453+D478+D503+D531+D556+D582+D607+D632+D657</f>
        <v>948000</v>
      </c>
      <c r="E677" s="422">
        <f>E35+E72+E109+E150+E176+E201+E226+E251+E276+E301+E326+E352+E378+E403+E428+E453+E478+E503+E531+E556+E582+E607+E632+E657</f>
        <v>974800</v>
      </c>
      <c r="F677" s="415"/>
      <c r="G677" s="415"/>
      <c r="H677" s="415"/>
      <c r="I677" s="416"/>
      <c r="J677" s="415"/>
      <c r="K677" s="415"/>
      <c r="L677" s="415"/>
      <c r="M677" s="415"/>
      <c r="N677" s="415"/>
      <c r="O677" s="415"/>
      <c r="P677" s="415"/>
      <c r="Q677" s="415"/>
      <c r="R677" s="415"/>
      <c r="S677" s="415"/>
      <c r="T677" s="415"/>
      <c r="U677" s="415"/>
      <c r="V677" s="415"/>
      <c r="W677" s="415"/>
      <c r="X677" s="415"/>
      <c r="Y677" s="415"/>
      <c r="Z677" s="415"/>
      <c r="AA677" s="415"/>
      <c r="AB677" s="415"/>
      <c r="AC677" s="415"/>
      <c r="AD677" s="415"/>
      <c r="AE677" s="415"/>
      <c r="AF677" s="415"/>
      <c r="AG677" s="415"/>
      <c r="AH677" s="415"/>
    </row>
    <row r="678" spans="1:34" s="400" customFormat="1" ht="32.25" thickBot="1" x14ac:dyDescent="0.3">
      <c r="A678" s="371" t="s">
        <v>48</v>
      </c>
      <c r="B678" s="422">
        <f>B679+B682+B685+B688+B691+B694+B697+B700+B705</f>
        <v>1128432</v>
      </c>
      <c r="C678" s="422">
        <f>C679+C682+C685+C688+C691+C694+C697+C700+C705</f>
        <v>1046000</v>
      </c>
      <c r="D678" s="422">
        <f t="shared" ref="D678:E678" si="28">D679+D682+D685+D688+D691+D694+D697+D700+D705</f>
        <v>948000</v>
      </c>
      <c r="E678" s="422">
        <f t="shared" si="28"/>
        <v>974800</v>
      </c>
      <c r="F678" s="415"/>
      <c r="G678" s="415"/>
      <c r="H678" s="418"/>
      <c r="I678" s="416"/>
      <c r="J678" s="418"/>
      <c r="K678" s="418"/>
      <c r="L678" s="415"/>
      <c r="M678" s="415"/>
      <c r="N678" s="418"/>
      <c r="O678" s="415"/>
      <c r="P678" s="415"/>
      <c r="Q678" s="415"/>
      <c r="R678" s="415"/>
      <c r="S678" s="415"/>
      <c r="T678" s="415"/>
      <c r="U678" s="415"/>
      <c r="V678" s="415"/>
      <c r="W678" s="415"/>
      <c r="X678" s="415"/>
      <c r="Y678" s="415"/>
      <c r="Z678" s="415"/>
      <c r="AA678" s="415"/>
      <c r="AB678" s="415"/>
      <c r="AC678" s="415"/>
      <c r="AD678" s="415"/>
      <c r="AE678" s="415"/>
      <c r="AF678" s="415"/>
      <c r="AG678" s="415"/>
      <c r="AH678" s="415"/>
    </row>
    <row r="679" spans="1:34" s="400" customFormat="1" ht="16.5" thickBot="1" x14ac:dyDescent="0.3">
      <c r="A679" s="423" t="s">
        <v>0</v>
      </c>
      <c r="B679" s="424">
        <f>B680+B681</f>
        <v>373229</v>
      </c>
      <c r="C679" s="424">
        <f>C680+C681</f>
        <v>373239</v>
      </c>
      <c r="D679" s="424">
        <f>D680+D681</f>
        <v>373239</v>
      </c>
      <c r="E679" s="425">
        <f>E680+E681</f>
        <v>373239</v>
      </c>
      <c r="F679" s="415"/>
      <c r="G679" s="415"/>
      <c r="H679" s="415"/>
      <c r="I679" s="416"/>
      <c r="J679" s="415"/>
      <c r="K679" s="415"/>
      <c r="L679" s="415"/>
      <c r="M679" s="415"/>
      <c r="N679" s="415"/>
      <c r="O679" s="415"/>
      <c r="P679" s="415"/>
      <c r="Q679" s="415"/>
      <c r="R679" s="415"/>
      <c r="S679" s="415"/>
      <c r="T679" s="415"/>
      <c r="U679" s="415"/>
      <c r="V679" s="415"/>
      <c r="W679" s="415"/>
      <c r="X679" s="415"/>
      <c r="Y679" s="415"/>
      <c r="Z679" s="415"/>
      <c r="AA679" s="415"/>
      <c r="AB679" s="415"/>
      <c r="AC679" s="415"/>
      <c r="AD679" s="415"/>
      <c r="AE679" s="415"/>
      <c r="AF679" s="415"/>
      <c r="AG679" s="415"/>
      <c r="AH679" s="415"/>
    </row>
    <row r="680" spans="1:34" s="400" customFormat="1" ht="16.5" thickBot="1" x14ac:dyDescent="0.3">
      <c r="A680" s="426" t="s">
        <v>50</v>
      </c>
      <c r="B680" s="427">
        <f t="shared" ref="B680:E681" si="29">B44+B81+B118</f>
        <v>373229</v>
      </c>
      <c r="C680" s="427">
        <f t="shared" si="29"/>
        <v>373239</v>
      </c>
      <c r="D680" s="427">
        <f t="shared" si="29"/>
        <v>373239</v>
      </c>
      <c r="E680" s="427">
        <f t="shared" si="29"/>
        <v>373239</v>
      </c>
      <c r="F680" s="415"/>
      <c r="G680" s="415"/>
      <c r="H680" s="415"/>
      <c r="I680" s="416"/>
      <c r="J680" s="415"/>
      <c r="K680" s="415"/>
      <c r="L680" s="415"/>
      <c r="M680" s="415"/>
      <c r="N680" s="415"/>
      <c r="O680" s="415"/>
      <c r="P680" s="415"/>
      <c r="Q680" s="415"/>
      <c r="R680" s="415"/>
      <c r="S680" s="415"/>
      <c r="T680" s="415"/>
      <c r="U680" s="415"/>
      <c r="V680" s="415"/>
      <c r="W680" s="415"/>
      <c r="X680" s="415"/>
      <c r="Y680" s="415"/>
      <c r="Z680" s="415"/>
      <c r="AA680" s="415"/>
      <c r="AB680" s="415"/>
      <c r="AC680" s="415"/>
      <c r="AD680" s="415"/>
      <c r="AE680" s="415"/>
      <c r="AF680" s="415"/>
      <c r="AG680" s="415"/>
      <c r="AH680" s="415"/>
    </row>
    <row r="681" spans="1:34" s="400" customFormat="1" ht="16.5" thickBot="1" x14ac:dyDescent="0.3">
      <c r="A681" s="426" t="s">
        <v>54</v>
      </c>
      <c r="B681" s="427">
        <f t="shared" si="29"/>
        <v>0</v>
      </c>
      <c r="C681" s="427">
        <f t="shared" si="29"/>
        <v>0</v>
      </c>
      <c r="D681" s="427">
        <f t="shared" si="29"/>
        <v>0</v>
      </c>
      <c r="E681" s="428">
        <f t="shared" si="29"/>
        <v>0</v>
      </c>
      <c r="F681" s="415"/>
      <c r="G681" s="415"/>
      <c r="H681" s="418"/>
      <c r="I681" s="416"/>
      <c r="J681" s="415"/>
      <c r="K681" s="415"/>
      <c r="L681" s="415"/>
      <c r="M681" s="415"/>
      <c r="N681" s="415"/>
      <c r="O681" s="418"/>
      <c r="P681" s="415"/>
      <c r="Q681" s="415"/>
      <c r="R681" s="415"/>
      <c r="S681" s="415"/>
      <c r="T681" s="415"/>
      <c r="U681" s="415"/>
      <c r="V681" s="415"/>
      <c r="W681" s="415"/>
      <c r="X681" s="415"/>
      <c r="Y681" s="415"/>
      <c r="Z681" s="415"/>
      <c r="AA681" s="415"/>
      <c r="AB681" s="415"/>
      <c r="AC681" s="415"/>
      <c r="AD681" s="415"/>
      <c r="AE681" s="415"/>
      <c r="AF681" s="415"/>
      <c r="AG681" s="415"/>
      <c r="AH681" s="415"/>
    </row>
    <row r="682" spans="1:34" ht="32.25" thickBot="1" x14ac:dyDescent="0.3">
      <c r="A682" s="423" t="s">
        <v>31</v>
      </c>
      <c r="B682" s="424">
        <f>B683+B684</f>
        <v>112456</v>
      </c>
      <c r="C682" s="424">
        <f>C683+C684</f>
        <v>76446</v>
      </c>
      <c r="D682" s="424">
        <f>D683+D684</f>
        <v>76446</v>
      </c>
      <c r="E682" s="425">
        <f>E683+E684</f>
        <v>76446</v>
      </c>
      <c r="F682" s="415"/>
      <c r="G682" s="415"/>
      <c r="H682" s="415"/>
      <c r="I682" s="416"/>
      <c r="J682" s="415"/>
      <c r="K682" s="415"/>
      <c r="L682" s="415"/>
      <c r="M682" s="415"/>
      <c r="N682" s="415"/>
      <c r="O682" s="415"/>
      <c r="P682" s="415"/>
      <c r="Q682" s="415"/>
      <c r="R682" s="415"/>
      <c r="S682" s="415"/>
      <c r="T682" s="415"/>
      <c r="U682" s="415"/>
      <c r="V682" s="415"/>
      <c r="W682" s="415"/>
      <c r="X682" s="415"/>
      <c r="Y682" s="415"/>
      <c r="Z682" s="415"/>
      <c r="AA682" s="415"/>
      <c r="AB682" s="415"/>
      <c r="AC682" s="415"/>
      <c r="AD682" s="415"/>
      <c r="AE682" s="415"/>
      <c r="AF682" s="415"/>
      <c r="AG682" s="415"/>
      <c r="AH682" s="415"/>
    </row>
    <row r="683" spans="1:34" ht="16.5" thickBot="1" x14ac:dyDescent="0.3">
      <c r="A683" s="426" t="s">
        <v>50</v>
      </c>
      <c r="B683" s="429">
        <f t="shared" ref="B683:E684" si="30">B47+B84+B121</f>
        <v>112456</v>
      </c>
      <c r="C683" s="429">
        <f t="shared" si="30"/>
        <v>76446</v>
      </c>
      <c r="D683" s="429">
        <f t="shared" si="30"/>
        <v>76446</v>
      </c>
      <c r="E683" s="430">
        <f t="shared" si="30"/>
        <v>76446</v>
      </c>
      <c r="H683" s="415"/>
      <c r="I683" s="416"/>
      <c r="J683" s="415"/>
      <c r="K683" s="415"/>
      <c r="L683" s="415"/>
    </row>
    <row r="684" spans="1:34" ht="16.5" thickBot="1" x14ac:dyDescent="0.3">
      <c r="A684" s="426" t="s">
        <v>54</v>
      </c>
      <c r="B684" s="427">
        <f t="shared" si="30"/>
        <v>0</v>
      </c>
      <c r="C684" s="427">
        <f t="shared" si="30"/>
        <v>0</v>
      </c>
      <c r="D684" s="427">
        <f t="shared" si="30"/>
        <v>0</v>
      </c>
      <c r="E684" s="428">
        <f t="shared" si="30"/>
        <v>0</v>
      </c>
      <c r="H684" s="415"/>
      <c r="I684" s="416"/>
      <c r="J684" s="431"/>
      <c r="K684" s="415"/>
      <c r="L684" s="415"/>
      <c r="P684" s="515"/>
    </row>
    <row r="685" spans="1:34" ht="16.5" thickBot="1" x14ac:dyDescent="0.3">
      <c r="A685" s="423" t="s">
        <v>1</v>
      </c>
      <c r="B685" s="424">
        <f>B686+B687</f>
        <v>128805</v>
      </c>
      <c r="C685" s="424">
        <f>C686+C687</f>
        <v>130755</v>
      </c>
      <c r="D685" s="424">
        <f>D686+D687</f>
        <v>132755</v>
      </c>
      <c r="E685" s="424">
        <f>E686+E687</f>
        <v>133755</v>
      </c>
      <c r="H685" s="415"/>
      <c r="I685" s="416"/>
      <c r="J685" s="415"/>
      <c r="K685" s="415"/>
      <c r="L685" s="415"/>
      <c r="N685" s="515"/>
    </row>
    <row r="686" spans="1:34" ht="16.5" thickBot="1" x14ac:dyDescent="0.3">
      <c r="A686" s="426" t="s">
        <v>50</v>
      </c>
      <c r="B686" s="427">
        <f t="shared" ref="B686:E687" si="31">B50+B87+B124</f>
        <v>128805</v>
      </c>
      <c r="C686" s="427">
        <f t="shared" si="31"/>
        <v>130755</v>
      </c>
      <c r="D686" s="427">
        <f t="shared" si="31"/>
        <v>132755</v>
      </c>
      <c r="E686" s="427">
        <f t="shared" si="31"/>
        <v>133755</v>
      </c>
      <c r="H686" s="415"/>
      <c r="I686" s="416"/>
      <c r="J686" s="415"/>
      <c r="K686" s="415"/>
      <c r="L686" s="415"/>
    </row>
    <row r="687" spans="1:34" ht="16.5" thickBot="1" x14ac:dyDescent="0.3">
      <c r="A687" s="426" t="s">
        <v>54</v>
      </c>
      <c r="B687" s="427">
        <f t="shared" si="31"/>
        <v>0</v>
      </c>
      <c r="C687" s="427">
        <f t="shared" si="31"/>
        <v>0</v>
      </c>
      <c r="D687" s="427">
        <f t="shared" si="31"/>
        <v>0</v>
      </c>
      <c r="E687" s="427">
        <f t="shared" si="31"/>
        <v>0</v>
      </c>
      <c r="H687" s="415"/>
      <c r="I687" s="416"/>
      <c r="J687" s="415"/>
      <c r="K687" s="415"/>
      <c r="L687" s="415"/>
    </row>
    <row r="688" spans="1:34" ht="16.5" thickBot="1" x14ac:dyDescent="0.3">
      <c r="A688" s="423" t="s">
        <v>2</v>
      </c>
      <c r="B688" s="424">
        <f>B52+B90+B127</f>
        <v>0</v>
      </c>
      <c r="C688" s="424">
        <f>C689+C690</f>
        <v>0</v>
      </c>
      <c r="D688" s="424">
        <f>D689+D690</f>
        <v>0</v>
      </c>
      <c r="E688" s="424">
        <f>E689+E690</f>
        <v>0</v>
      </c>
      <c r="H688" s="415"/>
      <c r="I688" s="416"/>
      <c r="J688" s="418"/>
      <c r="K688" s="418"/>
      <c r="L688" s="415"/>
    </row>
    <row r="689" spans="1:12" ht="16.5" thickBot="1" x14ac:dyDescent="0.3">
      <c r="A689" s="426" t="s">
        <v>50</v>
      </c>
      <c r="B689" s="429">
        <f t="shared" ref="B689:E690" si="32">B53+B90+B127</f>
        <v>0</v>
      </c>
      <c r="C689" s="429">
        <f t="shared" si="32"/>
        <v>0</v>
      </c>
      <c r="D689" s="429">
        <f t="shared" si="32"/>
        <v>0</v>
      </c>
      <c r="E689" s="429">
        <f t="shared" si="32"/>
        <v>0</v>
      </c>
      <c r="H689" s="415"/>
      <c r="I689" s="416"/>
      <c r="J689" s="418"/>
      <c r="K689" s="418"/>
      <c r="L689" s="415"/>
    </row>
    <row r="690" spans="1:12" ht="16.5" thickBot="1" x14ac:dyDescent="0.3">
      <c r="A690" s="426" t="s">
        <v>54</v>
      </c>
      <c r="B690" s="429">
        <f t="shared" si="32"/>
        <v>0</v>
      </c>
      <c r="C690" s="429">
        <f t="shared" si="32"/>
        <v>0</v>
      </c>
      <c r="D690" s="429">
        <f t="shared" si="32"/>
        <v>0</v>
      </c>
      <c r="E690" s="429">
        <f t="shared" si="32"/>
        <v>0</v>
      </c>
      <c r="H690" s="415"/>
      <c r="I690" s="416"/>
      <c r="J690" s="415"/>
      <c r="K690" s="415"/>
      <c r="L690" s="415"/>
    </row>
    <row r="691" spans="1:12" ht="16.5" thickBot="1" x14ac:dyDescent="0.3">
      <c r="A691" s="423" t="s">
        <v>24</v>
      </c>
      <c r="B691" s="424">
        <f>B692+B693</f>
        <v>0</v>
      </c>
      <c r="C691" s="424">
        <f>C692+C693</f>
        <v>0</v>
      </c>
      <c r="D691" s="424">
        <f>D692+D693</f>
        <v>0</v>
      </c>
      <c r="E691" s="424">
        <f>E692+E693</f>
        <v>0</v>
      </c>
      <c r="H691" s="415"/>
      <c r="I691" s="416"/>
      <c r="J691" s="415"/>
      <c r="K691" s="415"/>
      <c r="L691" s="415"/>
    </row>
    <row r="692" spans="1:12" ht="16.5" thickBot="1" x14ac:dyDescent="0.3">
      <c r="A692" s="426" t="s">
        <v>50</v>
      </c>
      <c r="B692" s="429">
        <f t="shared" ref="B692:E693" si="33">B93+B130+B56</f>
        <v>0</v>
      </c>
      <c r="C692" s="429">
        <f t="shared" si="33"/>
        <v>0</v>
      </c>
      <c r="D692" s="429">
        <f t="shared" si="33"/>
        <v>0</v>
      </c>
      <c r="E692" s="429">
        <f t="shared" si="33"/>
        <v>0</v>
      </c>
      <c r="G692" s="515"/>
      <c r="H692" s="415"/>
      <c r="I692" s="416"/>
      <c r="J692" s="418"/>
      <c r="K692" s="418"/>
      <c r="L692" s="415"/>
    </row>
    <row r="693" spans="1:12" ht="16.5" thickBot="1" x14ac:dyDescent="0.3">
      <c r="A693" s="426" t="s">
        <v>54</v>
      </c>
      <c r="B693" s="429">
        <f t="shared" si="33"/>
        <v>0</v>
      </c>
      <c r="C693" s="429">
        <f t="shared" si="33"/>
        <v>0</v>
      </c>
      <c r="D693" s="429">
        <f t="shared" si="33"/>
        <v>0</v>
      </c>
      <c r="E693" s="429">
        <f t="shared" si="33"/>
        <v>0</v>
      </c>
      <c r="H693" s="418"/>
      <c r="I693" s="416"/>
      <c r="J693" s="418"/>
      <c r="K693" s="415"/>
      <c r="L693" s="415"/>
    </row>
    <row r="694" spans="1:12" ht="16.5" thickBot="1" x14ac:dyDescent="0.3">
      <c r="A694" s="423" t="s">
        <v>25</v>
      </c>
      <c r="B694" s="424"/>
      <c r="C694" s="424">
        <f>C695+C696</f>
        <v>51800</v>
      </c>
      <c r="D694" s="424">
        <f>D695+D696</f>
        <v>51800</v>
      </c>
      <c r="E694" s="424">
        <f>E695+E696</f>
        <v>51800</v>
      </c>
      <c r="H694" s="415"/>
      <c r="I694" s="416"/>
      <c r="J694" s="415"/>
      <c r="K694" s="415"/>
      <c r="L694" s="415"/>
    </row>
    <row r="695" spans="1:12" ht="16.5" thickBot="1" x14ac:dyDescent="0.3">
      <c r="A695" s="426" t="s">
        <v>50</v>
      </c>
      <c r="B695" s="429">
        <f t="shared" ref="B695:E696" si="34">B59+B96+B133</f>
        <v>51800</v>
      </c>
      <c r="C695" s="429">
        <f t="shared" si="34"/>
        <v>51800</v>
      </c>
      <c r="D695" s="429">
        <f t="shared" si="34"/>
        <v>51800</v>
      </c>
      <c r="E695" s="429">
        <f t="shared" si="34"/>
        <v>51800</v>
      </c>
      <c r="H695" s="415"/>
      <c r="I695" s="416"/>
      <c r="J695" s="415"/>
      <c r="K695" s="415"/>
      <c r="L695" s="415"/>
    </row>
    <row r="696" spans="1:12" ht="16.5" thickBot="1" x14ac:dyDescent="0.3">
      <c r="A696" s="426" t="s">
        <v>54</v>
      </c>
      <c r="B696" s="429">
        <f t="shared" si="34"/>
        <v>0</v>
      </c>
      <c r="C696" s="429">
        <f t="shared" si="34"/>
        <v>0</v>
      </c>
      <c r="D696" s="429">
        <f t="shared" si="34"/>
        <v>0</v>
      </c>
      <c r="E696" s="429">
        <f t="shared" si="34"/>
        <v>0</v>
      </c>
      <c r="H696" s="415"/>
      <c r="I696" s="416"/>
      <c r="J696" s="431"/>
      <c r="K696" s="415"/>
      <c r="L696" s="415"/>
    </row>
    <row r="697" spans="1:12" ht="32.25" thickBot="1" x14ac:dyDescent="0.3">
      <c r="A697" s="396" t="s">
        <v>3</v>
      </c>
      <c r="B697" s="384">
        <f>B698+B699</f>
        <v>760</v>
      </c>
      <c r="C697" s="384">
        <f>C98+B61</f>
        <v>760</v>
      </c>
      <c r="D697" s="384">
        <f>D98+C61</f>
        <v>760</v>
      </c>
      <c r="E697" s="384">
        <f>E98+D61</f>
        <v>760</v>
      </c>
      <c r="H697" s="415"/>
      <c r="I697" s="416"/>
      <c r="J697" s="415"/>
      <c r="K697" s="415"/>
      <c r="L697" s="415"/>
    </row>
    <row r="698" spans="1:12" ht="16.5" thickBot="1" x14ac:dyDescent="0.3">
      <c r="A698" s="426" t="s">
        <v>50</v>
      </c>
      <c r="B698" s="429">
        <f t="shared" ref="B698:E699" si="35">B62+B99+B136</f>
        <v>760</v>
      </c>
      <c r="C698" s="429">
        <f t="shared" si="35"/>
        <v>760</v>
      </c>
      <c r="D698" s="429">
        <f t="shared" si="35"/>
        <v>760</v>
      </c>
      <c r="E698" s="429">
        <f t="shared" si="35"/>
        <v>760</v>
      </c>
      <c r="H698" s="415"/>
      <c r="I698" s="416"/>
      <c r="J698" s="415"/>
      <c r="K698" s="415"/>
      <c r="L698" s="415"/>
    </row>
    <row r="699" spans="1:12" ht="16.5" thickBot="1" x14ac:dyDescent="0.3">
      <c r="A699" s="426" t="s">
        <v>54</v>
      </c>
      <c r="B699" s="429">
        <f t="shared" si="35"/>
        <v>0</v>
      </c>
      <c r="C699" s="429">
        <f t="shared" si="35"/>
        <v>0</v>
      </c>
      <c r="D699" s="429">
        <f t="shared" si="35"/>
        <v>0</v>
      </c>
      <c r="E699" s="429">
        <f t="shared" si="35"/>
        <v>0</v>
      </c>
      <c r="H699" s="415"/>
      <c r="I699" s="416"/>
      <c r="J699" s="416"/>
      <c r="K699" s="416"/>
      <c r="L699" s="415"/>
    </row>
    <row r="700" spans="1:12" ht="16.5" thickBot="1" x14ac:dyDescent="0.3">
      <c r="A700" s="396" t="s">
        <v>19</v>
      </c>
      <c r="B700" s="391">
        <f>SUM(B701:B704)</f>
        <v>128662</v>
      </c>
      <c r="C700" s="391">
        <f>SUM(C701:C704)</f>
        <v>140650</v>
      </c>
      <c r="D700" s="391">
        <f>SUM(D701:D704)</f>
        <v>55000</v>
      </c>
      <c r="E700" s="391">
        <f>SUM(E701:E704)</f>
        <v>30000</v>
      </c>
      <c r="H700" s="415"/>
      <c r="I700" s="416"/>
      <c r="J700" s="418"/>
      <c r="K700" s="418"/>
      <c r="L700" s="415"/>
    </row>
    <row r="701" spans="1:12" ht="16.5" thickBot="1" x14ac:dyDescent="0.3">
      <c r="A701" s="397" t="s">
        <v>50</v>
      </c>
      <c r="B701" s="384">
        <f t="shared" ref="B701:E704" si="36">B159+B185+B210+B235+B260+B285+B310+B335+B361+B387+B412+B437+B462+B487+B512+B540+B565+B591+B616+B641+B666</f>
        <v>102770</v>
      </c>
      <c r="C701" s="384">
        <f t="shared" si="36"/>
        <v>134450</v>
      </c>
      <c r="D701" s="384">
        <f t="shared" si="36"/>
        <v>55000</v>
      </c>
      <c r="E701" s="384">
        <f t="shared" si="36"/>
        <v>30000</v>
      </c>
      <c r="H701" s="415"/>
      <c r="I701" s="416"/>
      <c r="J701" s="418"/>
      <c r="K701" s="418"/>
      <c r="L701" s="415"/>
    </row>
    <row r="702" spans="1:12" ht="16.5" thickBot="1" x14ac:dyDescent="0.3">
      <c r="A702" s="397" t="s">
        <v>78</v>
      </c>
      <c r="B702" s="384">
        <f t="shared" si="36"/>
        <v>0</v>
      </c>
      <c r="C702" s="384">
        <f t="shared" si="36"/>
        <v>0</v>
      </c>
      <c r="D702" s="384">
        <f t="shared" si="36"/>
        <v>0</v>
      </c>
      <c r="E702" s="384">
        <f t="shared" si="36"/>
        <v>0</v>
      </c>
      <c r="H702" s="415"/>
      <c r="I702" s="416"/>
      <c r="J702" s="415"/>
      <c r="K702" s="415"/>
      <c r="L702" s="415"/>
    </row>
    <row r="703" spans="1:12" ht="16.5" thickBot="1" x14ac:dyDescent="0.3">
      <c r="A703" s="397" t="s">
        <v>76</v>
      </c>
      <c r="B703" s="384">
        <f t="shared" si="36"/>
        <v>0</v>
      </c>
      <c r="C703" s="384">
        <f t="shared" si="36"/>
        <v>0</v>
      </c>
      <c r="D703" s="384">
        <f t="shared" si="36"/>
        <v>0</v>
      </c>
      <c r="E703" s="384">
        <f t="shared" si="36"/>
        <v>0</v>
      </c>
      <c r="H703" s="415"/>
      <c r="I703" s="416"/>
      <c r="J703" s="415"/>
      <c r="K703" s="415"/>
      <c r="L703" s="415"/>
    </row>
    <row r="704" spans="1:12" ht="16.5" thickBot="1" x14ac:dyDescent="0.3">
      <c r="A704" s="397" t="s">
        <v>77</v>
      </c>
      <c r="B704" s="384">
        <f t="shared" si="36"/>
        <v>25892</v>
      </c>
      <c r="C704" s="384">
        <f t="shared" si="36"/>
        <v>6200</v>
      </c>
      <c r="D704" s="384">
        <f t="shared" si="36"/>
        <v>0</v>
      </c>
      <c r="E704" s="384">
        <f t="shared" si="36"/>
        <v>0</v>
      </c>
      <c r="H704" s="415"/>
      <c r="I704" s="416"/>
      <c r="J704" s="415"/>
      <c r="K704" s="415"/>
      <c r="L704" s="415"/>
    </row>
    <row r="705" spans="1:12" ht="16.5" thickBot="1" x14ac:dyDescent="0.3">
      <c r="A705" s="396" t="s">
        <v>20</v>
      </c>
      <c r="B705" s="391">
        <f>B706+B707+B708+B709</f>
        <v>384520</v>
      </c>
      <c r="C705" s="391">
        <f t="shared" ref="C705:E705" si="37">C706+C707+C708+C709</f>
        <v>272350</v>
      </c>
      <c r="D705" s="391">
        <f t="shared" si="37"/>
        <v>258000</v>
      </c>
      <c r="E705" s="391">
        <f t="shared" si="37"/>
        <v>308800</v>
      </c>
      <c r="H705" s="415"/>
      <c r="I705" s="416"/>
      <c r="J705" s="415"/>
      <c r="K705" s="415"/>
      <c r="L705" s="415"/>
    </row>
    <row r="706" spans="1:12" ht="16.5" thickBot="1" x14ac:dyDescent="0.3">
      <c r="A706" s="397" t="s">
        <v>50</v>
      </c>
      <c r="B706" s="384">
        <f t="shared" ref="B706:E709" si="38">B164+B190+B215+B240+B265+B290+B315+B340+B366+B392+B417+B442+B467+B492+B517+B545+B570+B596+B621+B646+B671</f>
        <v>69694</v>
      </c>
      <c r="C706" s="384">
        <f t="shared" si="38"/>
        <v>72350</v>
      </c>
      <c r="D706" s="384">
        <f t="shared" si="38"/>
        <v>58000</v>
      </c>
      <c r="E706" s="384">
        <f t="shared" si="38"/>
        <v>83000</v>
      </c>
      <c r="H706" s="415"/>
      <c r="I706" s="416"/>
      <c r="J706" s="415"/>
      <c r="K706" s="415"/>
      <c r="L706" s="415"/>
    </row>
    <row r="707" spans="1:12" ht="16.5" thickBot="1" x14ac:dyDescent="0.3">
      <c r="A707" s="397" t="s">
        <v>78</v>
      </c>
      <c r="B707" s="384">
        <f t="shared" si="38"/>
        <v>314826</v>
      </c>
      <c r="C707" s="384">
        <f t="shared" si="38"/>
        <v>200000</v>
      </c>
      <c r="D707" s="384">
        <f t="shared" si="38"/>
        <v>200000</v>
      </c>
      <c r="E707" s="384">
        <f t="shared" si="38"/>
        <v>200000</v>
      </c>
      <c r="H707" s="415"/>
      <c r="I707" s="416"/>
      <c r="J707" s="415"/>
      <c r="K707" s="415"/>
      <c r="L707" s="415"/>
    </row>
    <row r="708" spans="1:12" ht="16.5" thickBot="1" x14ac:dyDescent="0.3">
      <c r="A708" s="397" t="s">
        <v>76</v>
      </c>
      <c r="B708" s="384">
        <f t="shared" si="38"/>
        <v>0</v>
      </c>
      <c r="C708" s="384">
        <f t="shared" si="38"/>
        <v>0</v>
      </c>
      <c r="D708" s="384">
        <f t="shared" si="38"/>
        <v>0</v>
      </c>
      <c r="E708" s="384">
        <f t="shared" si="38"/>
        <v>0</v>
      </c>
      <c r="H708" s="418"/>
      <c r="I708" s="416"/>
      <c r="J708" s="416"/>
      <c r="K708" s="416"/>
      <c r="L708" s="415"/>
    </row>
    <row r="709" spans="1:12" ht="16.5" thickBot="1" x14ac:dyDescent="0.3">
      <c r="A709" s="397" t="s">
        <v>77</v>
      </c>
      <c r="B709" s="384">
        <f t="shared" si="38"/>
        <v>0</v>
      </c>
      <c r="C709" s="384">
        <f t="shared" si="38"/>
        <v>0</v>
      </c>
      <c r="D709" s="384">
        <f t="shared" si="38"/>
        <v>0</v>
      </c>
      <c r="E709" s="384">
        <f t="shared" si="38"/>
        <v>25800</v>
      </c>
      <c r="H709" s="415"/>
      <c r="I709" s="416"/>
      <c r="J709" s="415"/>
      <c r="K709" s="415"/>
      <c r="L709" s="415"/>
    </row>
    <row r="710" spans="1:12" ht="16.5" thickBot="1" x14ac:dyDescent="0.3">
      <c r="A710" s="432" t="s">
        <v>35</v>
      </c>
      <c r="B710" s="433">
        <v>0</v>
      </c>
      <c r="C710" s="433">
        <f>IF(C678-C677=0,0,"Error")</f>
        <v>0</v>
      </c>
      <c r="D710" s="433">
        <f>IF(D678-D677=0,0,"Error")</f>
        <v>0</v>
      </c>
      <c r="E710" s="433">
        <f>IF(E678-E677=0,0,"Error")</f>
        <v>0</v>
      </c>
      <c r="H710" s="415"/>
      <c r="I710" s="416"/>
      <c r="J710" s="415"/>
      <c r="K710" s="415"/>
      <c r="L710" s="415"/>
    </row>
    <row r="711" spans="1:12" x14ac:dyDescent="0.25">
      <c r="A711" s="434"/>
      <c r="B711" s="435"/>
      <c r="C711" s="435"/>
      <c r="D711" s="435"/>
      <c r="E711" s="435"/>
    </row>
    <row r="712" spans="1:12" x14ac:dyDescent="0.25">
      <c r="A712" s="436"/>
      <c r="B712" s="436"/>
      <c r="C712" s="436"/>
      <c r="D712" s="436"/>
      <c r="E712" s="436"/>
    </row>
    <row r="713" spans="1:12" x14ac:dyDescent="0.25">
      <c r="A713" s="436"/>
      <c r="B713" s="436"/>
      <c r="C713" s="436"/>
      <c r="D713" s="436"/>
      <c r="E713" s="436"/>
    </row>
  </sheetData>
  <mergeCells count="156">
    <mergeCell ref="B12:E12"/>
    <mergeCell ref="A13:A14"/>
    <mergeCell ref="B19:E19"/>
    <mergeCell ref="A20:E20"/>
    <mergeCell ref="A27:E27"/>
    <mergeCell ref="A28:E28"/>
    <mergeCell ref="B5:E5"/>
    <mergeCell ref="B6:E6"/>
    <mergeCell ref="B7:E7"/>
    <mergeCell ref="A8:E8"/>
    <mergeCell ref="A9:E11"/>
    <mergeCell ref="B66:E66"/>
    <mergeCell ref="B67:E67"/>
    <mergeCell ref="B68:E68"/>
    <mergeCell ref="A69:A70"/>
    <mergeCell ref="A77:E77"/>
    <mergeCell ref="A78:A79"/>
    <mergeCell ref="B29:E29"/>
    <mergeCell ref="B30:E30"/>
    <mergeCell ref="B31:E31"/>
    <mergeCell ref="A32:A33"/>
    <mergeCell ref="A40:E40"/>
    <mergeCell ref="A41:A42"/>
    <mergeCell ref="A140:E140"/>
    <mergeCell ref="A141:E141"/>
    <mergeCell ref="B142:E142"/>
    <mergeCell ref="D143:E143"/>
    <mergeCell ref="B144:E144"/>
    <mergeCell ref="B145:E145"/>
    <mergeCell ref="B103:E103"/>
    <mergeCell ref="B104:E104"/>
    <mergeCell ref="B105:E105"/>
    <mergeCell ref="A106:A107"/>
    <mergeCell ref="A114:E114"/>
    <mergeCell ref="A115:A116"/>
    <mergeCell ref="B171:E171"/>
    <mergeCell ref="B172:E172"/>
    <mergeCell ref="A173:A174"/>
    <mergeCell ref="A181:E181"/>
    <mergeCell ref="A182:A183"/>
    <mergeCell ref="B196:E196"/>
    <mergeCell ref="B146:E146"/>
    <mergeCell ref="A147:A148"/>
    <mergeCell ref="A155:E155"/>
    <mergeCell ref="A156:A157"/>
    <mergeCell ref="B169:E169"/>
    <mergeCell ref="D170:E170"/>
    <mergeCell ref="A223:A224"/>
    <mergeCell ref="A231:E231"/>
    <mergeCell ref="A232:A233"/>
    <mergeCell ref="B246:E246"/>
    <mergeCell ref="B247:E247"/>
    <mergeCell ref="A248:A249"/>
    <mergeCell ref="B197:E197"/>
    <mergeCell ref="A198:A199"/>
    <mergeCell ref="A206:E206"/>
    <mergeCell ref="A207:A208"/>
    <mergeCell ref="B221:E221"/>
    <mergeCell ref="B222:E222"/>
    <mergeCell ref="A282:A283"/>
    <mergeCell ref="B296:E296"/>
    <mergeCell ref="B297:E297"/>
    <mergeCell ref="A298:A299"/>
    <mergeCell ref="A306:E306"/>
    <mergeCell ref="A307:A308"/>
    <mergeCell ref="A256:E256"/>
    <mergeCell ref="A257:A258"/>
    <mergeCell ref="B271:E271"/>
    <mergeCell ref="B272:E272"/>
    <mergeCell ref="A273:A274"/>
    <mergeCell ref="A281:E281"/>
    <mergeCell ref="D346:E346"/>
    <mergeCell ref="B347:E347"/>
    <mergeCell ref="B348:E348"/>
    <mergeCell ref="A349:A350"/>
    <mergeCell ref="A357:E357"/>
    <mergeCell ref="A358:A359"/>
    <mergeCell ref="B321:E321"/>
    <mergeCell ref="B322:E322"/>
    <mergeCell ref="A323:A324"/>
    <mergeCell ref="A331:E331"/>
    <mergeCell ref="A332:A333"/>
    <mergeCell ref="B345:E345"/>
    <mergeCell ref="B398:E398"/>
    <mergeCell ref="B399:E399"/>
    <mergeCell ref="A400:A401"/>
    <mergeCell ref="A408:E408"/>
    <mergeCell ref="A409:A410"/>
    <mergeCell ref="B423:E423"/>
    <mergeCell ref="B371:E371"/>
    <mergeCell ref="B373:E373"/>
    <mergeCell ref="B374:E374"/>
    <mergeCell ref="A375:A376"/>
    <mergeCell ref="A383:E383"/>
    <mergeCell ref="A384:A385"/>
    <mergeCell ref="A450:A451"/>
    <mergeCell ref="A458:E458"/>
    <mergeCell ref="A459:A460"/>
    <mergeCell ref="B473:E473"/>
    <mergeCell ref="B474:E474"/>
    <mergeCell ref="A475:A476"/>
    <mergeCell ref="B424:E424"/>
    <mergeCell ref="A425:A426"/>
    <mergeCell ref="A433:E433"/>
    <mergeCell ref="A434:A435"/>
    <mergeCell ref="B448:E448"/>
    <mergeCell ref="B449:E449"/>
    <mergeCell ref="A509:A510"/>
    <mergeCell ref="B522:E522"/>
    <mergeCell ref="D525:E525"/>
    <mergeCell ref="B526:E526"/>
    <mergeCell ref="B527:E527"/>
    <mergeCell ref="A528:A529"/>
    <mergeCell ref="A483:E483"/>
    <mergeCell ref="A484:A485"/>
    <mergeCell ref="B498:E498"/>
    <mergeCell ref="B499:E499"/>
    <mergeCell ref="A500:A501"/>
    <mergeCell ref="A508:E508"/>
    <mergeCell ref="B603:E603"/>
    <mergeCell ref="A561:E561"/>
    <mergeCell ref="A562:A563"/>
    <mergeCell ref="B575:E575"/>
    <mergeCell ref="D576:E576"/>
    <mergeCell ref="B577:E577"/>
    <mergeCell ref="B578:E578"/>
    <mergeCell ref="A536:E536"/>
    <mergeCell ref="A537:A538"/>
    <mergeCell ref="D550:E550"/>
    <mergeCell ref="B551:E551"/>
    <mergeCell ref="B552:E552"/>
    <mergeCell ref="A553:A554"/>
    <mergeCell ref="A2:E2"/>
    <mergeCell ref="A3:E3"/>
    <mergeCell ref="A523:E523"/>
    <mergeCell ref="A524:E524"/>
    <mergeCell ref="A654:A655"/>
    <mergeCell ref="A662:E662"/>
    <mergeCell ref="A663:A664"/>
    <mergeCell ref="A629:A630"/>
    <mergeCell ref="A637:E637"/>
    <mergeCell ref="A638:A639"/>
    <mergeCell ref="D651:E651"/>
    <mergeCell ref="B652:E652"/>
    <mergeCell ref="B653:E653"/>
    <mergeCell ref="A604:A605"/>
    <mergeCell ref="A612:E612"/>
    <mergeCell ref="A613:A614"/>
    <mergeCell ref="D626:E626"/>
    <mergeCell ref="B627:E627"/>
    <mergeCell ref="B628:E628"/>
    <mergeCell ref="A579:A580"/>
    <mergeCell ref="A587:E587"/>
    <mergeCell ref="A588:A589"/>
    <mergeCell ref="D601:E601"/>
    <mergeCell ref="B602:E60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6"/>
  <sheetViews>
    <sheetView zoomScale="130" zoomScaleNormal="130" zoomScaleSheetLayoutView="85" workbookViewId="0">
      <selection activeCell="A9" sqref="A9:E11"/>
    </sheetView>
  </sheetViews>
  <sheetFormatPr defaultRowHeight="15" x14ac:dyDescent="0.25"/>
  <cols>
    <col min="1" max="1" width="28.5703125" customWidth="1"/>
    <col min="2" max="2" width="13.85546875" customWidth="1"/>
    <col min="3" max="5" width="11.7109375" customWidth="1"/>
    <col min="7" max="7" width="9.85546875" customWidth="1"/>
    <col min="8" max="8" width="11" customWidth="1"/>
    <col min="9" max="9" width="11" bestFit="1" customWidth="1"/>
  </cols>
  <sheetData>
    <row r="1" spans="1:6" x14ac:dyDescent="0.25">
      <c r="A1" s="766" t="s">
        <v>331</v>
      </c>
      <c r="B1" s="766"/>
      <c r="C1" s="766"/>
      <c r="D1" s="766"/>
      <c r="E1" s="766"/>
    </row>
    <row r="2" spans="1:6" ht="30" customHeight="1" x14ac:dyDescent="0.25">
      <c r="A2" s="695" t="s">
        <v>146</v>
      </c>
      <c r="B2" s="695"/>
      <c r="C2" s="695"/>
      <c r="D2" s="695"/>
      <c r="E2" s="695"/>
      <c r="F2" s="56"/>
    </row>
    <row r="3" spans="1:6" ht="18" customHeight="1" x14ac:dyDescent="0.25">
      <c r="A3" s="812" t="s">
        <v>140</v>
      </c>
      <c r="B3" s="812"/>
      <c r="C3" s="812"/>
      <c r="D3" s="812"/>
      <c r="E3" s="812"/>
      <c r="F3" s="116"/>
    </row>
    <row r="4" spans="1:6" ht="15.75" thickBot="1" x14ac:dyDescent="0.3"/>
    <row r="5" spans="1:6" ht="15.75" thickBot="1" x14ac:dyDescent="0.3">
      <c r="A5" s="15" t="s">
        <v>21</v>
      </c>
      <c r="B5" s="813" t="s">
        <v>166</v>
      </c>
      <c r="C5" s="813"/>
      <c r="D5" s="813"/>
      <c r="E5" s="813"/>
    </row>
    <row r="6" spans="1:6" ht="15.75" thickBot="1" x14ac:dyDescent="0.3">
      <c r="A6" s="15" t="s">
        <v>4</v>
      </c>
      <c r="B6" s="814" t="s">
        <v>167</v>
      </c>
      <c r="C6" s="815"/>
      <c r="D6" s="815"/>
      <c r="E6" s="816"/>
    </row>
    <row r="7" spans="1:6" ht="15.75" thickBot="1" x14ac:dyDescent="0.3">
      <c r="A7" s="15" t="s">
        <v>26</v>
      </c>
      <c r="B7" s="817" t="s">
        <v>141</v>
      </c>
      <c r="C7" s="809"/>
      <c r="D7" s="809"/>
      <c r="E7" s="818"/>
    </row>
    <row r="8" spans="1:6" ht="15.75" thickBot="1" x14ac:dyDescent="0.3">
      <c r="A8" s="819" t="s">
        <v>7</v>
      </c>
      <c r="B8" s="820"/>
      <c r="C8" s="820"/>
      <c r="D8" s="820"/>
      <c r="E8" s="821"/>
    </row>
    <row r="9" spans="1:6" ht="15.75" thickBot="1" x14ac:dyDescent="0.3">
      <c r="A9" s="806" t="s">
        <v>168</v>
      </c>
      <c r="B9" s="807"/>
      <c r="C9" s="807"/>
      <c r="D9" s="807"/>
      <c r="E9" s="808"/>
    </row>
    <row r="10" spans="1:6" ht="36.75" customHeight="1" thickBot="1" x14ac:dyDescent="0.3">
      <c r="A10" s="806"/>
      <c r="B10" s="807"/>
      <c r="C10" s="807"/>
      <c r="D10" s="807"/>
      <c r="E10" s="808"/>
    </row>
    <row r="11" spans="1:6" ht="23.25" customHeight="1" thickBot="1" x14ac:dyDescent="0.3">
      <c r="A11" s="806"/>
      <c r="B11" s="807"/>
      <c r="C11" s="807"/>
      <c r="D11" s="807"/>
      <c r="E11" s="808"/>
    </row>
    <row r="12" spans="1:6" ht="86.25" customHeight="1" thickBot="1" x14ac:dyDescent="0.3">
      <c r="A12" s="673" t="s">
        <v>10</v>
      </c>
      <c r="B12" s="809" t="s">
        <v>169</v>
      </c>
      <c r="C12" s="810"/>
      <c r="D12" s="810"/>
      <c r="E12" s="811"/>
    </row>
    <row r="13" spans="1:6" ht="23.25" customHeight="1" x14ac:dyDescent="0.25">
      <c r="A13" s="771" t="s">
        <v>11</v>
      </c>
      <c r="B13" s="2">
        <v>2019</v>
      </c>
      <c r="C13" s="2">
        <v>2020</v>
      </c>
      <c r="D13" s="2">
        <v>2021</v>
      </c>
      <c r="E13" s="2">
        <v>2022</v>
      </c>
    </row>
    <row r="14" spans="1:6" ht="15.75" thickBot="1" x14ac:dyDescent="0.3">
      <c r="A14" s="772"/>
      <c r="B14" s="3" t="s">
        <v>5</v>
      </c>
      <c r="C14" s="3" t="s">
        <v>6</v>
      </c>
      <c r="D14" s="3" t="s">
        <v>6</v>
      </c>
      <c r="E14" s="3" t="s">
        <v>6</v>
      </c>
    </row>
    <row r="15" spans="1:6" ht="15.75" thickBot="1" x14ac:dyDescent="0.3">
      <c r="A15" s="71" t="s">
        <v>170</v>
      </c>
      <c r="B15" s="529">
        <v>3.3846683763284299E-2</v>
      </c>
      <c r="C15" s="529">
        <v>4.0611881218956203E-2</v>
      </c>
      <c r="D15" s="529">
        <v>4.4520830947998698E-2</v>
      </c>
      <c r="E15" s="529">
        <v>4.4562390434836702E-2</v>
      </c>
    </row>
    <row r="16" spans="1:6" ht="27" thickBot="1" x14ac:dyDescent="0.3">
      <c r="A16" s="71" t="s">
        <v>171</v>
      </c>
      <c r="B16" s="72">
        <v>0.68700000000000006</v>
      </c>
      <c r="C16" s="72">
        <v>0.66400000000000003</v>
      </c>
      <c r="D16" s="72">
        <v>0.63500000000000001</v>
      </c>
      <c r="E16" s="72">
        <v>0.59899999999999998</v>
      </c>
    </row>
    <row r="17" spans="1:10" ht="15.75" thickBot="1" x14ac:dyDescent="0.3">
      <c r="A17" s="71" t="s">
        <v>172</v>
      </c>
      <c r="B17" s="73" t="s">
        <v>173</v>
      </c>
      <c r="C17" s="73" t="s">
        <v>174</v>
      </c>
      <c r="D17" s="73" t="s">
        <v>175</v>
      </c>
      <c r="E17" s="73" t="s">
        <v>175</v>
      </c>
    </row>
    <row r="18" spans="1:10" ht="27" thickBot="1" x14ac:dyDescent="0.3">
      <c r="A18" s="71" t="s">
        <v>176</v>
      </c>
      <c r="B18" s="74" t="s">
        <v>177</v>
      </c>
      <c r="C18" s="74" t="s">
        <v>178</v>
      </c>
      <c r="D18" s="74" t="s">
        <v>178</v>
      </c>
      <c r="E18" s="74" t="s">
        <v>178</v>
      </c>
    </row>
    <row r="19" spans="1:10" ht="52.5" thickBot="1" x14ac:dyDescent="0.3">
      <c r="A19" s="75" t="s">
        <v>179</v>
      </c>
      <c r="B19" s="76" t="s">
        <v>180</v>
      </c>
      <c r="C19" s="76" t="s">
        <v>180</v>
      </c>
      <c r="D19" s="76" t="s">
        <v>180</v>
      </c>
      <c r="E19" s="76" t="s">
        <v>180</v>
      </c>
    </row>
    <row r="20" spans="1:10" ht="27" thickBot="1" x14ac:dyDescent="0.3">
      <c r="A20" s="75" t="s">
        <v>181</v>
      </c>
      <c r="B20" s="77" t="s">
        <v>182</v>
      </c>
      <c r="C20" s="76" t="s">
        <v>183</v>
      </c>
      <c r="D20" s="76" t="s">
        <v>184</v>
      </c>
      <c r="E20" s="78" t="s">
        <v>185</v>
      </c>
    </row>
    <row r="21" spans="1:10" ht="88.5" customHeight="1" thickBot="1" x14ac:dyDescent="0.3">
      <c r="A21" s="81" t="s">
        <v>12</v>
      </c>
      <c r="B21" s="776" t="s">
        <v>186</v>
      </c>
      <c r="C21" s="777"/>
      <c r="D21" s="777"/>
      <c r="E21" s="778"/>
    </row>
    <row r="22" spans="1:10" ht="23.25" customHeight="1" thickBot="1" x14ac:dyDescent="0.3">
      <c r="A22" s="767" t="s">
        <v>13</v>
      </c>
      <c r="B22" s="779"/>
      <c r="C22" s="779"/>
      <c r="D22" s="779"/>
      <c r="E22" s="780"/>
      <c r="H22" s="5"/>
      <c r="J22" s="5"/>
    </row>
    <row r="23" spans="1:10" ht="15.75" thickBot="1" x14ac:dyDescent="0.3">
      <c r="A23" s="71" t="s">
        <v>187</v>
      </c>
      <c r="B23" s="72">
        <v>0.27700000000000002</v>
      </c>
      <c r="C23" s="72" t="s">
        <v>188</v>
      </c>
      <c r="D23" s="72" t="s">
        <v>188</v>
      </c>
      <c r="E23" s="72" t="s">
        <v>188</v>
      </c>
      <c r="G23" s="79"/>
    </row>
    <row r="24" spans="1:10" ht="15.75" thickBot="1" x14ac:dyDescent="0.3">
      <c r="A24" s="71" t="s">
        <v>189</v>
      </c>
      <c r="B24" s="80">
        <v>250</v>
      </c>
      <c r="C24" s="80">
        <v>500</v>
      </c>
      <c r="D24" s="80">
        <v>500</v>
      </c>
      <c r="E24" s="80">
        <v>500</v>
      </c>
    </row>
    <row r="25" spans="1:10" ht="27" thickBot="1" x14ac:dyDescent="0.3">
      <c r="A25" s="71" t="s">
        <v>190</v>
      </c>
      <c r="B25" s="72">
        <v>0.27800000000000002</v>
      </c>
      <c r="C25" s="72">
        <v>0.27800000000000002</v>
      </c>
      <c r="D25" s="72">
        <v>0.27800000000000002</v>
      </c>
      <c r="E25" s="72">
        <v>0.27800000000000002</v>
      </c>
    </row>
    <row r="26" spans="1:10" ht="53.25" customHeight="1" thickBot="1" x14ac:dyDescent="0.3">
      <c r="A26" s="71" t="s">
        <v>191</v>
      </c>
      <c r="B26" s="72" t="s">
        <v>192</v>
      </c>
      <c r="C26" s="72">
        <v>0</v>
      </c>
      <c r="D26" s="72">
        <v>0</v>
      </c>
      <c r="E26" s="72">
        <v>0</v>
      </c>
    </row>
    <row r="27" spans="1:10" ht="39.75" thickBot="1" x14ac:dyDescent="0.3">
      <c r="A27" s="71" t="s">
        <v>193</v>
      </c>
      <c r="B27" s="72">
        <v>4.7999999999999996E-3</v>
      </c>
      <c r="C27" s="72" t="s">
        <v>194</v>
      </c>
      <c r="D27" s="72" t="s">
        <v>194</v>
      </c>
      <c r="E27" s="72" t="s">
        <v>194</v>
      </c>
    </row>
    <row r="28" spans="1:10" ht="27" thickBot="1" x14ac:dyDescent="0.3">
      <c r="A28" s="71" t="s">
        <v>195</v>
      </c>
      <c r="B28" s="55" t="s">
        <v>196</v>
      </c>
      <c r="C28" s="72">
        <v>0</v>
      </c>
      <c r="D28" s="72">
        <v>0</v>
      </c>
      <c r="E28" s="72">
        <v>0</v>
      </c>
    </row>
    <row r="29" spans="1:10" ht="34.5" thickBot="1" x14ac:dyDescent="0.3">
      <c r="A29" s="115" t="s">
        <v>288</v>
      </c>
      <c r="B29" s="55">
        <v>36</v>
      </c>
      <c r="C29" s="38" t="s">
        <v>188</v>
      </c>
      <c r="D29" s="38" t="s">
        <v>188</v>
      </c>
      <c r="E29" s="38" t="s">
        <v>188</v>
      </c>
    </row>
    <row r="30" spans="1:10" ht="15.75" thickBot="1" x14ac:dyDescent="0.3">
      <c r="A30" s="790" t="s">
        <v>32</v>
      </c>
      <c r="B30" s="791"/>
      <c r="C30" s="791"/>
      <c r="D30" s="791"/>
      <c r="E30" s="792"/>
    </row>
    <row r="31" spans="1:10" ht="15.75" thickBot="1" x14ac:dyDescent="0.3">
      <c r="A31" s="781" t="s">
        <v>44</v>
      </c>
      <c r="B31" s="782"/>
      <c r="C31" s="782"/>
      <c r="D31" s="782"/>
      <c r="E31" s="783"/>
    </row>
    <row r="32" spans="1:10" ht="18.75" customHeight="1" thickBot="1" x14ac:dyDescent="0.3">
      <c r="A32" s="18" t="s">
        <v>28</v>
      </c>
      <c r="B32" s="784" t="s">
        <v>197</v>
      </c>
      <c r="C32" s="785"/>
      <c r="D32" s="785"/>
      <c r="E32" s="786"/>
    </row>
    <row r="33" spans="1:11" ht="55.5" customHeight="1" thickBot="1" x14ac:dyDescent="0.3">
      <c r="A33" s="4" t="s">
        <v>9</v>
      </c>
      <c r="B33" s="767" t="s">
        <v>198</v>
      </c>
      <c r="C33" s="768"/>
      <c r="D33" s="768"/>
      <c r="E33" s="769"/>
    </row>
    <row r="34" spans="1:11" ht="15.75" thickBot="1" x14ac:dyDescent="0.3">
      <c r="A34" s="4" t="s">
        <v>14</v>
      </c>
      <c r="B34" s="770" t="s">
        <v>199</v>
      </c>
      <c r="C34" s="768"/>
      <c r="D34" s="768"/>
      <c r="E34" s="769"/>
    </row>
    <row r="35" spans="1:11" ht="12.75" customHeight="1" x14ac:dyDescent="0.25">
      <c r="A35" s="771"/>
      <c r="B35" s="16">
        <v>2019</v>
      </c>
      <c r="C35" s="16">
        <v>2020</v>
      </c>
      <c r="D35" s="16">
        <v>2021</v>
      </c>
      <c r="E35" s="16">
        <v>2022</v>
      </c>
    </row>
    <row r="36" spans="1:11" ht="9" customHeight="1" thickBot="1" x14ac:dyDescent="0.3">
      <c r="A36" s="772"/>
      <c r="B36" s="17" t="s">
        <v>5</v>
      </c>
      <c r="C36" s="17" t="s">
        <v>6</v>
      </c>
      <c r="D36" s="17" t="s">
        <v>6</v>
      </c>
      <c r="E36" s="17" t="s">
        <v>6</v>
      </c>
    </row>
    <row r="37" spans="1:11" ht="15.75" thickBot="1" x14ac:dyDescent="0.3">
      <c r="A37" s="4" t="s">
        <v>8</v>
      </c>
      <c r="B37" s="6">
        <v>2</v>
      </c>
      <c r="C37" s="6">
        <v>2</v>
      </c>
      <c r="D37" s="6">
        <v>2</v>
      </c>
      <c r="E37" s="6">
        <v>2</v>
      </c>
    </row>
    <row r="38" spans="1:11" ht="15.75" thickBot="1" x14ac:dyDescent="0.3">
      <c r="A38" s="4" t="s">
        <v>15</v>
      </c>
      <c r="B38" s="6">
        <f>B67</f>
        <v>10000</v>
      </c>
      <c r="C38" s="6">
        <f t="shared" ref="C38:E38" si="0">C67</f>
        <v>10000</v>
      </c>
      <c r="D38" s="6">
        <f t="shared" si="0"/>
        <v>10000</v>
      </c>
      <c r="E38" s="6">
        <f t="shared" si="0"/>
        <v>10000</v>
      </c>
    </row>
    <row r="39" spans="1:11" ht="15.75" thickBot="1" x14ac:dyDescent="0.3">
      <c r="A39" s="4" t="s">
        <v>23</v>
      </c>
      <c r="B39" s="6">
        <f>B38/B37</f>
        <v>5000</v>
      </c>
      <c r="C39" s="6">
        <f t="shared" ref="C39:E39" si="1">C38/C37</f>
        <v>5000</v>
      </c>
      <c r="D39" s="6">
        <f t="shared" si="1"/>
        <v>5000</v>
      </c>
      <c r="E39" s="6">
        <f t="shared" si="1"/>
        <v>5000</v>
      </c>
    </row>
    <row r="40" spans="1:11" ht="15.75" thickBot="1" x14ac:dyDescent="0.3">
      <c r="A40" s="4" t="s">
        <v>16</v>
      </c>
      <c r="B40" s="113" t="s">
        <v>22</v>
      </c>
      <c r="C40" s="7">
        <f>C37/B37-1</f>
        <v>0</v>
      </c>
      <c r="D40" s="7">
        <f t="shared" ref="D40:E42" si="2">D37/C37-1</f>
        <v>0</v>
      </c>
      <c r="E40" s="7">
        <f t="shared" si="2"/>
        <v>0</v>
      </c>
      <c r="G40" s="9"/>
      <c r="H40" s="9"/>
      <c r="I40" s="9"/>
      <c r="J40" s="9"/>
      <c r="K40" s="9"/>
    </row>
    <row r="41" spans="1:11" ht="15.75" thickBot="1" x14ac:dyDescent="0.3">
      <c r="A41" s="4" t="s">
        <v>17</v>
      </c>
      <c r="B41" s="113" t="s">
        <v>22</v>
      </c>
      <c r="C41" s="7">
        <f>C38/B38-1</f>
        <v>0</v>
      </c>
      <c r="D41" s="7">
        <f t="shared" si="2"/>
        <v>0</v>
      </c>
      <c r="E41" s="7">
        <f t="shared" si="2"/>
        <v>0</v>
      </c>
    </row>
    <row r="42" spans="1:11" ht="15.75" thickBot="1" x14ac:dyDescent="0.3">
      <c r="A42" s="4" t="s">
        <v>18</v>
      </c>
      <c r="B42" s="113" t="s">
        <v>22</v>
      </c>
      <c r="C42" s="7">
        <f>C39/B39-1</f>
        <v>0</v>
      </c>
      <c r="D42" s="7">
        <f t="shared" si="2"/>
        <v>0</v>
      </c>
      <c r="E42" s="7">
        <f t="shared" si="2"/>
        <v>0</v>
      </c>
    </row>
    <row r="43" spans="1:11" ht="15.75" thickBot="1" x14ac:dyDescent="0.3">
      <c r="A43" s="773" t="s">
        <v>34</v>
      </c>
      <c r="B43" s="774"/>
      <c r="C43" s="774"/>
      <c r="D43" s="774"/>
      <c r="E43" s="775"/>
    </row>
    <row r="44" spans="1:11" ht="12.75" customHeight="1" x14ac:dyDescent="0.25">
      <c r="A44" s="771"/>
      <c r="B44" s="16">
        <v>2019</v>
      </c>
      <c r="C44" s="16">
        <v>2020</v>
      </c>
      <c r="D44" s="16">
        <v>2021</v>
      </c>
      <c r="E44" s="16">
        <v>2022</v>
      </c>
    </row>
    <row r="45" spans="1:11" ht="9" customHeight="1" thickBot="1" x14ac:dyDescent="0.3">
      <c r="A45" s="772"/>
      <c r="B45" s="17" t="s">
        <v>5</v>
      </c>
      <c r="C45" s="17" t="s">
        <v>6</v>
      </c>
      <c r="D45" s="17" t="s">
        <v>6</v>
      </c>
      <c r="E45" s="17" t="s">
        <v>6</v>
      </c>
    </row>
    <row r="46" spans="1:11" ht="15.75" thickBot="1" x14ac:dyDescent="0.3">
      <c r="A46" s="1" t="s">
        <v>0</v>
      </c>
      <c r="B46" s="8">
        <f>B47+B48</f>
        <v>0</v>
      </c>
      <c r="C46" s="8">
        <f t="shared" ref="C46:E46" si="3">C47+C48</f>
        <v>0</v>
      </c>
      <c r="D46" s="8">
        <f t="shared" si="3"/>
        <v>0</v>
      </c>
      <c r="E46" s="8">
        <f t="shared" si="3"/>
        <v>0</v>
      </c>
    </row>
    <row r="47" spans="1:11" ht="15.75" thickBot="1" x14ac:dyDescent="0.3">
      <c r="A47" s="10" t="s">
        <v>50</v>
      </c>
      <c r="B47" s="11"/>
      <c r="C47" s="11"/>
      <c r="D47" s="11"/>
      <c r="E47" s="11"/>
    </row>
    <row r="48" spans="1:11" ht="15.75" thickBot="1" x14ac:dyDescent="0.3">
      <c r="A48" s="10" t="s">
        <v>51</v>
      </c>
      <c r="B48" s="11"/>
      <c r="C48" s="11"/>
      <c r="D48" s="11"/>
      <c r="E48" s="11"/>
    </row>
    <row r="49" spans="1:8" ht="24.75" thickBot="1" x14ac:dyDescent="0.3">
      <c r="A49" s="1" t="s">
        <v>31</v>
      </c>
      <c r="B49" s="8">
        <f>B50+B51</f>
        <v>0</v>
      </c>
      <c r="C49" s="8">
        <f t="shared" ref="C49:E49" si="4">C50+C51</f>
        <v>0</v>
      </c>
      <c r="D49" s="8">
        <f t="shared" si="4"/>
        <v>0</v>
      </c>
      <c r="E49" s="8">
        <f t="shared" si="4"/>
        <v>0</v>
      </c>
    </row>
    <row r="50" spans="1:8" ht="15.75" thickBot="1" x14ac:dyDescent="0.3">
      <c r="A50" s="10" t="s">
        <v>50</v>
      </c>
      <c r="B50" s="11"/>
      <c r="C50" s="11"/>
      <c r="D50" s="11"/>
      <c r="E50" s="11"/>
    </row>
    <row r="51" spans="1:8" ht="15.75" thickBot="1" x14ac:dyDescent="0.3">
      <c r="A51" s="10" t="s">
        <v>51</v>
      </c>
      <c r="B51" s="11"/>
      <c r="C51" s="11"/>
      <c r="D51" s="11"/>
      <c r="E51" s="11"/>
    </row>
    <row r="52" spans="1:8" ht="15.75" thickBot="1" x14ac:dyDescent="0.3">
      <c r="A52" s="1" t="s">
        <v>1</v>
      </c>
      <c r="B52" s="11">
        <f>B53+B54</f>
        <v>10000</v>
      </c>
      <c r="C52" s="11">
        <f t="shared" ref="C52:E52" si="5">C53+C54</f>
        <v>10000</v>
      </c>
      <c r="D52" s="11">
        <f t="shared" si="5"/>
        <v>10000</v>
      </c>
      <c r="E52" s="11">
        <f t="shared" si="5"/>
        <v>10000</v>
      </c>
    </row>
    <row r="53" spans="1:8" ht="15.75" thickBot="1" x14ac:dyDescent="0.3">
      <c r="A53" s="10" t="s">
        <v>50</v>
      </c>
      <c r="B53" s="8">
        <v>10000</v>
      </c>
      <c r="C53" s="8">
        <v>10000</v>
      </c>
      <c r="D53" s="8">
        <v>10000</v>
      </c>
      <c r="E53" s="8">
        <v>10000</v>
      </c>
    </row>
    <row r="54" spans="1:8" ht="15.75" thickBot="1" x14ac:dyDescent="0.3">
      <c r="A54" s="10" t="s">
        <v>51</v>
      </c>
      <c r="B54" s="11"/>
      <c r="C54" s="11"/>
      <c r="D54" s="11"/>
      <c r="E54" s="11"/>
    </row>
    <row r="55" spans="1:8" ht="15.75" thickBot="1" x14ac:dyDescent="0.3">
      <c r="A55" s="1" t="s">
        <v>2</v>
      </c>
      <c r="B55" s="11"/>
      <c r="C55" s="8"/>
      <c r="D55" s="8"/>
      <c r="E55" s="8"/>
    </row>
    <row r="56" spans="1:8" ht="15.75" thickBot="1" x14ac:dyDescent="0.3">
      <c r="A56" s="10" t="s">
        <v>50</v>
      </c>
      <c r="B56" s="11"/>
      <c r="C56" s="8"/>
      <c r="D56" s="8"/>
      <c r="E56" s="8"/>
    </row>
    <row r="57" spans="1:8" ht="15.75" thickBot="1" x14ac:dyDescent="0.3">
      <c r="A57" s="10" t="s">
        <v>51</v>
      </c>
      <c r="B57" s="11"/>
      <c r="C57" s="8"/>
      <c r="D57" s="8"/>
      <c r="E57" s="8"/>
    </row>
    <row r="58" spans="1:8" ht="15.75" thickBot="1" x14ac:dyDescent="0.3">
      <c r="A58" s="1" t="s">
        <v>24</v>
      </c>
      <c r="B58" s="11"/>
      <c r="C58" s="8"/>
      <c r="D58" s="8"/>
      <c r="E58" s="8"/>
    </row>
    <row r="59" spans="1:8" ht="15.75" thickBot="1" x14ac:dyDescent="0.3">
      <c r="A59" s="10" t="s">
        <v>50</v>
      </c>
      <c r="B59" s="11"/>
      <c r="C59" s="8"/>
      <c r="D59" s="8"/>
      <c r="E59" s="8"/>
    </row>
    <row r="60" spans="1:8" ht="15.75" thickBot="1" x14ac:dyDescent="0.3">
      <c r="A60" s="10" t="s">
        <v>51</v>
      </c>
      <c r="B60" s="11"/>
      <c r="C60" s="8"/>
      <c r="D60" s="8"/>
      <c r="E60" s="8"/>
    </row>
    <row r="61" spans="1:8" ht="15.75" thickBot="1" x14ac:dyDescent="0.3">
      <c r="A61" s="1" t="s">
        <v>25</v>
      </c>
      <c r="B61" s="11"/>
      <c r="C61" s="8"/>
      <c r="D61" s="8"/>
      <c r="E61" s="8"/>
    </row>
    <row r="62" spans="1:8" ht="15.75" thickBot="1" x14ac:dyDescent="0.3">
      <c r="A62" s="10" t="s">
        <v>50</v>
      </c>
      <c r="B62" s="11"/>
      <c r="C62" s="8"/>
      <c r="D62" s="8"/>
      <c r="E62" s="8"/>
    </row>
    <row r="63" spans="1:8" ht="15.75" thickBot="1" x14ac:dyDescent="0.3">
      <c r="A63" s="10" t="s">
        <v>51</v>
      </c>
      <c r="B63" s="11"/>
      <c r="C63" s="8"/>
      <c r="D63" s="8"/>
      <c r="E63" s="8"/>
    </row>
    <row r="64" spans="1:8" ht="24.75" thickBot="1" x14ac:dyDescent="0.3">
      <c r="A64" s="1" t="s">
        <v>3</v>
      </c>
      <c r="B64" s="11">
        <v>0</v>
      </c>
      <c r="C64" s="8">
        <v>0</v>
      </c>
      <c r="D64" s="8">
        <f>C64*1.03*0.99</f>
        <v>0</v>
      </c>
      <c r="E64" s="8">
        <f>D64*1.03*0.99</f>
        <v>0</v>
      </c>
      <c r="H64" s="59"/>
    </row>
    <row r="65" spans="1:12" ht="15.75" thickBot="1" x14ac:dyDescent="0.3">
      <c r="A65" s="10" t="s">
        <v>50</v>
      </c>
      <c r="B65" s="11"/>
      <c r="C65" s="31"/>
      <c r="D65" s="31"/>
      <c r="E65" s="31"/>
      <c r="J65" s="26"/>
      <c r="K65" s="26"/>
      <c r="L65" s="26"/>
    </row>
    <row r="66" spans="1:12" ht="15.75" thickBot="1" x14ac:dyDescent="0.3">
      <c r="A66" s="10" t="s">
        <v>51</v>
      </c>
      <c r="B66" s="11"/>
      <c r="C66" s="32"/>
      <c r="D66" s="31"/>
      <c r="E66" s="31"/>
    </row>
    <row r="67" spans="1:12" ht="15.75" thickBot="1" x14ac:dyDescent="0.3">
      <c r="A67" s="19" t="s">
        <v>33</v>
      </c>
      <c r="B67" s="11">
        <f>B64+B61+B58+B55+B52+B49+B46</f>
        <v>10000</v>
      </c>
      <c r="C67" s="11">
        <f t="shared" ref="C67:E67" si="6">C64+C61+C58+C55+C52+C49+C46</f>
        <v>10000</v>
      </c>
      <c r="D67" s="11">
        <f t="shared" si="6"/>
        <v>10000</v>
      </c>
      <c r="E67" s="11">
        <f t="shared" si="6"/>
        <v>10000</v>
      </c>
    </row>
    <row r="68" spans="1:12" ht="15.75" thickBot="1" x14ac:dyDescent="0.3">
      <c r="A68" s="22" t="s">
        <v>35</v>
      </c>
      <c r="B68" s="23">
        <f>IF(B67-B38=0,0,"Error")</f>
        <v>0</v>
      </c>
      <c r="C68" s="23">
        <f>IF(C67-C38=0,0,"Error")</f>
        <v>0</v>
      </c>
      <c r="D68" s="23">
        <f>IF(D67-D38=0,0,"Error")</f>
        <v>0</v>
      </c>
      <c r="E68" s="23">
        <f>IF(E67-E38=0,0,"Error")</f>
        <v>0</v>
      </c>
    </row>
    <row r="69" spans="1:12" ht="15.75" thickBot="1" x14ac:dyDescent="0.3">
      <c r="A69" s="33" t="s">
        <v>55</v>
      </c>
      <c r="B69" s="805" t="s">
        <v>200</v>
      </c>
      <c r="C69" s="785"/>
      <c r="D69" s="785"/>
      <c r="E69" s="786"/>
    </row>
    <row r="70" spans="1:12" ht="26.25" customHeight="1" thickBot="1" x14ac:dyDescent="0.3">
      <c r="A70" s="4" t="s">
        <v>9</v>
      </c>
      <c r="B70" s="770" t="s">
        <v>200</v>
      </c>
      <c r="C70" s="768"/>
      <c r="D70" s="768"/>
      <c r="E70" s="769"/>
    </row>
    <row r="71" spans="1:12" ht="15.75" thickBot="1" x14ac:dyDescent="0.3">
      <c r="A71" s="4" t="s">
        <v>14</v>
      </c>
      <c r="B71" s="770" t="s">
        <v>201</v>
      </c>
      <c r="C71" s="768"/>
      <c r="D71" s="768"/>
      <c r="E71" s="769"/>
    </row>
    <row r="72" spans="1:12" ht="12.75" customHeight="1" x14ac:dyDescent="0.25">
      <c r="A72" s="771"/>
      <c r="B72" s="16">
        <v>2019</v>
      </c>
      <c r="C72" s="16">
        <v>2020</v>
      </c>
      <c r="D72" s="16">
        <v>2021</v>
      </c>
      <c r="E72" s="16">
        <v>2022</v>
      </c>
    </row>
    <row r="73" spans="1:12" ht="9" customHeight="1" thickBot="1" x14ac:dyDescent="0.3">
      <c r="A73" s="772"/>
      <c r="B73" s="17" t="s">
        <v>5</v>
      </c>
      <c r="C73" s="17" t="s">
        <v>6</v>
      </c>
      <c r="D73" s="17" t="s">
        <v>6</v>
      </c>
      <c r="E73" s="17" t="s">
        <v>6</v>
      </c>
    </row>
    <row r="74" spans="1:12" ht="15.75" thickBot="1" x14ac:dyDescent="0.3">
      <c r="A74" s="4" t="s">
        <v>8</v>
      </c>
      <c r="B74" s="113">
        <v>1</v>
      </c>
      <c r="C74" s="113">
        <v>1</v>
      </c>
      <c r="D74" s="113">
        <v>1</v>
      </c>
      <c r="E74" s="113">
        <v>1</v>
      </c>
    </row>
    <row r="75" spans="1:12" ht="15.75" thickBot="1" x14ac:dyDescent="0.3">
      <c r="A75" s="4" t="s">
        <v>15</v>
      </c>
      <c r="B75" s="6">
        <f>B104</f>
        <v>91923</v>
      </c>
      <c r="C75" s="6">
        <f t="shared" ref="C75:E75" si="7">C104</f>
        <v>92500</v>
      </c>
      <c r="D75" s="6">
        <f t="shared" si="7"/>
        <v>94500</v>
      </c>
      <c r="E75" s="6">
        <f t="shared" si="7"/>
        <v>95500</v>
      </c>
    </row>
    <row r="76" spans="1:12" ht="15.75" thickBot="1" x14ac:dyDescent="0.3">
      <c r="A76" s="4" t="s">
        <v>23</v>
      </c>
      <c r="B76" s="6">
        <f>B75/B74</f>
        <v>91923</v>
      </c>
      <c r="C76" s="6">
        <f>C75/C74</f>
        <v>92500</v>
      </c>
      <c r="D76" s="6">
        <f>D75/D74</f>
        <v>94500</v>
      </c>
      <c r="E76" s="6">
        <f>E75/E74</f>
        <v>95500</v>
      </c>
    </row>
    <row r="77" spans="1:12" ht="15.75" thickBot="1" x14ac:dyDescent="0.3">
      <c r="A77" s="4" t="s">
        <v>16</v>
      </c>
      <c r="B77" s="113"/>
      <c r="C77" s="7">
        <f>C74/B74-1</f>
        <v>0</v>
      </c>
      <c r="D77" s="7">
        <f>D74/C74-1</f>
        <v>0</v>
      </c>
      <c r="E77" s="7">
        <f>E74/D74-1</f>
        <v>0</v>
      </c>
    </row>
    <row r="78" spans="1:12" ht="15.75" thickBot="1" x14ac:dyDescent="0.3">
      <c r="A78" s="4" t="s">
        <v>17</v>
      </c>
      <c r="B78" s="113"/>
      <c r="C78" s="7">
        <f>C75/B75-1</f>
        <v>6.276992700412265E-3</v>
      </c>
      <c r="D78" s="7">
        <f t="shared" ref="D78:E79" si="8">D75/C75-1</f>
        <v>2.1621621621621623E-2</v>
      </c>
      <c r="E78" s="7">
        <f t="shared" si="8"/>
        <v>1.0582010582010692E-2</v>
      </c>
    </row>
    <row r="79" spans="1:12" ht="15.75" thickBot="1" x14ac:dyDescent="0.3">
      <c r="A79" s="4" t="s">
        <v>18</v>
      </c>
      <c r="B79" s="113"/>
      <c r="C79" s="7">
        <f>C76/B76-1</f>
        <v>6.276992700412265E-3</v>
      </c>
      <c r="D79" s="7">
        <f t="shared" si="8"/>
        <v>2.1621621621621623E-2</v>
      </c>
      <c r="E79" s="7">
        <f t="shared" si="8"/>
        <v>1.0582010582010692E-2</v>
      </c>
    </row>
    <row r="80" spans="1:12" ht="24.75" customHeight="1" thickBot="1" x14ac:dyDescent="0.3">
      <c r="A80" s="773" t="s">
        <v>72</v>
      </c>
      <c r="B80" s="774"/>
      <c r="C80" s="774"/>
      <c r="D80" s="774"/>
      <c r="E80" s="775"/>
    </row>
    <row r="81" spans="1:5" ht="12.75" customHeight="1" x14ac:dyDescent="0.25">
      <c r="A81" s="771"/>
      <c r="B81" s="16">
        <v>2019</v>
      </c>
      <c r="C81" s="16">
        <v>2020</v>
      </c>
      <c r="D81" s="16">
        <v>2021</v>
      </c>
      <c r="E81" s="16">
        <v>2022</v>
      </c>
    </row>
    <row r="82" spans="1:5" ht="9" customHeight="1" thickBot="1" x14ac:dyDescent="0.3">
      <c r="A82" s="772"/>
      <c r="B82" s="17" t="s">
        <v>5</v>
      </c>
      <c r="C82" s="17" t="s">
        <v>6</v>
      </c>
      <c r="D82" s="17" t="s">
        <v>6</v>
      </c>
      <c r="E82" s="17" t="s">
        <v>6</v>
      </c>
    </row>
    <row r="83" spans="1:5" ht="24.75" customHeight="1" thickBot="1" x14ac:dyDescent="0.3">
      <c r="A83" s="1" t="s">
        <v>0</v>
      </c>
      <c r="B83" s="8">
        <f>B84+B85</f>
        <v>61400</v>
      </c>
      <c r="C83" s="8">
        <f t="shared" ref="C83:E83" si="9">C84+C85</f>
        <v>61400</v>
      </c>
      <c r="D83" s="8">
        <f t="shared" si="9"/>
        <v>61400</v>
      </c>
      <c r="E83" s="8">
        <f t="shared" si="9"/>
        <v>61400</v>
      </c>
    </row>
    <row r="84" spans="1:5" ht="38.25" customHeight="1" thickBot="1" x14ac:dyDescent="0.3">
      <c r="A84" s="10" t="s">
        <v>50</v>
      </c>
      <c r="B84" s="11">
        <v>61400</v>
      </c>
      <c r="C84" s="11">
        <v>61400</v>
      </c>
      <c r="D84" s="11">
        <v>61400</v>
      </c>
      <c r="E84" s="11">
        <v>61400</v>
      </c>
    </row>
    <row r="85" spans="1:5" ht="24.75" customHeight="1" thickBot="1" x14ac:dyDescent="0.3">
      <c r="A85" s="10" t="s">
        <v>51</v>
      </c>
      <c r="B85" s="11"/>
      <c r="C85" s="11"/>
      <c r="D85" s="11"/>
      <c r="E85" s="11"/>
    </row>
    <row r="86" spans="1:5" ht="24.75" customHeight="1" thickBot="1" x14ac:dyDescent="0.3">
      <c r="A86" s="1" t="s">
        <v>31</v>
      </c>
      <c r="B86" s="8">
        <f>B87+B88</f>
        <v>15100</v>
      </c>
      <c r="C86" s="8">
        <f t="shared" ref="C86:E86" si="10">C87+C88</f>
        <v>15100</v>
      </c>
      <c r="D86" s="8">
        <f t="shared" si="10"/>
        <v>15100</v>
      </c>
      <c r="E86" s="8">
        <f t="shared" si="10"/>
        <v>15100</v>
      </c>
    </row>
    <row r="87" spans="1:5" ht="15.75" thickBot="1" x14ac:dyDescent="0.3">
      <c r="A87" s="10" t="s">
        <v>50</v>
      </c>
      <c r="B87" s="11">
        <v>15100</v>
      </c>
      <c r="C87" s="11">
        <v>15100</v>
      </c>
      <c r="D87" s="11">
        <v>15100</v>
      </c>
      <c r="E87" s="11">
        <v>15100</v>
      </c>
    </row>
    <row r="88" spans="1:5" ht="15.75" thickBot="1" x14ac:dyDescent="0.3">
      <c r="A88" s="10" t="s">
        <v>51</v>
      </c>
      <c r="B88" s="11"/>
      <c r="C88" s="11"/>
      <c r="D88" s="11"/>
      <c r="E88" s="11"/>
    </row>
    <row r="89" spans="1:5" ht="24.75" customHeight="1" thickBot="1" x14ac:dyDescent="0.3">
      <c r="A89" s="1" t="s">
        <v>1</v>
      </c>
      <c r="B89" s="11">
        <f>B90+B91</f>
        <v>15423</v>
      </c>
      <c r="C89" s="11">
        <f t="shared" ref="C89:E89" si="11">C90+C91</f>
        <v>16000</v>
      </c>
      <c r="D89" s="11">
        <f t="shared" si="11"/>
        <v>18000</v>
      </c>
      <c r="E89" s="11">
        <f t="shared" si="11"/>
        <v>19000</v>
      </c>
    </row>
    <row r="90" spans="1:5" ht="15.75" thickBot="1" x14ac:dyDescent="0.3">
      <c r="A90" s="10" t="s">
        <v>50</v>
      </c>
      <c r="B90" s="11">
        <v>15423</v>
      </c>
      <c r="C90" s="11">
        <v>16000</v>
      </c>
      <c r="D90" s="11">
        <v>18000</v>
      </c>
      <c r="E90" s="11">
        <v>19000</v>
      </c>
    </row>
    <row r="91" spans="1:5" ht="15.75" thickBot="1" x14ac:dyDescent="0.3">
      <c r="A91" s="10" t="s">
        <v>51</v>
      </c>
      <c r="B91" s="11"/>
      <c r="C91" s="8"/>
      <c r="D91" s="8"/>
      <c r="E91" s="8"/>
    </row>
    <row r="92" spans="1:5" ht="15.75" thickBot="1" x14ac:dyDescent="0.3">
      <c r="A92" s="1" t="s">
        <v>2</v>
      </c>
      <c r="B92" s="11"/>
      <c r="C92" s="8"/>
      <c r="D92" s="8"/>
      <c r="E92" s="8"/>
    </row>
    <row r="93" spans="1:5" ht="15.75" thickBot="1" x14ac:dyDescent="0.3">
      <c r="A93" s="10" t="s">
        <v>50</v>
      </c>
      <c r="B93" s="11"/>
      <c r="C93" s="8"/>
      <c r="D93" s="8"/>
      <c r="E93" s="8"/>
    </row>
    <row r="94" spans="1:5" ht="15.75" thickBot="1" x14ac:dyDescent="0.3">
      <c r="A94" s="10" t="s">
        <v>51</v>
      </c>
      <c r="B94" s="11"/>
      <c r="C94" s="8"/>
      <c r="D94" s="8"/>
      <c r="E94" s="8"/>
    </row>
    <row r="95" spans="1:5" ht="15.75" thickBot="1" x14ac:dyDescent="0.3">
      <c r="A95" s="1" t="s">
        <v>24</v>
      </c>
      <c r="B95" s="11"/>
      <c r="C95" s="8"/>
      <c r="D95" s="8"/>
      <c r="E95" s="8"/>
    </row>
    <row r="96" spans="1:5" ht="15.75" thickBot="1" x14ac:dyDescent="0.3">
      <c r="A96" s="10" t="s">
        <v>50</v>
      </c>
      <c r="B96" s="11"/>
      <c r="C96" s="8"/>
      <c r="D96" s="8"/>
      <c r="E96" s="8"/>
    </row>
    <row r="97" spans="1:5" ht="15.75" thickBot="1" x14ac:dyDescent="0.3">
      <c r="A97" s="10" t="s">
        <v>51</v>
      </c>
      <c r="B97" s="11"/>
      <c r="C97" s="8"/>
      <c r="D97" s="8"/>
      <c r="E97" s="8"/>
    </row>
    <row r="98" spans="1:5" ht="15.75" thickBot="1" x14ac:dyDescent="0.3">
      <c r="A98" s="1" t="s">
        <v>25</v>
      </c>
      <c r="B98" s="11"/>
      <c r="C98" s="8"/>
      <c r="D98" s="8"/>
      <c r="E98" s="8"/>
    </row>
    <row r="99" spans="1:5" ht="15.75" thickBot="1" x14ac:dyDescent="0.3">
      <c r="A99" s="10" t="s">
        <v>50</v>
      </c>
      <c r="B99" s="11"/>
      <c r="C99" s="8"/>
      <c r="D99" s="8"/>
      <c r="E99" s="8"/>
    </row>
    <row r="100" spans="1:5" ht="15.75" thickBot="1" x14ac:dyDescent="0.3">
      <c r="A100" s="10" t="s">
        <v>51</v>
      </c>
      <c r="B100" s="11"/>
      <c r="C100" s="8"/>
      <c r="D100" s="8"/>
      <c r="E100" s="8"/>
    </row>
    <row r="101" spans="1:5" ht="24.75" thickBot="1" x14ac:dyDescent="0.3">
      <c r="A101" s="1" t="s">
        <v>3</v>
      </c>
      <c r="B101" s="11"/>
      <c r="C101" s="8"/>
      <c r="D101" s="8"/>
      <c r="E101" s="8"/>
    </row>
    <row r="102" spans="1:5" ht="15.75" thickBot="1" x14ac:dyDescent="0.3">
      <c r="A102" s="10" t="s">
        <v>50</v>
      </c>
      <c r="B102" s="11"/>
      <c r="C102" s="8"/>
      <c r="D102" s="8"/>
      <c r="E102" s="8"/>
    </row>
    <row r="103" spans="1:5" ht="15.75" thickBot="1" x14ac:dyDescent="0.3">
      <c r="A103" s="10" t="s">
        <v>51</v>
      </c>
      <c r="B103" s="11"/>
      <c r="C103" s="8"/>
      <c r="D103" s="8"/>
      <c r="E103" s="8"/>
    </row>
    <row r="104" spans="1:5" ht="15.75" thickBot="1" x14ac:dyDescent="0.3">
      <c r="A104" s="21" t="s">
        <v>57</v>
      </c>
      <c r="B104" s="11">
        <f>B101+B98+B95+B92+B89+B86+B83</f>
        <v>91923</v>
      </c>
      <c r="C104" s="11">
        <f t="shared" ref="C104:E104" si="12">C101+C98+C95+C92+C89+C86+C83</f>
        <v>92500</v>
      </c>
      <c r="D104" s="11">
        <f t="shared" si="12"/>
        <v>94500</v>
      </c>
      <c r="E104" s="11">
        <f t="shared" si="12"/>
        <v>95500</v>
      </c>
    </row>
    <row r="105" spans="1:5" ht="17.25" customHeight="1" thickBot="1" x14ac:dyDescent="0.3">
      <c r="A105" s="22" t="s">
        <v>35</v>
      </c>
      <c r="B105" s="23">
        <f>IF(B104-B75=0,0,"Error")</f>
        <v>0</v>
      </c>
      <c r="C105" s="23">
        <f>IF(C104-C75=0,0,"Error")</f>
        <v>0</v>
      </c>
      <c r="D105" s="23">
        <f>IF(D104-D75=0,0,"Error")</f>
        <v>0</v>
      </c>
      <c r="E105" s="23">
        <f>IF(E104-E75=0,0,"Error")</f>
        <v>0</v>
      </c>
    </row>
    <row r="106" spans="1:5" ht="17.25" customHeight="1" thickBot="1" x14ac:dyDescent="0.3">
      <c r="A106" s="18" t="s">
        <v>56</v>
      </c>
      <c r="B106" s="784" t="s">
        <v>202</v>
      </c>
      <c r="C106" s="785"/>
      <c r="D106" s="785"/>
      <c r="E106" s="786"/>
    </row>
    <row r="107" spans="1:5" ht="24" customHeight="1" thickBot="1" x14ac:dyDescent="0.3">
      <c r="A107" s="4" t="s">
        <v>9</v>
      </c>
      <c r="B107" s="767" t="s">
        <v>202</v>
      </c>
      <c r="C107" s="768"/>
      <c r="D107" s="768"/>
      <c r="E107" s="769"/>
    </row>
    <row r="108" spans="1:5" ht="17.25" customHeight="1" thickBot="1" x14ac:dyDescent="0.3">
      <c r="A108" s="4" t="s">
        <v>14</v>
      </c>
      <c r="B108" s="770" t="s">
        <v>203</v>
      </c>
      <c r="C108" s="768"/>
      <c r="D108" s="768"/>
      <c r="E108" s="769"/>
    </row>
    <row r="109" spans="1:5" ht="17.25" customHeight="1" x14ac:dyDescent="0.25">
      <c r="A109" s="771"/>
      <c r="B109" s="16">
        <v>2019</v>
      </c>
      <c r="C109" s="16">
        <v>2020</v>
      </c>
      <c r="D109" s="16">
        <v>2021</v>
      </c>
      <c r="E109" s="16">
        <v>2022</v>
      </c>
    </row>
    <row r="110" spans="1:5" ht="17.25" customHeight="1" thickBot="1" x14ac:dyDescent="0.3">
      <c r="A110" s="772"/>
      <c r="B110" s="17" t="s">
        <v>5</v>
      </c>
      <c r="C110" s="17" t="s">
        <v>6</v>
      </c>
      <c r="D110" s="17" t="s">
        <v>6</v>
      </c>
      <c r="E110" s="17" t="s">
        <v>6</v>
      </c>
    </row>
    <row r="111" spans="1:5" ht="17.25" customHeight="1" thickBot="1" x14ac:dyDescent="0.3">
      <c r="A111" s="4" t="s">
        <v>8</v>
      </c>
      <c r="B111" s="6">
        <v>1</v>
      </c>
      <c r="C111" s="6">
        <v>1</v>
      </c>
      <c r="D111" s="6">
        <v>1</v>
      </c>
      <c r="E111" s="6">
        <v>1</v>
      </c>
    </row>
    <row r="112" spans="1:5" ht="17.25" customHeight="1" thickBot="1" x14ac:dyDescent="0.3">
      <c r="A112" s="4" t="s">
        <v>15</v>
      </c>
      <c r="B112" s="6">
        <f>B141</f>
        <v>7000</v>
      </c>
      <c r="C112" s="6">
        <f t="shared" ref="C112:E112" si="13">C141</f>
        <v>7000</v>
      </c>
      <c r="D112" s="6">
        <f t="shared" si="13"/>
        <v>7500</v>
      </c>
      <c r="E112" s="6">
        <f t="shared" si="13"/>
        <v>7500</v>
      </c>
    </row>
    <row r="113" spans="1:5" ht="17.25" customHeight="1" thickBot="1" x14ac:dyDescent="0.3">
      <c r="A113" s="4" t="s">
        <v>23</v>
      </c>
      <c r="B113" s="6">
        <f>B112/B111</f>
        <v>7000</v>
      </c>
      <c r="C113" s="6">
        <f t="shared" ref="C113:E113" si="14">C112/C111</f>
        <v>7000</v>
      </c>
      <c r="D113" s="6">
        <f t="shared" si="14"/>
        <v>7500</v>
      </c>
      <c r="E113" s="6">
        <f t="shared" si="14"/>
        <v>7500</v>
      </c>
    </row>
    <row r="114" spans="1:5" ht="17.25" customHeight="1" thickBot="1" x14ac:dyDescent="0.3">
      <c r="A114" s="4" t="s">
        <v>16</v>
      </c>
      <c r="B114" s="113" t="s">
        <v>22</v>
      </c>
      <c r="C114" s="7">
        <f>C111/B111-1</f>
        <v>0</v>
      </c>
      <c r="D114" s="7">
        <f t="shared" ref="D114:E116" si="15">D111/C111-1</f>
        <v>0</v>
      </c>
      <c r="E114" s="7">
        <f t="shared" si="15"/>
        <v>0</v>
      </c>
    </row>
    <row r="115" spans="1:5" ht="17.25" customHeight="1" thickBot="1" x14ac:dyDescent="0.3">
      <c r="A115" s="4" t="s">
        <v>17</v>
      </c>
      <c r="B115" s="113" t="s">
        <v>22</v>
      </c>
      <c r="C115" s="7">
        <f>C112/B112-1</f>
        <v>0</v>
      </c>
      <c r="D115" s="7">
        <f t="shared" si="15"/>
        <v>7.1428571428571397E-2</v>
      </c>
      <c r="E115" s="7">
        <f t="shared" si="15"/>
        <v>0</v>
      </c>
    </row>
    <row r="116" spans="1:5" ht="17.25" customHeight="1" thickBot="1" x14ac:dyDescent="0.3">
      <c r="A116" s="4" t="s">
        <v>18</v>
      </c>
      <c r="B116" s="113" t="s">
        <v>22</v>
      </c>
      <c r="C116" s="7">
        <f>C113/B113-1</f>
        <v>0</v>
      </c>
      <c r="D116" s="7">
        <f t="shared" si="15"/>
        <v>7.1428571428571397E-2</v>
      </c>
      <c r="E116" s="7">
        <f t="shared" si="15"/>
        <v>0</v>
      </c>
    </row>
    <row r="117" spans="1:5" ht="17.25" customHeight="1" thickBot="1" x14ac:dyDescent="0.3">
      <c r="A117" s="773" t="s">
        <v>163</v>
      </c>
      <c r="B117" s="774"/>
      <c r="C117" s="774"/>
      <c r="D117" s="774"/>
      <c r="E117" s="775"/>
    </row>
    <row r="118" spans="1:5" ht="17.25" customHeight="1" x14ac:dyDescent="0.25">
      <c r="A118" s="771"/>
      <c r="B118" s="16">
        <v>2019</v>
      </c>
      <c r="C118" s="16">
        <v>2020</v>
      </c>
      <c r="D118" s="16">
        <v>2021</v>
      </c>
      <c r="E118" s="16">
        <v>2022</v>
      </c>
    </row>
    <row r="119" spans="1:5" ht="17.25" customHeight="1" thickBot="1" x14ac:dyDescent="0.3">
      <c r="A119" s="772"/>
      <c r="B119" s="17" t="s">
        <v>5</v>
      </c>
      <c r="C119" s="17" t="s">
        <v>6</v>
      </c>
      <c r="D119" s="17" t="s">
        <v>6</v>
      </c>
      <c r="E119" s="17" t="s">
        <v>6</v>
      </c>
    </row>
    <row r="120" spans="1:5" ht="17.25" customHeight="1" thickBot="1" x14ac:dyDescent="0.3">
      <c r="A120" s="1" t="s">
        <v>0</v>
      </c>
      <c r="B120" s="8">
        <f>B121+B122</f>
        <v>0</v>
      </c>
      <c r="C120" s="8">
        <f t="shared" ref="C120:E120" si="16">C121+C122</f>
        <v>0</v>
      </c>
      <c r="D120" s="8">
        <f t="shared" si="16"/>
        <v>0</v>
      </c>
      <c r="E120" s="8">
        <f t="shared" si="16"/>
        <v>0</v>
      </c>
    </row>
    <row r="121" spans="1:5" ht="17.25" customHeight="1" thickBot="1" x14ac:dyDescent="0.3">
      <c r="A121" s="10" t="s">
        <v>50</v>
      </c>
      <c r="B121" s="11"/>
      <c r="C121" s="11"/>
      <c r="D121" s="11"/>
      <c r="E121" s="11"/>
    </row>
    <row r="122" spans="1:5" ht="17.25" customHeight="1" thickBot="1" x14ac:dyDescent="0.3">
      <c r="A122" s="10" t="s">
        <v>51</v>
      </c>
      <c r="B122" s="11"/>
      <c r="C122" s="11"/>
      <c r="D122" s="11"/>
      <c r="E122" s="11"/>
    </row>
    <row r="123" spans="1:5" ht="24.75" customHeight="1" thickBot="1" x14ac:dyDescent="0.3">
      <c r="A123" s="1" t="s">
        <v>31</v>
      </c>
      <c r="B123" s="8">
        <f>B124+B125</f>
        <v>0</v>
      </c>
      <c r="C123" s="8">
        <f t="shared" ref="C123:E123" si="17">C124+C125</f>
        <v>0</v>
      </c>
      <c r="D123" s="8">
        <f t="shared" si="17"/>
        <v>0</v>
      </c>
      <c r="E123" s="8">
        <f t="shared" si="17"/>
        <v>0</v>
      </c>
    </row>
    <row r="124" spans="1:5" ht="17.25" customHeight="1" thickBot="1" x14ac:dyDescent="0.3">
      <c r="A124" s="10" t="s">
        <v>50</v>
      </c>
      <c r="B124" s="11"/>
      <c r="C124" s="11"/>
      <c r="D124" s="11"/>
      <c r="E124" s="11"/>
    </row>
    <row r="125" spans="1:5" ht="17.25" customHeight="1" thickBot="1" x14ac:dyDescent="0.3">
      <c r="A125" s="10" t="s">
        <v>51</v>
      </c>
      <c r="B125" s="11"/>
      <c r="C125" s="11"/>
      <c r="D125" s="11"/>
      <c r="E125" s="11"/>
    </row>
    <row r="126" spans="1:5" ht="17.25" customHeight="1" thickBot="1" x14ac:dyDescent="0.3">
      <c r="A126" s="1" t="s">
        <v>1</v>
      </c>
      <c r="B126" s="11">
        <f>B127+B128</f>
        <v>7000</v>
      </c>
      <c r="C126" s="11">
        <f t="shared" ref="C126:E126" si="18">C127+C128</f>
        <v>7000</v>
      </c>
      <c r="D126" s="11">
        <f t="shared" si="18"/>
        <v>7500</v>
      </c>
      <c r="E126" s="11">
        <f t="shared" si="18"/>
        <v>7500</v>
      </c>
    </row>
    <row r="127" spans="1:5" ht="17.25" customHeight="1" thickBot="1" x14ac:dyDescent="0.3">
      <c r="A127" s="10" t="s">
        <v>50</v>
      </c>
      <c r="B127" s="8">
        <v>7000</v>
      </c>
      <c r="C127" s="8">
        <v>7000</v>
      </c>
      <c r="D127" s="8">
        <v>7500</v>
      </c>
      <c r="E127" s="8">
        <v>7500</v>
      </c>
    </row>
    <row r="128" spans="1:5" ht="17.25" customHeight="1" thickBot="1" x14ac:dyDescent="0.3">
      <c r="A128" s="10" t="s">
        <v>51</v>
      </c>
      <c r="B128" s="11"/>
      <c r="C128" s="11"/>
      <c r="D128" s="11"/>
      <c r="E128" s="11"/>
    </row>
    <row r="129" spans="1:5" ht="17.25" customHeight="1" thickBot="1" x14ac:dyDescent="0.3">
      <c r="A129" s="1" t="s">
        <v>2</v>
      </c>
      <c r="B129" s="11"/>
      <c r="C129" s="8"/>
      <c r="D129" s="8"/>
      <c r="E129" s="8"/>
    </row>
    <row r="130" spans="1:5" ht="17.25" customHeight="1" thickBot="1" x14ac:dyDescent="0.3">
      <c r="A130" s="10" t="s">
        <v>50</v>
      </c>
      <c r="B130" s="11"/>
      <c r="C130" s="8"/>
      <c r="D130" s="8"/>
      <c r="E130" s="8"/>
    </row>
    <row r="131" spans="1:5" ht="17.25" customHeight="1" thickBot="1" x14ac:dyDescent="0.3">
      <c r="A131" s="10" t="s">
        <v>51</v>
      </c>
      <c r="B131" s="11"/>
      <c r="C131" s="8"/>
      <c r="D131" s="8"/>
      <c r="E131" s="8"/>
    </row>
    <row r="132" spans="1:5" ht="17.25" customHeight="1" thickBot="1" x14ac:dyDescent="0.3">
      <c r="A132" s="1" t="s">
        <v>24</v>
      </c>
      <c r="B132" s="11"/>
      <c r="C132" s="8"/>
      <c r="D132" s="8"/>
      <c r="E132" s="8"/>
    </row>
    <row r="133" spans="1:5" ht="17.25" customHeight="1" thickBot="1" x14ac:dyDescent="0.3">
      <c r="A133" s="10" t="s">
        <v>50</v>
      </c>
      <c r="B133" s="11"/>
      <c r="C133" s="8"/>
      <c r="D133" s="8"/>
      <c r="E133" s="8"/>
    </row>
    <row r="134" spans="1:5" ht="17.25" customHeight="1" thickBot="1" x14ac:dyDescent="0.3">
      <c r="A134" s="10" t="s">
        <v>51</v>
      </c>
      <c r="B134" s="11"/>
      <c r="C134" s="8"/>
      <c r="D134" s="8"/>
      <c r="E134" s="8"/>
    </row>
    <row r="135" spans="1:5" ht="17.25" customHeight="1" thickBot="1" x14ac:dyDescent="0.3">
      <c r="A135" s="1" t="s">
        <v>25</v>
      </c>
      <c r="B135" s="11"/>
      <c r="C135" s="8"/>
      <c r="D135" s="8"/>
      <c r="E135" s="8"/>
    </row>
    <row r="136" spans="1:5" ht="17.25" customHeight="1" thickBot="1" x14ac:dyDescent="0.3">
      <c r="A136" s="10" t="s">
        <v>50</v>
      </c>
      <c r="B136" s="11"/>
      <c r="C136" s="8"/>
      <c r="D136" s="8"/>
      <c r="E136" s="8"/>
    </row>
    <row r="137" spans="1:5" ht="17.25" customHeight="1" thickBot="1" x14ac:dyDescent="0.3">
      <c r="A137" s="10" t="s">
        <v>51</v>
      </c>
      <c r="B137" s="11"/>
      <c r="C137" s="8"/>
      <c r="D137" s="8"/>
      <c r="E137" s="8"/>
    </row>
    <row r="138" spans="1:5" ht="29.25" customHeight="1" thickBot="1" x14ac:dyDescent="0.3">
      <c r="A138" s="1" t="s">
        <v>3</v>
      </c>
      <c r="B138" s="11">
        <v>0</v>
      </c>
      <c r="C138" s="8">
        <v>0</v>
      </c>
      <c r="D138" s="8">
        <f>C138*1.03*0.99</f>
        <v>0</v>
      </c>
      <c r="E138" s="8">
        <f>D138*1.03*0.99</f>
        <v>0</v>
      </c>
    </row>
    <row r="139" spans="1:5" ht="17.25" customHeight="1" thickBot="1" x14ac:dyDescent="0.3">
      <c r="A139" s="10" t="s">
        <v>50</v>
      </c>
      <c r="B139" s="11"/>
      <c r="C139" s="31"/>
      <c r="D139" s="31"/>
      <c r="E139" s="31"/>
    </row>
    <row r="140" spans="1:5" ht="17.25" customHeight="1" thickBot="1" x14ac:dyDescent="0.3">
      <c r="A140" s="10" t="s">
        <v>51</v>
      </c>
      <c r="B140" s="11"/>
      <c r="C140" s="32"/>
      <c r="D140" s="31"/>
      <c r="E140" s="31"/>
    </row>
    <row r="141" spans="1:5" ht="17.25" customHeight="1" thickBot="1" x14ac:dyDescent="0.3">
      <c r="A141" s="19" t="s">
        <v>58</v>
      </c>
      <c r="B141" s="11">
        <f>B138+B135+B132+B129+B126+B123+B120</f>
        <v>7000</v>
      </c>
      <c r="C141" s="11">
        <f t="shared" ref="C141:E141" si="19">C138+C135+C132+C129+C126+C123+C120</f>
        <v>7000</v>
      </c>
      <c r="D141" s="11">
        <f t="shared" si="19"/>
        <v>7500</v>
      </c>
      <c r="E141" s="11">
        <f t="shared" si="19"/>
        <v>7500</v>
      </c>
    </row>
    <row r="142" spans="1:5" ht="17.25" customHeight="1" thickBot="1" x14ac:dyDescent="0.3">
      <c r="A142" s="22" t="s">
        <v>35</v>
      </c>
      <c r="B142" s="23">
        <f>IF(B141-B112=0,0,"Error")</f>
        <v>0</v>
      </c>
      <c r="C142" s="23">
        <f>IF(C141-C112=0,0,"Error")</f>
        <v>0</v>
      </c>
      <c r="D142" s="23">
        <f>IF(D141-D112=0,0,"Error")</f>
        <v>0</v>
      </c>
      <c r="E142" s="23">
        <f>IF(E141-E112=0,0,"Error")</f>
        <v>0</v>
      </c>
    </row>
    <row r="143" spans="1:5" ht="17.25" customHeight="1" thickBot="1" x14ac:dyDescent="0.3">
      <c r="A143" s="18" t="s">
        <v>60</v>
      </c>
      <c r="B143" s="784" t="s">
        <v>204</v>
      </c>
      <c r="C143" s="785"/>
      <c r="D143" s="785"/>
      <c r="E143" s="786"/>
    </row>
    <row r="144" spans="1:5" ht="17.25" customHeight="1" thickBot="1" x14ac:dyDescent="0.3">
      <c r="A144" s="4" t="s">
        <v>9</v>
      </c>
      <c r="B144" s="767" t="s">
        <v>205</v>
      </c>
      <c r="C144" s="768"/>
      <c r="D144" s="768"/>
      <c r="E144" s="769"/>
    </row>
    <row r="145" spans="1:5" ht="17.25" customHeight="1" thickBot="1" x14ac:dyDescent="0.3">
      <c r="A145" s="4" t="s">
        <v>14</v>
      </c>
      <c r="B145" s="770" t="s">
        <v>199</v>
      </c>
      <c r="C145" s="768"/>
      <c r="D145" s="768"/>
      <c r="E145" s="769"/>
    </row>
    <row r="146" spans="1:5" ht="17.25" customHeight="1" x14ac:dyDescent="0.25">
      <c r="A146" s="771"/>
      <c r="B146" s="16">
        <v>2019</v>
      </c>
      <c r="C146" s="16">
        <v>2020</v>
      </c>
      <c r="D146" s="16">
        <v>2021</v>
      </c>
      <c r="E146" s="16">
        <v>2022</v>
      </c>
    </row>
    <row r="147" spans="1:5" ht="17.25" customHeight="1" thickBot="1" x14ac:dyDescent="0.3">
      <c r="A147" s="772"/>
      <c r="B147" s="17" t="s">
        <v>5</v>
      </c>
      <c r="C147" s="17" t="s">
        <v>6</v>
      </c>
      <c r="D147" s="17" t="s">
        <v>6</v>
      </c>
      <c r="E147" s="17" t="s">
        <v>6</v>
      </c>
    </row>
    <row r="148" spans="1:5" ht="17.25" customHeight="1" thickBot="1" x14ac:dyDescent="0.3">
      <c r="A148" s="4" t="s">
        <v>8</v>
      </c>
      <c r="B148" s="6">
        <v>1</v>
      </c>
      <c r="C148" s="6">
        <v>1</v>
      </c>
      <c r="D148" s="6">
        <v>1</v>
      </c>
      <c r="E148" s="6">
        <v>1</v>
      </c>
    </row>
    <row r="149" spans="1:5" ht="17.25" customHeight="1" thickBot="1" x14ac:dyDescent="0.3">
      <c r="A149" s="4" t="s">
        <v>15</v>
      </c>
      <c r="B149" s="6">
        <f>B178</f>
        <v>5000</v>
      </c>
      <c r="C149" s="6">
        <f t="shared" ref="C149:E149" si="20">C178</f>
        <v>5000</v>
      </c>
      <c r="D149" s="6">
        <f t="shared" si="20"/>
        <v>5200</v>
      </c>
      <c r="E149" s="6">
        <f t="shared" si="20"/>
        <v>5400</v>
      </c>
    </row>
    <row r="150" spans="1:5" ht="17.25" customHeight="1" thickBot="1" x14ac:dyDescent="0.3">
      <c r="A150" s="4" t="s">
        <v>23</v>
      </c>
      <c r="B150" s="6">
        <f>B149/B148</f>
        <v>5000</v>
      </c>
      <c r="C150" s="6">
        <f t="shared" ref="C150:E150" si="21">C149/C148</f>
        <v>5000</v>
      </c>
      <c r="D150" s="6">
        <f t="shared" si="21"/>
        <v>5200</v>
      </c>
      <c r="E150" s="6">
        <f t="shared" si="21"/>
        <v>5400</v>
      </c>
    </row>
    <row r="151" spans="1:5" ht="17.25" customHeight="1" thickBot="1" x14ac:dyDescent="0.3">
      <c r="A151" s="4" t="s">
        <v>16</v>
      </c>
      <c r="B151" s="113" t="s">
        <v>22</v>
      </c>
      <c r="C151" s="7">
        <f>C148/B148-1</f>
        <v>0</v>
      </c>
      <c r="D151" s="7">
        <f t="shared" ref="D151:E153" si="22">D148/C148-1</f>
        <v>0</v>
      </c>
      <c r="E151" s="7">
        <f t="shared" si="22"/>
        <v>0</v>
      </c>
    </row>
    <row r="152" spans="1:5" ht="17.25" customHeight="1" thickBot="1" x14ac:dyDescent="0.3">
      <c r="A152" s="4" t="s">
        <v>17</v>
      </c>
      <c r="B152" s="113" t="s">
        <v>22</v>
      </c>
      <c r="C152" s="7">
        <f>C149/B149-1</f>
        <v>0</v>
      </c>
      <c r="D152" s="7">
        <f t="shared" si="22"/>
        <v>4.0000000000000036E-2</v>
      </c>
      <c r="E152" s="7">
        <f t="shared" si="22"/>
        <v>3.8461538461538547E-2</v>
      </c>
    </row>
    <row r="153" spans="1:5" ht="17.25" customHeight="1" thickBot="1" x14ac:dyDescent="0.3">
      <c r="A153" s="4" t="s">
        <v>18</v>
      </c>
      <c r="B153" s="113" t="s">
        <v>22</v>
      </c>
      <c r="C153" s="7">
        <f>C150/B150-1</f>
        <v>0</v>
      </c>
      <c r="D153" s="7">
        <f t="shared" si="22"/>
        <v>4.0000000000000036E-2</v>
      </c>
      <c r="E153" s="7">
        <f t="shared" si="22"/>
        <v>3.8461538461538547E-2</v>
      </c>
    </row>
    <row r="154" spans="1:5" ht="17.25" customHeight="1" thickBot="1" x14ac:dyDescent="0.3">
      <c r="A154" s="773" t="s">
        <v>206</v>
      </c>
      <c r="B154" s="774"/>
      <c r="C154" s="774"/>
      <c r="D154" s="774"/>
      <c r="E154" s="775"/>
    </row>
    <row r="155" spans="1:5" ht="17.25" customHeight="1" x14ac:dyDescent="0.25">
      <c r="A155" s="771"/>
      <c r="B155" s="16">
        <v>2019</v>
      </c>
      <c r="C155" s="16">
        <v>2020</v>
      </c>
      <c r="D155" s="16">
        <v>2021</v>
      </c>
      <c r="E155" s="16">
        <v>2022</v>
      </c>
    </row>
    <row r="156" spans="1:5" ht="17.25" customHeight="1" thickBot="1" x14ac:dyDescent="0.3">
      <c r="A156" s="772"/>
      <c r="B156" s="17" t="s">
        <v>5</v>
      </c>
      <c r="C156" s="17" t="s">
        <v>6</v>
      </c>
      <c r="D156" s="17" t="s">
        <v>6</v>
      </c>
      <c r="E156" s="17" t="s">
        <v>6</v>
      </c>
    </row>
    <row r="157" spans="1:5" ht="17.25" customHeight="1" thickBot="1" x14ac:dyDescent="0.3">
      <c r="A157" s="1" t="s">
        <v>0</v>
      </c>
      <c r="B157" s="8">
        <f>B158+B159</f>
        <v>0</v>
      </c>
      <c r="C157" s="8">
        <f t="shared" ref="C157:E157" si="23">C158+C159</f>
        <v>0</v>
      </c>
      <c r="D157" s="8">
        <f t="shared" si="23"/>
        <v>0</v>
      </c>
      <c r="E157" s="8">
        <f t="shared" si="23"/>
        <v>0</v>
      </c>
    </row>
    <row r="158" spans="1:5" ht="17.25" customHeight="1" thickBot="1" x14ac:dyDescent="0.3">
      <c r="A158" s="10" t="s">
        <v>50</v>
      </c>
      <c r="B158" s="11"/>
      <c r="C158" s="11"/>
      <c r="D158" s="11"/>
      <c r="E158" s="11"/>
    </row>
    <row r="159" spans="1:5" ht="17.25" customHeight="1" thickBot="1" x14ac:dyDescent="0.3">
      <c r="A159" s="10" t="s">
        <v>51</v>
      </c>
      <c r="B159" s="11"/>
      <c r="C159" s="11"/>
      <c r="D159" s="11"/>
      <c r="E159" s="11"/>
    </row>
    <row r="160" spans="1:5" ht="17.25" customHeight="1" thickBot="1" x14ac:dyDescent="0.3">
      <c r="A160" s="1" t="s">
        <v>31</v>
      </c>
      <c r="B160" s="8">
        <f>B161+B162</f>
        <v>0</v>
      </c>
      <c r="C160" s="8">
        <f t="shared" ref="C160:E160" si="24">C161+C162</f>
        <v>0</v>
      </c>
      <c r="D160" s="8">
        <f t="shared" si="24"/>
        <v>0</v>
      </c>
      <c r="E160" s="8">
        <f t="shared" si="24"/>
        <v>0</v>
      </c>
    </row>
    <row r="161" spans="1:5" ht="17.25" customHeight="1" thickBot="1" x14ac:dyDescent="0.3">
      <c r="A161" s="10" t="s">
        <v>50</v>
      </c>
      <c r="B161" s="11"/>
      <c r="C161" s="11"/>
      <c r="D161" s="11"/>
      <c r="E161" s="11"/>
    </row>
    <row r="162" spans="1:5" ht="17.25" customHeight="1" thickBot="1" x14ac:dyDescent="0.3">
      <c r="A162" s="10" t="s">
        <v>51</v>
      </c>
      <c r="B162" s="11"/>
      <c r="C162" s="11"/>
      <c r="D162" s="11"/>
      <c r="E162" s="11"/>
    </row>
    <row r="163" spans="1:5" ht="17.25" customHeight="1" thickBot="1" x14ac:dyDescent="0.3">
      <c r="A163" s="1" t="s">
        <v>1</v>
      </c>
      <c r="B163" s="11">
        <f>B164+B165</f>
        <v>5000</v>
      </c>
      <c r="C163" s="11">
        <f t="shared" ref="C163:E163" si="25">C164+C165</f>
        <v>5000</v>
      </c>
      <c r="D163" s="11">
        <f t="shared" si="25"/>
        <v>5200</v>
      </c>
      <c r="E163" s="11">
        <f t="shared" si="25"/>
        <v>5400</v>
      </c>
    </row>
    <row r="164" spans="1:5" ht="17.25" customHeight="1" thickBot="1" x14ac:dyDescent="0.3">
      <c r="A164" s="10" t="s">
        <v>50</v>
      </c>
      <c r="B164" s="8">
        <v>5000</v>
      </c>
      <c r="C164" s="8">
        <v>5000</v>
      </c>
      <c r="D164" s="8">
        <v>5200</v>
      </c>
      <c r="E164" s="8">
        <v>5400</v>
      </c>
    </row>
    <row r="165" spans="1:5" ht="17.25" customHeight="1" thickBot="1" x14ac:dyDescent="0.3">
      <c r="A165" s="10" t="s">
        <v>51</v>
      </c>
      <c r="B165" s="11"/>
      <c r="C165" s="11"/>
      <c r="D165" s="11"/>
      <c r="E165" s="11"/>
    </row>
    <row r="166" spans="1:5" ht="17.25" customHeight="1" thickBot="1" x14ac:dyDescent="0.3">
      <c r="A166" s="1" t="s">
        <v>2</v>
      </c>
      <c r="B166" s="11"/>
      <c r="C166" s="8"/>
      <c r="D166" s="8"/>
      <c r="E166" s="8"/>
    </row>
    <row r="167" spans="1:5" ht="17.25" customHeight="1" thickBot="1" x14ac:dyDescent="0.3">
      <c r="A167" s="10" t="s">
        <v>50</v>
      </c>
      <c r="B167" s="11"/>
      <c r="C167" s="8"/>
      <c r="D167" s="8"/>
      <c r="E167" s="8"/>
    </row>
    <row r="168" spans="1:5" ht="17.25" customHeight="1" thickBot="1" x14ac:dyDescent="0.3">
      <c r="A168" s="10" t="s">
        <v>51</v>
      </c>
      <c r="B168" s="11"/>
      <c r="C168" s="8"/>
      <c r="D168" s="8"/>
      <c r="E168" s="8"/>
    </row>
    <row r="169" spans="1:5" ht="17.25" customHeight="1" thickBot="1" x14ac:dyDescent="0.3">
      <c r="A169" s="1" t="s">
        <v>24</v>
      </c>
      <c r="B169" s="11"/>
      <c r="C169" s="8"/>
      <c r="D169" s="8"/>
      <c r="E169" s="8"/>
    </row>
    <row r="170" spans="1:5" ht="17.25" customHeight="1" thickBot="1" x14ac:dyDescent="0.3">
      <c r="A170" s="10" t="s">
        <v>50</v>
      </c>
      <c r="B170" s="11"/>
      <c r="C170" s="8"/>
      <c r="D170" s="8"/>
      <c r="E170" s="8"/>
    </row>
    <row r="171" spans="1:5" ht="17.25" customHeight="1" thickBot="1" x14ac:dyDescent="0.3">
      <c r="A171" s="10" t="s">
        <v>51</v>
      </c>
      <c r="B171" s="11"/>
      <c r="C171" s="8"/>
      <c r="D171" s="8"/>
      <c r="E171" s="8"/>
    </row>
    <row r="172" spans="1:5" ht="17.25" customHeight="1" thickBot="1" x14ac:dyDescent="0.3">
      <c r="A172" s="1" t="s">
        <v>25</v>
      </c>
      <c r="B172" s="11"/>
      <c r="C172" s="8"/>
      <c r="D172" s="8"/>
      <c r="E172" s="8"/>
    </row>
    <row r="173" spans="1:5" ht="17.25" customHeight="1" thickBot="1" x14ac:dyDescent="0.3">
      <c r="A173" s="10" t="s">
        <v>50</v>
      </c>
      <c r="B173" s="11"/>
      <c r="C173" s="8"/>
      <c r="D173" s="8"/>
      <c r="E173" s="8"/>
    </row>
    <row r="174" spans="1:5" ht="17.25" customHeight="1" thickBot="1" x14ac:dyDescent="0.3">
      <c r="A174" s="10" t="s">
        <v>51</v>
      </c>
      <c r="B174" s="11"/>
      <c r="C174" s="8"/>
      <c r="D174" s="8"/>
      <c r="E174" s="8"/>
    </row>
    <row r="175" spans="1:5" ht="17.25" customHeight="1" thickBot="1" x14ac:dyDescent="0.3">
      <c r="A175" s="1" t="s">
        <v>3</v>
      </c>
      <c r="B175" s="11">
        <v>0</v>
      </c>
      <c r="C175" s="8">
        <v>0</v>
      </c>
      <c r="D175" s="8">
        <f>C175*1.03*0.99</f>
        <v>0</v>
      </c>
      <c r="E175" s="8">
        <f>D175*1.03*0.99</f>
        <v>0</v>
      </c>
    </row>
    <row r="176" spans="1:5" ht="17.25" customHeight="1" thickBot="1" x14ac:dyDescent="0.3">
      <c r="A176" s="10" t="s">
        <v>50</v>
      </c>
      <c r="B176" s="11"/>
      <c r="C176" s="31"/>
      <c r="D176" s="31"/>
      <c r="E176" s="31"/>
    </row>
    <row r="177" spans="1:5" ht="17.25" customHeight="1" thickBot="1" x14ac:dyDescent="0.3">
      <c r="A177" s="10" t="s">
        <v>51</v>
      </c>
      <c r="B177" s="11"/>
      <c r="C177" s="32"/>
      <c r="D177" s="31"/>
      <c r="E177" s="31"/>
    </row>
    <row r="178" spans="1:5" ht="17.25" customHeight="1" thickBot="1" x14ac:dyDescent="0.3">
      <c r="A178" s="19" t="s">
        <v>74</v>
      </c>
      <c r="B178" s="11">
        <f>B175+B172+B169+B166+B163+B160+B157</f>
        <v>5000</v>
      </c>
      <c r="C178" s="11">
        <f t="shared" ref="C178:E178" si="26">C175+C172+C169+C166+C163+C160+C157</f>
        <v>5000</v>
      </c>
      <c r="D178" s="11">
        <f t="shared" si="26"/>
        <v>5200</v>
      </c>
      <c r="E178" s="11">
        <f t="shared" si="26"/>
        <v>5400</v>
      </c>
    </row>
    <row r="179" spans="1:5" ht="17.25" customHeight="1" thickBot="1" x14ac:dyDescent="0.3">
      <c r="A179" s="22" t="s">
        <v>35</v>
      </c>
      <c r="B179" s="23">
        <f>IF(B178-B149=0,0,"Error")</f>
        <v>0</v>
      </c>
      <c r="C179" s="23">
        <f>IF(C178-C149=0,0,"Error")</f>
        <v>0</v>
      </c>
      <c r="D179" s="23">
        <f>IF(D178-D149=0,0,"Error")</f>
        <v>0</v>
      </c>
      <c r="E179" s="23">
        <f>IF(E178-E149=0,0,"Error")</f>
        <v>0</v>
      </c>
    </row>
    <row r="180" spans="1:5" ht="36" customHeight="1" thickBot="1" x14ac:dyDescent="0.3">
      <c r="A180" s="81" t="s">
        <v>125</v>
      </c>
      <c r="B180" s="776" t="s">
        <v>207</v>
      </c>
      <c r="C180" s="777"/>
      <c r="D180" s="777"/>
      <c r="E180" s="778"/>
    </row>
    <row r="181" spans="1:5" ht="17.25" customHeight="1" thickBot="1" x14ac:dyDescent="0.3">
      <c r="A181" s="767" t="s">
        <v>13</v>
      </c>
      <c r="B181" s="779"/>
      <c r="C181" s="779"/>
      <c r="D181" s="779"/>
      <c r="E181" s="780"/>
    </row>
    <row r="182" spans="1:5" ht="85.5" customHeight="1" thickBot="1" x14ac:dyDescent="0.3">
      <c r="A182" s="672" t="s">
        <v>208</v>
      </c>
      <c r="B182" s="82" t="s">
        <v>209</v>
      </c>
      <c r="C182" s="82" t="s">
        <v>210</v>
      </c>
      <c r="D182" s="82" t="s">
        <v>211</v>
      </c>
      <c r="E182" s="82" t="s">
        <v>212</v>
      </c>
    </row>
    <row r="183" spans="1:5" ht="59.25" customHeight="1" thickBot="1" x14ac:dyDescent="0.3">
      <c r="A183" s="672" t="s">
        <v>213</v>
      </c>
      <c r="B183" s="83">
        <v>4.7999999999999996E-3</v>
      </c>
      <c r="C183" s="84" t="s">
        <v>194</v>
      </c>
      <c r="D183" s="84" t="s">
        <v>194</v>
      </c>
      <c r="E183" s="84" t="s">
        <v>194</v>
      </c>
    </row>
    <row r="184" spans="1:5" ht="40.5" customHeight="1" thickBot="1" x14ac:dyDescent="0.3">
      <c r="A184" s="672" t="s">
        <v>214</v>
      </c>
      <c r="B184" s="85" t="s">
        <v>215</v>
      </c>
      <c r="C184" s="84" t="s">
        <v>178</v>
      </c>
      <c r="D184" s="84" t="s">
        <v>178</v>
      </c>
      <c r="E184" s="84" t="s">
        <v>178</v>
      </c>
    </row>
    <row r="185" spans="1:5" ht="48.75" customHeight="1" thickBot="1" x14ac:dyDescent="0.3">
      <c r="A185" s="672" t="s">
        <v>216</v>
      </c>
      <c r="B185" s="86">
        <v>0.30409999999999998</v>
      </c>
      <c r="C185" s="84" t="s">
        <v>178</v>
      </c>
      <c r="D185" s="84" t="s">
        <v>178</v>
      </c>
      <c r="E185" s="84" t="s">
        <v>178</v>
      </c>
    </row>
    <row r="186" spans="1:5" ht="48.75" customHeight="1" thickBot="1" x14ac:dyDescent="0.3">
      <c r="A186" s="672" t="s">
        <v>217</v>
      </c>
      <c r="B186" s="86">
        <v>0.97</v>
      </c>
      <c r="C186" s="84" t="s">
        <v>178</v>
      </c>
      <c r="D186" s="84" t="s">
        <v>178</v>
      </c>
      <c r="E186" s="84" t="s">
        <v>178</v>
      </c>
    </row>
    <row r="187" spans="1:5" ht="17.25" customHeight="1" thickBot="1" x14ac:dyDescent="0.3">
      <c r="A187" s="790" t="s">
        <v>126</v>
      </c>
      <c r="B187" s="791"/>
      <c r="C187" s="791"/>
      <c r="D187" s="791"/>
      <c r="E187" s="792"/>
    </row>
    <row r="188" spans="1:5" ht="17.25" customHeight="1" thickBot="1" x14ac:dyDescent="0.3">
      <c r="A188" s="781" t="s">
        <v>44</v>
      </c>
      <c r="B188" s="782"/>
      <c r="C188" s="782"/>
      <c r="D188" s="782"/>
      <c r="E188" s="783"/>
    </row>
    <row r="189" spans="1:5" ht="17.25" customHeight="1" thickBot="1" x14ac:dyDescent="0.3">
      <c r="A189" s="18" t="s">
        <v>28</v>
      </c>
      <c r="B189" s="773" t="s">
        <v>218</v>
      </c>
      <c r="C189" s="791"/>
      <c r="D189" s="791"/>
      <c r="E189" s="792"/>
    </row>
    <row r="190" spans="1:5" ht="17.25" customHeight="1" thickBot="1" x14ac:dyDescent="0.3">
      <c r="A190" s="4" t="s">
        <v>9</v>
      </c>
      <c r="B190" s="802" t="s">
        <v>219</v>
      </c>
      <c r="C190" s="803"/>
      <c r="D190" s="803"/>
      <c r="E190" s="804"/>
    </row>
    <row r="191" spans="1:5" ht="17.25" customHeight="1" thickBot="1" x14ac:dyDescent="0.3">
      <c r="A191" s="4" t="s">
        <v>14</v>
      </c>
      <c r="B191" s="802" t="s">
        <v>220</v>
      </c>
      <c r="C191" s="803"/>
      <c r="D191" s="803"/>
      <c r="E191" s="804"/>
    </row>
    <row r="192" spans="1:5" ht="17.25" customHeight="1" x14ac:dyDescent="0.25">
      <c r="A192" s="771"/>
      <c r="B192" s="16">
        <v>2019</v>
      </c>
      <c r="C192" s="16">
        <v>2020</v>
      </c>
      <c r="D192" s="16">
        <v>2021</v>
      </c>
      <c r="E192" s="16">
        <v>2022</v>
      </c>
    </row>
    <row r="193" spans="1:5" ht="17.25" customHeight="1" thickBot="1" x14ac:dyDescent="0.3">
      <c r="A193" s="772"/>
      <c r="B193" s="17" t="s">
        <v>5</v>
      </c>
      <c r="C193" s="17" t="s">
        <v>6</v>
      </c>
      <c r="D193" s="17" t="s">
        <v>6</v>
      </c>
      <c r="E193" s="17" t="s">
        <v>6</v>
      </c>
    </row>
    <row r="194" spans="1:5" ht="17.25" customHeight="1" thickBot="1" x14ac:dyDescent="0.3">
      <c r="A194" s="4" t="s">
        <v>8</v>
      </c>
      <c r="B194" s="6">
        <v>1</v>
      </c>
      <c r="C194" s="6">
        <v>1</v>
      </c>
      <c r="D194" s="6">
        <v>1</v>
      </c>
      <c r="E194" s="6">
        <v>1</v>
      </c>
    </row>
    <row r="195" spans="1:5" ht="17.25" customHeight="1" thickBot="1" x14ac:dyDescent="0.3">
      <c r="A195" s="4" t="s">
        <v>15</v>
      </c>
      <c r="B195" s="6">
        <f>B224</f>
        <v>3000</v>
      </c>
      <c r="C195" s="6">
        <f t="shared" ref="C195:E195" si="27">C224</f>
        <v>3000</v>
      </c>
      <c r="D195" s="6">
        <f t="shared" si="27"/>
        <v>3100</v>
      </c>
      <c r="E195" s="6">
        <f t="shared" si="27"/>
        <v>3150</v>
      </c>
    </row>
    <row r="196" spans="1:5" ht="17.25" customHeight="1" thickBot="1" x14ac:dyDescent="0.3">
      <c r="A196" s="4" t="s">
        <v>23</v>
      </c>
      <c r="B196" s="6">
        <f>B195/B194</f>
        <v>3000</v>
      </c>
      <c r="C196" s="6">
        <f t="shared" ref="C196:E196" si="28">C195/C194</f>
        <v>3000</v>
      </c>
      <c r="D196" s="6">
        <f t="shared" si="28"/>
        <v>3100</v>
      </c>
      <c r="E196" s="6">
        <f t="shared" si="28"/>
        <v>3150</v>
      </c>
    </row>
    <row r="197" spans="1:5" ht="17.25" customHeight="1" thickBot="1" x14ac:dyDescent="0.3">
      <c r="A197" s="4" t="s">
        <v>16</v>
      </c>
      <c r="B197" s="113" t="s">
        <v>22</v>
      </c>
      <c r="C197" s="7">
        <f>C194/B194-1</f>
        <v>0</v>
      </c>
      <c r="D197" s="7">
        <f t="shared" ref="D197:E199" si="29">D194/C194-1</f>
        <v>0</v>
      </c>
      <c r="E197" s="7">
        <f t="shared" si="29"/>
        <v>0</v>
      </c>
    </row>
    <row r="198" spans="1:5" ht="17.25" customHeight="1" thickBot="1" x14ac:dyDescent="0.3">
      <c r="A198" s="4" t="s">
        <v>17</v>
      </c>
      <c r="B198" s="113" t="s">
        <v>22</v>
      </c>
      <c r="C198" s="7">
        <f>C195/B195-1</f>
        <v>0</v>
      </c>
      <c r="D198" s="7">
        <f t="shared" si="29"/>
        <v>3.3333333333333437E-2</v>
      </c>
      <c r="E198" s="7">
        <f t="shared" si="29"/>
        <v>1.6129032258064502E-2</v>
      </c>
    </row>
    <row r="199" spans="1:5" ht="17.25" customHeight="1" thickBot="1" x14ac:dyDescent="0.3">
      <c r="A199" s="4" t="s">
        <v>18</v>
      </c>
      <c r="B199" s="113" t="s">
        <v>22</v>
      </c>
      <c r="C199" s="7">
        <f>C196/B196-1</f>
        <v>0</v>
      </c>
      <c r="D199" s="7">
        <f t="shared" si="29"/>
        <v>3.3333333333333437E-2</v>
      </c>
      <c r="E199" s="7">
        <f t="shared" si="29"/>
        <v>1.6129032258064502E-2</v>
      </c>
    </row>
    <row r="200" spans="1:5" ht="17.25" customHeight="1" thickBot="1" x14ac:dyDescent="0.3">
      <c r="A200" s="773" t="s">
        <v>34</v>
      </c>
      <c r="B200" s="774"/>
      <c r="C200" s="774"/>
      <c r="D200" s="774"/>
      <c r="E200" s="775"/>
    </row>
    <row r="201" spans="1:5" ht="17.25" customHeight="1" x14ac:dyDescent="0.25">
      <c r="A201" s="771"/>
      <c r="B201" s="16">
        <v>2019</v>
      </c>
      <c r="C201" s="16">
        <v>2020</v>
      </c>
      <c r="D201" s="16">
        <v>2021</v>
      </c>
      <c r="E201" s="16">
        <v>2022</v>
      </c>
    </row>
    <row r="202" spans="1:5" ht="17.25" customHeight="1" thickBot="1" x14ac:dyDescent="0.3">
      <c r="A202" s="772"/>
      <c r="B202" s="17" t="s">
        <v>5</v>
      </c>
      <c r="C202" s="17" t="s">
        <v>6</v>
      </c>
      <c r="D202" s="17" t="s">
        <v>6</v>
      </c>
      <c r="E202" s="17" t="s">
        <v>6</v>
      </c>
    </row>
    <row r="203" spans="1:5" ht="17.25" customHeight="1" thickBot="1" x14ac:dyDescent="0.3">
      <c r="A203" s="1" t="s">
        <v>0</v>
      </c>
      <c r="B203" s="8">
        <f>B204+B205</f>
        <v>0</v>
      </c>
      <c r="C203" s="8">
        <f t="shared" ref="C203:E203" si="30">C204+C205</f>
        <v>0</v>
      </c>
      <c r="D203" s="8">
        <f t="shared" si="30"/>
        <v>0</v>
      </c>
      <c r="E203" s="8">
        <f t="shared" si="30"/>
        <v>0</v>
      </c>
    </row>
    <row r="204" spans="1:5" ht="17.25" customHeight="1" thickBot="1" x14ac:dyDescent="0.3">
      <c r="A204" s="10" t="s">
        <v>50</v>
      </c>
      <c r="B204" s="11"/>
      <c r="C204" s="11"/>
      <c r="D204" s="11"/>
      <c r="E204" s="11"/>
    </row>
    <row r="205" spans="1:5" ht="17.25" customHeight="1" thickBot="1" x14ac:dyDescent="0.3">
      <c r="A205" s="10" t="s">
        <v>51</v>
      </c>
      <c r="B205" s="11"/>
      <c r="C205" s="11"/>
      <c r="D205" s="11"/>
      <c r="E205" s="11"/>
    </row>
    <row r="206" spans="1:5" ht="17.25" customHeight="1" thickBot="1" x14ac:dyDescent="0.3">
      <c r="A206" s="1" t="s">
        <v>31</v>
      </c>
      <c r="B206" s="8">
        <f>B207+B208</f>
        <v>0</v>
      </c>
      <c r="C206" s="8">
        <f t="shared" ref="C206:E206" si="31">C207+C208</f>
        <v>0</v>
      </c>
      <c r="D206" s="8">
        <f t="shared" si="31"/>
        <v>0</v>
      </c>
      <c r="E206" s="8">
        <f t="shared" si="31"/>
        <v>0</v>
      </c>
    </row>
    <row r="207" spans="1:5" ht="17.25" customHeight="1" thickBot="1" x14ac:dyDescent="0.3">
      <c r="A207" s="10" t="s">
        <v>50</v>
      </c>
      <c r="B207" s="11"/>
      <c r="C207" s="11"/>
      <c r="D207" s="11"/>
      <c r="E207" s="11"/>
    </row>
    <row r="208" spans="1:5" ht="17.25" customHeight="1" thickBot="1" x14ac:dyDescent="0.3">
      <c r="A208" s="10" t="s">
        <v>51</v>
      </c>
      <c r="B208" s="11"/>
      <c r="C208" s="11"/>
      <c r="D208" s="11"/>
      <c r="E208" s="11"/>
    </row>
    <row r="209" spans="1:5" ht="17.25" customHeight="1" thickBot="1" x14ac:dyDescent="0.3">
      <c r="A209" s="1" t="s">
        <v>1</v>
      </c>
      <c r="B209" s="11">
        <f>B210+B211</f>
        <v>3000</v>
      </c>
      <c r="C209" s="11">
        <f t="shared" ref="C209:E209" si="32">C210+C211</f>
        <v>3000</v>
      </c>
      <c r="D209" s="11">
        <f t="shared" si="32"/>
        <v>3100</v>
      </c>
      <c r="E209" s="11">
        <f t="shared" si="32"/>
        <v>3150</v>
      </c>
    </row>
    <row r="210" spans="1:5" ht="17.25" customHeight="1" thickBot="1" x14ac:dyDescent="0.3">
      <c r="A210" s="10" t="s">
        <v>50</v>
      </c>
      <c r="B210" s="8">
        <v>3000</v>
      </c>
      <c r="C210" s="8">
        <v>3000</v>
      </c>
      <c r="D210" s="8">
        <v>3100</v>
      </c>
      <c r="E210" s="8">
        <v>3150</v>
      </c>
    </row>
    <row r="211" spans="1:5" ht="17.25" customHeight="1" thickBot="1" x14ac:dyDescent="0.3">
      <c r="A211" s="10" t="s">
        <v>51</v>
      </c>
      <c r="B211" s="11"/>
      <c r="C211" s="11"/>
      <c r="D211" s="11"/>
      <c r="E211" s="11"/>
    </row>
    <row r="212" spans="1:5" ht="17.25" customHeight="1" thickBot="1" x14ac:dyDescent="0.3">
      <c r="A212" s="1" t="s">
        <v>2</v>
      </c>
      <c r="B212" s="11"/>
      <c r="C212" s="8"/>
      <c r="D212" s="8"/>
      <c r="E212" s="8"/>
    </row>
    <row r="213" spans="1:5" ht="17.25" customHeight="1" thickBot="1" x14ac:dyDescent="0.3">
      <c r="A213" s="10" t="s">
        <v>50</v>
      </c>
      <c r="B213" s="11"/>
      <c r="C213" s="8"/>
      <c r="D213" s="8"/>
      <c r="E213" s="8"/>
    </row>
    <row r="214" spans="1:5" ht="17.25" customHeight="1" thickBot="1" x14ac:dyDescent="0.3">
      <c r="A214" s="10" t="s">
        <v>51</v>
      </c>
      <c r="B214" s="11"/>
      <c r="C214" s="8"/>
      <c r="D214" s="8"/>
      <c r="E214" s="8"/>
    </row>
    <row r="215" spans="1:5" ht="17.25" customHeight="1" thickBot="1" x14ac:dyDescent="0.3">
      <c r="A215" s="1" t="s">
        <v>24</v>
      </c>
      <c r="B215" s="11"/>
      <c r="C215" s="8"/>
      <c r="D215" s="8"/>
      <c r="E215" s="8"/>
    </row>
    <row r="216" spans="1:5" ht="17.25" customHeight="1" thickBot="1" x14ac:dyDescent="0.3">
      <c r="A216" s="10" t="s">
        <v>50</v>
      </c>
      <c r="B216" s="11"/>
      <c r="C216" s="8"/>
      <c r="D216" s="8"/>
      <c r="E216" s="8"/>
    </row>
    <row r="217" spans="1:5" ht="17.25" customHeight="1" thickBot="1" x14ac:dyDescent="0.3">
      <c r="A217" s="10" t="s">
        <v>51</v>
      </c>
      <c r="B217" s="11"/>
      <c r="C217" s="8"/>
      <c r="D217" s="8"/>
      <c r="E217" s="8"/>
    </row>
    <row r="218" spans="1:5" ht="17.25" customHeight="1" thickBot="1" x14ac:dyDescent="0.3">
      <c r="A218" s="1" t="s">
        <v>25</v>
      </c>
      <c r="B218" s="11"/>
      <c r="C218" s="8"/>
      <c r="D218" s="8"/>
      <c r="E218" s="8"/>
    </row>
    <row r="219" spans="1:5" ht="17.25" customHeight="1" thickBot="1" x14ac:dyDescent="0.3">
      <c r="A219" s="10" t="s">
        <v>50</v>
      </c>
      <c r="B219" s="11"/>
      <c r="C219" s="8"/>
      <c r="D219" s="8"/>
      <c r="E219" s="8"/>
    </row>
    <row r="220" spans="1:5" ht="17.25" customHeight="1" thickBot="1" x14ac:dyDescent="0.3">
      <c r="A220" s="10" t="s">
        <v>51</v>
      </c>
      <c r="B220" s="11"/>
      <c r="C220" s="8"/>
      <c r="D220" s="8"/>
      <c r="E220" s="8"/>
    </row>
    <row r="221" spans="1:5" ht="17.25" customHeight="1" thickBot="1" x14ac:dyDescent="0.3">
      <c r="A221" s="1" t="s">
        <v>3</v>
      </c>
      <c r="B221" s="11">
        <v>0</v>
      </c>
      <c r="C221" s="8">
        <v>0</v>
      </c>
      <c r="D221" s="8">
        <f>C221*1.03*0.99</f>
        <v>0</v>
      </c>
      <c r="E221" s="8">
        <f>D221*1.03*0.99</f>
        <v>0</v>
      </c>
    </row>
    <row r="222" spans="1:5" ht="17.25" customHeight="1" thickBot="1" x14ac:dyDescent="0.3">
      <c r="A222" s="10" t="s">
        <v>50</v>
      </c>
      <c r="B222" s="11"/>
      <c r="C222" s="31"/>
      <c r="D222" s="31"/>
      <c r="E222" s="31"/>
    </row>
    <row r="223" spans="1:5" ht="17.25" customHeight="1" thickBot="1" x14ac:dyDescent="0.3">
      <c r="A223" s="10" t="s">
        <v>51</v>
      </c>
      <c r="B223" s="11"/>
      <c r="C223" s="32"/>
      <c r="D223" s="31"/>
      <c r="E223" s="31"/>
    </row>
    <row r="224" spans="1:5" ht="17.25" customHeight="1" thickBot="1" x14ac:dyDescent="0.3">
      <c r="A224" s="19" t="s">
        <v>33</v>
      </c>
      <c r="B224" s="11">
        <f>B221+B218+B215+B212+B209+B206+B203</f>
        <v>3000</v>
      </c>
      <c r="C224" s="11">
        <f t="shared" ref="C224:E224" si="33">C221+C218+C215+C212+C209+C206+C203</f>
        <v>3000</v>
      </c>
      <c r="D224" s="11">
        <f t="shared" si="33"/>
        <v>3100</v>
      </c>
      <c r="E224" s="11">
        <f t="shared" si="33"/>
        <v>3150</v>
      </c>
    </row>
    <row r="225" spans="1:5" ht="17.25" customHeight="1" thickBot="1" x14ac:dyDescent="0.3">
      <c r="A225" s="22" t="s">
        <v>35</v>
      </c>
      <c r="B225" s="23">
        <f>IF(B224-B195=0,0,"Error")</f>
        <v>0</v>
      </c>
      <c r="C225" s="23">
        <f>IF(C224-C195=0,0,"Error")</f>
        <v>0</v>
      </c>
      <c r="D225" s="23">
        <f>IF(D224-D195=0,0,"Error")</f>
        <v>0</v>
      </c>
      <c r="E225" s="23">
        <f>IF(E224-E195=0,0,"Error")</f>
        <v>0</v>
      </c>
    </row>
    <row r="226" spans="1:5" ht="17.25" customHeight="1" thickBot="1" x14ac:dyDescent="0.3">
      <c r="A226" s="18" t="s">
        <v>55</v>
      </c>
      <c r="B226" s="784" t="s">
        <v>221</v>
      </c>
      <c r="C226" s="785"/>
      <c r="D226" s="785"/>
      <c r="E226" s="786"/>
    </row>
    <row r="227" spans="1:5" ht="25.5" customHeight="1" thickBot="1" x14ac:dyDescent="0.3">
      <c r="A227" s="4" t="s">
        <v>9</v>
      </c>
      <c r="B227" s="767" t="s">
        <v>222</v>
      </c>
      <c r="C227" s="768"/>
      <c r="D227" s="768"/>
      <c r="E227" s="769"/>
    </row>
    <row r="228" spans="1:5" ht="17.25" customHeight="1" thickBot="1" x14ac:dyDescent="0.3">
      <c r="A228" s="4" t="s">
        <v>14</v>
      </c>
      <c r="B228" s="770" t="s">
        <v>223</v>
      </c>
      <c r="C228" s="768"/>
      <c r="D228" s="768"/>
      <c r="E228" s="769"/>
    </row>
    <row r="229" spans="1:5" ht="17.25" customHeight="1" x14ac:dyDescent="0.25">
      <c r="A229" s="771"/>
      <c r="B229" s="16">
        <v>2019</v>
      </c>
      <c r="C229" s="16">
        <v>2020</v>
      </c>
      <c r="D229" s="16">
        <v>2021</v>
      </c>
      <c r="E229" s="16">
        <v>2022</v>
      </c>
    </row>
    <row r="230" spans="1:5" ht="17.25" customHeight="1" thickBot="1" x14ac:dyDescent="0.3">
      <c r="A230" s="772"/>
      <c r="B230" s="17" t="s">
        <v>5</v>
      </c>
      <c r="C230" s="17" t="s">
        <v>6</v>
      </c>
      <c r="D230" s="17" t="s">
        <v>6</v>
      </c>
      <c r="E230" s="17" t="s">
        <v>6</v>
      </c>
    </row>
    <row r="231" spans="1:5" ht="17.25" customHeight="1" thickBot="1" x14ac:dyDescent="0.3">
      <c r="A231" s="4" t="s">
        <v>8</v>
      </c>
      <c r="B231" s="6">
        <v>1</v>
      </c>
      <c r="C231" s="6">
        <v>1</v>
      </c>
      <c r="D231" s="6">
        <v>1</v>
      </c>
      <c r="E231" s="6">
        <v>1</v>
      </c>
    </row>
    <row r="232" spans="1:5" ht="17.25" customHeight="1" thickBot="1" x14ac:dyDescent="0.3">
      <c r="A232" s="4" t="s">
        <v>15</v>
      </c>
      <c r="B232" s="6">
        <f>B261</f>
        <v>3000</v>
      </c>
      <c r="C232" s="6">
        <f t="shared" ref="C232:E232" si="34">C261</f>
        <v>3000</v>
      </c>
      <c r="D232" s="6">
        <f t="shared" si="34"/>
        <v>3100</v>
      </c>
      <c r="E232" s="6">
        <f t="shared" si="34"/>
        <v>3450</v>
      </c>
    </row>
    <row r="233" spans="1:5" ht="17.25" customHeight="1" thickBot="1" x14ac:dyDescent="0.3">
      <c r="A233" s="4" t="s">
        <v>23</v>
      </c>
      <c r="B233" s="6">
        <f>B232/B231</f>
        <v>3000</v>
      </c>
      <c r="C233" s="6">
        <f t="shared" ref="C233:E233" si="35">C232/C231</f>
        <v>3000</v>
      </c>
      <c r="D233" s="6">
        <f t="shared" si="35"/>
        <v>3100</v>
      </c>
      <c r="E233" s="6">
        <f t="shared" si="35"/>
        <v>3450</v>
      </c>
    </row>
    <row r="234" spans="1:5" ht="17.25" customHeight="1" thickBot="1" x14ac:dyDescent="0.3">
      <c r="A234" s="4" t="s">
        <v>16</v>
      </c>
      <c r="B234" s="113" t="s">
        <v>22</v>
      </c>
      <c r="C234" s="7">
        <f>C231/B231-1</f>
        <v>0</v>
      </c>
      <c r="D234" s="7">
        <f t="shared" ref="D234:E236" si="36">D231/C231-1</f>
        <v>0</v>
      </c>
      <c r="E234" s="7">
        <f t="shared" si="36"/>
        <v>0</v>
      </c>
    </row>
    <row r="235" spans="1:5" ht="17.25" customHeight="1" thickBot="1" x14ac:dyDescent="0.3">
      <c r="A235" s="4" t="s">
        <v>17</v>
      </c>
      <c r="B235" s="113" t="s">
        <v>22</v>
      </c>
      <c r="C235" s="7">
        <f>C232/B232-1</f>
        <v>0</v>
      </c>
      <c r="D235" s="7">
        <f t="shared" si="36"/>
        <v>3.3333333333333437E-2</v>
      </c>
      <c r="E235" s="7">
        <f t="shared" si="36"/>
        <v>0.11290322580645151</v>
      </c>
    </row>
    <row r="236" spans="1:5" ht="17.25" customHeight="1" thickBot="1" x14ac:dyDescent="0.3">
      <c r="A236" s="4" t="s">
        <v>18</v>
      </c>
      <c r="B236" s="113" t="s">
        <v>22</v>
      </c>
      <c r="C236" s="7">
        <f>C233/B233-1</f>
        <v>0</v>
      </c>
      <c r="D236" s="7">
        <f t="shared" si="36"/>
        <v>3.3333333333333437E-2</v>
      </c>
      <c r="E236" s="7">
        <f t="shared" si="36"/>
        <v>0.11290322580645151</v>
      </c>
    </row>
    <row r="237" spans="1:5" ht="17.25" customHeight="1" thickBot="1" x14ac:dyDescent="0.3">
      <c r="A237" s="773" t="s">
        <v>59</v>
      </c>
      <c r="B237" s="774"/>
      <c r="C237" s="774"/>
      <c r="D237" s="774"/>
      <c r="E237" s="775"/>
    </row>
    <row r="238" spans="1:5" ht="17.25" customHeight="1" x14ac:dyDescent="0.25">
      <c r="A238" s="771"/>
      <c r="B238" s="16">
        <v>2019</v>
      </c>
      <c r="C238" s="16">
        <v>2020</v>
      </c>
      <c r="D238" s="16">
        <v>2021</v>
      </c>
      <c r="E238" s="16">
        <v>2022</v>
      </c>
    </row>
    <row r="239" spans="1:5" ht="17.25" customHeight="1" thickBot="1" x14ac:dyDescent="0.3">
      <c r="A239" s="772"/>
      <c r="B239" s="17" t="s">
        <v>5</v>
      </c>
      <c r="C239" s="17" t="s">
        <v>6</v>
      </c>
      <c r="D239" s="17" t="s">
        <v>6</v>
      </c>
      <c r="E239" s="17" t="s">
        <v>6</v>
      </c>
    </row>
    <row r="240" spans="1:5" ht="17.25" customHeight="1" thickBot="1" x14ac:dyDescent="0.3">
      <c r="A240" s="1" t="s">
        <v>0</v>
      </c>
      <c r="B240" s="8">
        <f>B241+B242</f>
        <v>0</v>
      </c>
      <c r="C240" s="8">
        <f t="shared" ref="C240:E240" si="37">C241+C242</f>
        <v>0</v>
      </c>
      <c r="D240" s="8">
        <f t="shared" si="37"/>
        <v>0</v>
      </c>
      <c r="E240" s="8">
        <f t="shared" si="37"/>
        <v>0</v>
      </c>
    </row>
    <row r="241" spans="1:5" ht="17.25" customHeight="1" thickBot="1" x14ac:dyDescent="0.3">
      <c r="A241" s="10" t="s">
        <v>50</v>
      </c>
      <c r="B241" s="11"/>
      <c r="C241" s="11"/>
      <c r="D241" s="11"/>
      <c r="E241" s="11"/>
    </row>
    <row r="242" spans="1:5" ht="17.25" customHeight="1" thickBot="1" x14ac:dyDescent="0.3">
      <c r="A242" s="10" t="s">
        <v>51</v>
      </c>
      <c r="B242" s="11"/>
      <c r="C242" s="11"/>
      <c r="D242" s="11"/>
      <c r="E242" s="11"/>
    </row>
    <row r="243" spans="1:5" ht="23.25" customHeight="1" thickBot="1" x14ac:dyDescent="0.3">
      <c r="A243" s="1" t="s">
        <v>31</v>
      </c>
      <c r="B243" s="8">
        <f>B244+B245</f>
        <v>0</v>
      </c>
      <c r="C243" s="8">
        <f t="shared" ref="C243:E243" si="38">C244+C245</f>
        <v>0</v>
      </c>
      <c r="D243" s="8">
        <f t="shared" si="38"/>
        <v>0</v>
      </c>
      <c r="E243" s="8">
        <f t="shared" si="38"/>
        <v>0</v>
      </c>
    </row>
    <row r="244" spans="1:5" ht="17.25" customHeight="1" thickBot="1" x14ac:dyDescent="0.3">
      <c r="A244" s="10" t="s">
        <v>50</v>
      </c>
      <c r="B244" s="11"/>
      <c r="C244" s="11"/>
      <c r="D244" s="11"/>
      <c r="E244" s="11"/>
    </row>
    <row r="245" spans="1:5" ht="17.25" customHeight="1" thickBot="1" x14ac:dyDescent="0.3">
      <c r="A245" s="10" t="s">
        <v>51</v>
      </c>
      <c r="B245" s="11"/>
      <c r="C245" s="11"/>
      <c r="D245" s="11"/>
      <c r="E245" s="11"/>
    </row>
    <row r="246" spans="1:5" ht="17.25" customHeight="1" thickBot="1" x14ac:dyDescent="0.3">
      <c r="A246" s="1" t="s">
        <v>1</v>
      </c>
      <c r="B246" s="11">
        <f>B247+B248</f>
        <v>3000</v>
      </c>
      <c r="C246" s="11">
        <f t="shared" ref="C246:E246" si="39">C247+C248</f>
        <v>3000</v>
      </c>
      <c r="D246" s="11">
        <f t="shared" si="39"/>
        <v>3100</v>
      </c>
      <c r="E246" s="11">
        <f t="shared" si="39"/>
        <v>3450</v>
      </c>
    </row>
    <row r="247" spans="1:5" ht="17.25" customHeight="1" thickBot="1" x14ac:dyDescent="0.3">
      <c r="A247" s="10" t="s">
        <v>50</v>
      </c>
      <c r="B247" s="8">
        <v>3000</v>
      </c>
      <c r="C247" s="8">
        <v>3000</v>
      </c>
      <c r="D247" s="8">
        <v>3100</v>
      </c>
      <c r="E247" s="8">
        <v>3450</v>
      </c>
    </row>
    <row r="248" spans="1:5" ht="17.25" customHeight="1" thickBot="1" x14ac:dyDescent="0.3">
      <c r="A248" s="10" t="s">
        <v>51</v>
      </c>
      <c r="B248" s="11"/>
      <c r="C248" s="11"/>
      <c r="D248" s="11"/>
      <c r="E248" s="11"/>
    </row>
    <row r="249" spans="1:5" ht="17.25" customHeight="1" thickBot="1" x14ac:dyDescent="0.3">
      <c r="A249" s="1" t="s">
        <v>2</v>
      </c>
      <c r="B249" s="11"/>
      <c r="C249" s="8"/>
      <c r="D249" s="8"/>
      <c r="E249" s="8"/>
    </row>
    <row r="250" spans="1:5" ht="17.25" customHeight="1" thickBot="1" x14ac:dyDescent="0.3">
      <c r="A250" s="10" t="s">
        <v>50</v>
      </c>
      <c r="B250" s="11"/>
      <c r="C250" s="8"/>
      <c r="D250" s="8"/>
      <c r="E250" s="8"/>
    </row>
    <row r="251" spans="1:5" ht="17.25" customHeight="1" thickBot="1" x14ac:dyDescent="0.3">
      <c r="A251" s="10" t="s">
        <v>51</v>
      </c>
      <c r="B251" s="11"/>
      <c r="C251" s="8"/>
      <c r="D251" s="8"/>
      <c r="E251" s="8"/>
    </row>
    <row r="252" spans="1:5" ht="17.25" customHeight="1" thickBot="1" x14ac:dyDescent="0.3">
      <c r="A252" s="1" t="s">
        <v>24</v>
      </c>
      <c r="B252" s="11"/>
      <c r="C252" s="8"/>
      <c r="D252" s="8"/>
      <c r="E252" s="8"/>
    </row>
    <row r="253" spans="1:5" ht="17.25" customHeight="1" thickBot="1" x14ac:dyDescent="0.3">
      <c r="A253" s="10" t="s">
        <v>50</v>
      </c>
      <c r="B253" s="11"/>
      <c r="C253" s="8"/>
      <c r="D253" s="8"/>
      <c r="E253" s="8"/>
    </row>
    <row r="254" spans="1:5" ht="17.25" customHeight="1" thickBot="1" x14ac:dyDescent="0.3">
      <c r="A254" s="10" t="s">
        <v>51</v>
      </c>
      <c r="B254" s="11"/>
      <c r="C254" s="8"/>
      <c r="D254" s="8"/>
      <c r="E254" s="8"/>
    </row>
    <row r="255" spans="1:5" ht="17.25" customHeight="1" thickBot="1" x14ac:dyDescent="0.3">
      <c r="A255" s="1" t="s">
        <v>25</v>
      </c>
      <c r="B255" s="11"/>
      <c r="C255" s="8"/>
      <c r="D255" s="8"/>
      <c r="E255" s="8"/>
    </row>
    <row r="256" spans="1:5" ht="17.25" customHeight="1" thickBot="1" x14ac:dyDescent="0.3">
      <c r="A256" s="10" t="s">
        <v>50</v>
      </c>
      <c r="B256" s="11"/>
      <c r="C256" s="8"/>
      <c r="D256" s="8"/>
      <c r="E256" s="8"/>
    </row>
    <row r="257" spans="1:5" ht="17.25" customHeight="1" thickBot="1" x14ac:dyDescent="0.3">
      <c r="A257" s="10" t="s">
        <v>51</v>
      </c>
      <c r="B257" s="11"/>
      <c r="C257" s="8"/>
      <c r="D257" s="8"/>
      <c r="E257" s="8"/>
    </row>
    <row r="258" spans="1:5" ht="17.25" customHeight="1" thickBot="1" x14ac:dyDescent="0.3">
      <c r="A258" s="1" t="s">
        <v>3</v>
      </c>
      <c r="B258" s="11">
        <v>0</v>
      </c>
      <c r="C258" s="8">
        <v>0</v>
      </c>
      <c r="D258" s="8">
        <f>C258*1.03*0.99</f>
        <v>0</v>
      </c>
      <c r="E258" s="8">
        <f>D258*1.03*0.99</f>
        <v>0</v>
      </c>
    </row>
    <row r="259" spans="1:5" ht="17.25" customHeight="1" thickBot="1" x14ac:dyDescent="0.3">
      <c r="A259" s="10" t="s">
        <v>50</v>
      </c>
      <c r="B259" s="11"/>
      <c r="C259" s="31"/>
      <c r="D259" s="31"/>
      <c r="E259" s="31"/>
    </row>
    <row r="260" spans="1:5" ht="17.25" customHeight="1" thickBot="1" x14ac:dyDescent="0.3">
      <c r="A260" s="10" t="s">
        <v>51</v>
      </c>
      <c r="B260" s="11"/>
      <c r="C260" s="32"/>
      <c r="D260" s="31"/>
      <c r="E260" s="31"/>
    </row>
    <row r="261" spans="1:5" ht="17.25" customHeight="1" thickBot="1" x14ac:dyDescent="0.3">
      <c r="A261" s="19" t="s">
        <v>57</v>
      </c>
      <c r="B261" s="11">
        <f>B258+B255+B252+B249+B246+B243+B240</f>
        <v>3000</v>
      </c>
      <c r="C261" s="11">
        <f t="shared" ref="C261:E261" si="40">C258+C255+C252+C249+C246+C243+C240</f>
        <v>3000</v>
      </c>
      <c r="D261" s="11">
        <f t="shared" si="40"/>
        <v>3100</v>
      </c>
      <c r="E261" s="11">
        <f t="shared" si="40"/>
        <v>3450</v>
      </c>
    </row>
    <row r="262" spans="1:5" ht="17.25" customHeight="1" thickBot="1" x14ac:dyDescent="0.3">
      <c r="A262" s="22" t="s">
        <v>35</v>
      </c>
      <c r="B262" s="23">
        <f>IF(B261-B232=0,0,"Error")</f>
        <v>0</v>
      </c>
      <c r="C262" s="23">
        <f>IF(C261-C232=0,0,"Error")</f>
        <v>0</v>
      </c>
      <c r="D262" s="23">
        <f>IF(D261-D232=0,0,"Error")</f>
        <v>0</v>
      </c>
      <c r="E262" s="23">
        <f>IF(E261-E232=0,0,"Error")</f>
        <v>0</v>
      </c>
    </row>
    <row r="263" spans="1:5" ht="17.25" customHeight="1" thickBot="1" x14ac:dyDescent="0.3">
      <c r="A263" s="18" t="s">
        <v>56</v>
      </c>
      <c r="B263" s="784" t="s">
        <v>224</v>
      </c>
      <c r="C263" s="785"/>
      <c r="D263" s="785"/>
      <c r="E263" s="786"/>
    </row>
    <row r="264" spans="1:5" ht="17.25" customHeight="1" thickBot="1" x14ac:dyDescent="0.3">
      <c r="A264" s="4" t="s">
        <v>9</v>
      </c>
      <c r="B264" s="802" t="s">
        <v>225</v>
      </c>
      <c r="C264" s="803"/>
      <c r="D264" s="803"/>
      <c r="E264" s="804"/>
    </row>
    <row r="265" spans="1:5" ht="17.25" customHeight="1" thickBot="1" x14ac:dyDescent="0.3">
      <c r="A265" s="4" t="s">
        <v>14</v>
      </c>
      <c r="B265" s="770" t="s">
        <v>226</v>
      </c>
      <c r="C265" s="768"/>
      <c r="D265" s="768"/>
      <c r="E265" s="769"/>
    </row>
    <row r="266" spans="1:5" ht="17.25" customHeight="1" x14ac:dyDescent="0.25">
      <c r="A266" s="771"/>
      <c r="B266" s="16">
        <v>2019</v>
      </c>
      <c r="C266" s="16">
        <v>2020</v>
      </c>
      <c r="D266" s="16">
        <v>2021</v>
      </c>
      <c r="E266" s="16">
        <v>2022</v>
      </c>
    </row>
    <row r="267" spans="1:5" ht="17.25" customHeight="1" thickBot="1" x14ac:dyDescent="0.3">
      <c r="A267" s="772"/>
      <c r="B267" s="17" t="s">
        <v>5</v>
      </c>
      <c r="C267" s="17" t="s">
        <v>6</v>
      </c>
      <c r="D267" s="17" t="s">
        <v>6</v>
      </c>
      <c r="E267" s="17" t="s">
        <v>6</v>
      </c>
    </row>
    <row r="268" spans="1:5" ht="17.25" customHeight="1" thickBot="1" x14ac:dyDescent="0.3">
      <c r="A268" s="4" t="s">
        <v>8</v>
      </c>
      <c r="B268" s="6">
        <v>185</v>
      </c>
      <c r="C268" s="6">
        <v>185</v>
      </c>
      <c r="D268" s="6">
        <v>185</v>
      </c>
      <c r="E268" s="6">
        <v>185</v>
      </c>
    </row>
    <row r="269" spans="1:5" ht="17.25" customHeight="1" thickBot="1" x14ac:dyDescent="0.3">
      <c r="A269" s="4" t="s">
        <v>15</v>
      </c>
      <c r="B269" s="6">
        <f>B298</f>
        <v>3000</v>
      </c>
      <c r="C269" s="6">
        <f t="shared" ref="C269:E269" si="41">C298</f>
        <v>3000</v>
      </c>
      <c r="D269" s="6">
        <f t="shared" si="41"/>
        <v>3000</v>
      </c>
      <c r="E269" s="6">
        <f t="shared" si="41"/>
        <v>3000</v>
      </c>
    </row>
    <row r="270" spans="1:5" ht="17.25" customHeight="1" thickBot="1" x14ac:dyDescent="0.3">
      <c r="A270" s="4" t="s">
        <v>23</v>
      </c>
      <c r="B270" s="6">
        <f>B269/B268</f>
        <v>16.216216216216218</v>
      </c>
      <c r="C270" s="6">
        <f t="shared" ref="C270:E270" si="42">C269/C268</f>
        <v>16.216216216216218</v>
      </c>
      <c r="D270" s="6">
        <f t="shared" si="42"/>
        <v>16.216216216216218</v>
      </c>
      <c r="E270" s="6">
        <f t="shared" si="42"/>
        <v>16.216216216216218</v>
      </c>
    </row>
    <row r="271" spans="1:5" ht="17.25" customHeight="1" thickBot="1" x14ac:dyDescent="0.3">
      <c r="A271" s="4" t="s">
        <v>16</v>
      </c>
      <c r="B271" s="113" t="s">
        <v>22</v>
      </c>
      <c r="C271" s="7">
        <f>C268/B268-1</f>
        <v>0</v>
      </c>
      <c r="D271" s="7">
        <f t="shared" ref="D271:E273" si="43">D268/C268-1</f>
        <v>0</v>
      </c>
      <c r="E271" s="7">
        <f t="shared" si="43"/>
        <v>0</v>
      </c>
    </row>
    <row r="272" spans="1:5" ht="17.25" customHeight="1" thickBot="1" x14ac:dyDescent="0.3">
      <c r="A272" s="4" t="s">
        <v>17</v>
      </c>
      <c r="B272" s="113" t="s">
        <v>22</v>
      </c>
      <c r="C272" s="7">
        <f>C269/B269-1</f>
        <v>0</v>
      </c>
      <c r="D272" s="7">
        <f t="shared" si="43"/>
        <v>0</v>
      </c>
      <c r="E272" s="7">
        <f t="shared" si="43"/>
        <v>0</v>
      </c>
    </row>
    <row r="273" spans="1:5" ht="17.25" customHeight="1" thickBot="1" x14ac:dyDescent="0.3">
      <c r="A273" s="4" t="s">
        <v>18</v>
      </c>
      <c r="B273" s="113" t="s">
        <v>22</v>
      </c>
      <c r="C273" s="7">
        <f>C270/B270-1</f>
        <v>0</v>
      </c>
      <c r="D273" s="7">
        <f t="shared" si="43"/>
        <v>0</v>
      </c>
      <c r="E273" s="7">
        <f t="shared" si="43"/>
        <v>0</v>
      </c>
    </row>
    <row r="274" spans="1:5" ht="17.25" customHeight="1" thickBot="1" x14ac:dyDescent="0.3">
      <c r="A274" s="773" t="s">
        <v>163</v>
      </c>
      <c r="B274" s="774"/>
      <c r="C274" s="774"/>
      <c r="D274" s="774"/>
      <c r="E274" s="775"/>
    </row>
    <row r="275" spans="1:5" ht="17.25" customHeight="1" x14ac:dyDescent="0.25">
      <c r="A275" s="771"/>
      <c r="B275" s="16">
        <v>2019</v>
      </c>
      <c r="C275" s="16">
        <v>2020</v>
      </c>
      <c r="D275" s="16">
        <v>2021</v>
      </c>
      <c r="E275" s="16">
        <v>2022</v>
      </c>
    </row>
    <row r="276" spans="1:5" ht="17.25" customHeight="1" thickBot="1" x14ac:dyDescent="0.3">
      <c r="A276" s="772"/>
      <c r="B276" s="17" t="s">
        <v>5</v>
      </c>
      <c r="C276" s="17" t="s">
        <v>6</v>
      </c>
      <c r="D276" s="17" t="s">
        <v>6</v>
      </c>
      <c r="E276" s="17" t="s">
        <v>6</v>
      </c>
    </row>
    <row r="277" spans="1:5" ht="17.25" customHeight="1" thickBot="1" x14ac:dyDescent="0.3">
      <c r="A277" s="1" t="s">
        <v>0</v>
      </c>
      <c r="B277" s="8">
        <f>B278+B279</f>
        <v>0</v>
      </c>
      <c r="C277" s="8">
        <f t="shared" ref="C277:E277" si="44">C278+C279</f>
        <v>0</v>
      </c>
      <c r="D277" s="8">
        <f t="shared" si="44"/>
        <v>0</v>
      </c>
      <c r="E277" s="8">
        <f t="shared" si="44"/>
        <v>0</v>
      </c>
    </row>
    <row r="278" spans="1:5" ht="17.25" customHeight="1" thickBot="1" x14ac:dyDescent="0.3">
      <c r="A278" s="10" t="s">
        <v>50</v>
      </c>
      <c r="B278" s="11"/>
      <c r="C278" s="11"/>
      <c r="D278" s="11"/>
      <c r="E278" s="11"/>
    </row>
    <row r="279" spans="1:5" ht="17.25" customHeight="1" thickBot="1" x14ac:dyDescent="0.3">
      <c r="A279" s="10" t="s">
        <v>51</v>
      </c>
      <c r="B279" s="11"/>
      <c r="C279" s="11"/>
      <c r="D279" s="11"/>
      <c r="E279" s="11"/>
    </row>
    <row r="280" spans="1:5" ht="21.75" customHeight="1" thickBot="1" x14ac:dyDescent="0.3">
      <c r="A280" s="1" t="s">
        <v>31</v>
      </c>
      <c r="B280" s="8">
        <f>B281+B282</f>
        <v>0</v>
      </c>
      <c r="C280" s="8">
        <f t="shared" ref="C280:E280" si="45">C281+C282</f>
        <v>0</v>
      </c>
      <c r="D280" s="8">
        <f t="shared" si="45"/>
        <v>0</v>
      </c>
      <c r="E280" s="8">
        <f t="shared" si="45"/>
        <v>0</v>
      </c>
    </row>
    <row r="281" spans="1:5" ht="17.25" customHeight="1" thickBot="1" x14ac:dyDescent="0.3">
      <c r="A281" s="10" t="s">
        <v>50</v>
      </c>
      <c r="B281" s="11"/>
      <c r="C281" s="11"/>
      <c r="D281" s="11"/>
      <c r="E281" s="11"/>
    </row>
    <row r="282" spans="1:5" ht="17.25" customHeight="1" thickBot="1" x14ac:dyDescent="0.3">
      <c r="A282" s="10" t="s">
        <v>51</v>
      </c>
      <c r="B282" s="11"/>
      <c r="C282" s="11"/>
      <c r="D282" s="11"/>
      <c r="E282" s="11"/>
    </row>
    <row r="283" spans="1:5" ht="17.25" customHeight="1" thickBot="1" x14ac:dyDescent="0.3">
      <c r="A283" s="1" t="s">
        <v>1</v>
      </c>
      <c r="B283" s="11">
        <f>B284+B285</f>
        <v>3000</v>
      </c>
      <c r="C283" s="11">
        <f t="shared" ref="C283:E283" si="46">C284+C285</f>
        <v>3000</v>
      </c>
      <c r="D283" s="11">
        <f t="shared" si="46"/>
        <v>3000</v>
      </c>
      <c r="E283" s="11">
        <f t="shared" si="46"/>
        <v>3000</v>
      </c>
    </row>
    <row r="284" spans="1:5" ht="17.25" customHeight="1" thickBot="1" x14ac:dyDescent="0.3">
      <c r="A284" s="10" t="s">
        <v>50</v>
      </c>
      <c r="B284" s="8">
        <v>3000</v>
      </c>
      <c r="C284" s="8">
        <v>3000</v>
      </c>
      <c r="D284" s="8">
        <v>3000</v>
      </c>
      <c r="E284" s="8">
        <v>3000</v>
      </c>
    </row>
    <row r="285" spans="1:5" ht="17.25" customHeight="1" thickBot="1" x14ac:dyDescent="0.3">
      <c r="A285" s="10" t="s">
        <v>51</v>
      </c>
      <c r="B285" s="11"/>
      <c r="C285" s="11"/>
      <c r="D285" s="11"/>
      <c r="E285" s="11"/>
    </row>
    <row r="286" spans="1:5" ht="17.25" customHeight="1" thickBot="1" x14ac:dyDescent="0.3">
      <c r="A286" s="1" t="s">
        <v>2</v>
      </c>
      <c r="B286" s="11"/>
      <c r="C286" s="8"/>
      <c r="D286" s="8"/>
      <c r="E286" s="8"/>
    </row>
    <row r="287" spans="1:5" ht="17.25" customHeight="1" thickBot="1" x14ac:dyDescent="0.3">
      <c r="A287" s="10" t="s">
        <v>50</v>
      </c>
      <c r="B287" s="11"/>
      <c r="C287" s="8"/>
      <c r="D287" s="8"/>
      <c r="E287" s="8"/>
    </row>
    <row r="288" spans="1:5" ht="17.25" customHeight="1" thickBot="1" x14ac:dyDescent="0.3">
      <c r="A288" s="10" t="s">
        <v>51</v>
      </c>
      <c r="B288" s="11"/>
      <c r="C288" s="8"/>
      <c r="D288" s="8"/>
      <c r="E288" s="8"/>
    </row>
    <row r="289" spans="1:5" ht="17.25" customHeight="1" thickBot="1" x14ac:dyDescent="0.3">
      <c r="A289" s="1" t="s">
        <v>24</v>
      </c>
      <c r="B289" s="11"/>
      <c r="C289" s="8"/>
      <c r="D289" s="8"/>
      <c r="E289" s="8"/>
    </row>
    <row r="290" spans="1:5" ht="17.25" customHeight="1" thickBot="1" x14ac:dyDescent="0.3">
      <c r="A290" s="10" t="s">
        <v>50</v>
      </c>
      <c r="B290" s="11"/>
      <c r="C290" s="8"/>
      <c r="D290" s="8"/>
      <c r="E290" s="8"/>
    </row>
    <row r="291" spans="1:5" ht="17.25" customHeight="1" thickBot="1" x14ac:dyDescent="0.3">
      <c r="A291" s="10" t="s">
        <v>51</v>
      </c>
      <c r="B291" s="11"/>
      <c r="C291" s="8"/>
      <c r="D291" s="8"/>
      <c r="E291" s="8"/>
    </row>
    <row r="292" spans="1:5" ht="17.25" customHeight="1" thickBot="1" x14ac:dyDescent="0.3">
      <c r="A292" s="1" t="s">
        <v>25</v>
      </c>
      <c r="B292" s="11"/>
      <c r="C292" s="8"/>
      <c r="D292" s="8"/>
      <c r="E292" s="8"/>
    </row>
    <row r="293" spans="1:5" ht="17.25" customHeight="1" thickBot="1" x14ac:dyDescent="0.3">
      <c r="A293" s="10" t="s">
        <v>50</v>
      </c>
      <c r="B293" s="11"/>
      <c r="C293" s="8"/>
      <c r="D293" s="8"/>
      <c r="E293" s="8"/>
    </row>
    <row r="294" spans="1:5" ht="17.25" customHeight="1" thickBot="1" x14ac:dyDescent="0.3">
      <c r="A294" s="10" t="s">
        <v>51</v>
      </c>
      <c r="B294" s="11"/>
      <c r="C294" s="8"/>
      <c r="D294" s="8"/>
      <c r="E294" s="8"/>
    </row>
    <row r="295" spans="1:5" ht="27" customHeight="1" thickBot="1" x14ac:dyDescent="0.3">
      <c r="A295" s="1" t="s">
        <v>3</v>
      </c>
      <c r="B295" s="11">
        <v>0</v>
      </c>
      <c r="C295" s="8">
        <v>0</v>
      </c>
      <c r="D295" s="8">
        <f>C295*1.03*0.99</f>
        <v>0</v>
      </c>
      <c r="E295" s="8">
        <f>D295*1.03*0.99</f>
        <v>0</v>
      </c>
    </row>
    <row r="296" spans="1:5" ht="17.25" customHeight="1" thickBot="1" x14ac:dyDescent="0.3">
      <c r="A296" s="10" t="s">
        <v>50</v>
      </c>
      <c r="B296" s="11"/>
      <c r="C296" s="31"/>
      <c r="D296" s="31"/>
      <c r="E296" s="31"/>
    </row>
    <row r="297" spans="1:5" ht="17.25" customHeight="1" thickBot="1" x14ac:dyDescent="0.3">
      <c r="A297" s="10" t="s">
        <v>51</v>
      </c>
      <c r="B297" s="11"/>
      <c r="C297" s="32"/>
      <c r="D297" s="31"/>
      <c r="E297" s="31"/>
    </row>
    <row r="298" spans="1:5" ht="17.25" customHeight="1" thickBot="1" x14ac:dyDescent="0.3">
      <c r="A298" s="19" t="s">
        <v>58</v>
      </c>
      <c r="B298" s="11">
        <f>B295+B292+B289+B286+B283+B280+B277</f>
        <v>3000</v>
      </c>
      <c r="C298" s="11">
        <f t="shared" ref="C298:E298" si="47">C295+C292+C289+C286+C283+C280+C277</f>
        <v>3000</v>
      </c>
      <c r="D298" s="11">
        <f t="shared" si="47"/>
        <v>3000</v>
      </c>
      <c r="E298" s="11">
        <f t="shared" si="47"/>
        <v>3000</v>
      </c>
    </row>
    <row r="299" spans="1:5" ht="17.25" customHeight="1" thickBot="1" x14ac:dyDescent="0.3">
      <c r="A299" s="22" t="s">
        <v>35</v>
      </c>
      <c r="B299" s="23">
        <f>IF(B298-B269=0,0,"Error")</f>
        <v>0</v>
      </c>
      <c r="C299" s="23">
        <f>IF(C298-C269=0,0,"Error")</f>
        <v>0</v>
      </c>
      <c r="D299" s="23">
        <f>IF(D298-D269=0,0,"Error")</f>
        <v>0</v>
      </c>
      <c r="E299" s="23">
        <f>IF(E298-E269=0,0,"Error")</f>
        <v>0</v>
      </c>
    </row>
    <row r="300" spans="1:5" ht="54" customHeight="1" thickBot="1" x14ac:dyDescent="0.3">
      <c r="A300" s="81" t="s">
        <v>227</v>
      </c>
      <c r="B300" s="776" t="s">
        <v>228</v>
      </c>
      <c r="C300" s="777"/>
      <c r="D300" s="777"/>
      <c r="E300" s="778"/>
    </row>
    <row r="301" spans="1:5" ht="17.25" customHeight="1" thickBot="1" x14ac:dyDescent="0.3">
      <c r="A301" s="767" t="s">
        <v>13</v>
      </c>
      <c r="B301" s="779"/>
      <c r="C301" s="779"/>
      <c r="D301" s="779"/>
      <c r="E301" s="780"/>
    </row>
    <row r="302" spans="1:5" ht="23.25" thickBot="1" x14ac:dyDescent="0.3">
      <c r="A302" s="115" t="s">
        <v>229</v>
      </c>
      <c r="B302" s="87">
        <v>1.29</v>
      </c>
      <c r="C302" s="87" t="s">
        <v>49</v>
      </c>
      <c r="D302" s="87" t="s">
        <v>188</v>
      </c>
      <c r="E302" s="87" t="s">
        <v>49</v>
      </c>
    </row>
    <row r="303" spans="1:5" ht="34.5" thickBot="1" x14ac:dyDescent="0.3">
      <c r="A303" s="115" t="s">
        <v>230</v>
      </c>
      <c r="B303" s="87">
        <v>0.04</v>
      </c>
      <c r="C303" s="38" t="s">
        <v>49</v>
      </c>
      <c r="D303" s="38" t="s">
        <v>49</v>
      </c>
      <c r="E303" s="38" t="s">
        <v>49</v>
      </c>
    </row>
    <row r="304" spans="1:5" ht="23.25" thickBot="1" x14ac:dyDescent="0.3">
      <c r="A304" s="115" t="s">
        <v>231</v>
      </c>
      <c r="B304" s="87">
        <v>0.107</v>
      </c>
      <c r="C304" s="38" t="s">
        <v>194</v>
      </c>
      <c r="D304" s="38" t="s">
        <v>194</v>
      </c>
      <c r="E304" s="38" t="s">
        <v>194</v>
      </c>
    </row>
    <row r="305" spans="1:5" ht="17.25" customHeight="1" thickBot="1" x14ac:dyDescent="0.3">
      <c r="A305" s="790" t="s">
        <v>32</v>
      </c>
      <c r="B305" s="791"/>
      <c r="C305" s="791"/>
      <c r="D305" s="791"/>
      <c r="E305" s="792"/>
    </row>
    <row r="306" spans="1:5" ht="17.25" customHeight="1" thickBot="1" x14ac:dyDescent="0.3">
      <c r="A306" s="781" t="s">
        <v>44</v>
      </c>
      <c r="B306" s="782"/>
      <c r="C306" s="782"/>
      <c r="D306" s="782"/>
      <c r="E306" s="783"/>
    </row>
    <row r="307" spans="1:5" ht="26.25" customHeight="1" thickBot="1" x14ac:dyDescent="0.3">
      <c r="A307" s="18" t="s">
        <v>28</v>
      </c>
      <c r="B307" s="784" t="s">
        <v>232</v>
      </c>
      <c r="C307" s="785"/>
      <c r="D307" s="785"/>
      <c r="E307" s="786"/>
    </row>
    <row r="308" spans="1:5" ht="28.5" customHeight="1" thickBot="1" x14ac:dyDescent="0.3">
      <c r="A308" s="4" t="s">
        <v>9</v>
      </c>
      <c r="B308" s="802" t="s">
        <v>233</v>
      </c>
      <c r="C308" s="803"/>
      <c r="D308" s="803"/>
      <c r="E308" s="804"/>
    </row>
    <row r="309" spans="1:5" ht="17.25" customHeight="1" thickBot="1" x14ac:dyDescent="0.3">
      <c r="A309" s="4" t="s">
        <v>14</v>
      </c>
      <c r="B309" s="770" t="s">
        <v>234</v>
      </c>
      <c r="C309" s="768"/>
      <c r="D309" s="768"/>
      <c r="E309" s="769"/>
    </row>
    <row r="310" spans="1:5" ht="17.25" customHeight="1" x14ac:dyDescent="0.25">
      <c r="A310" s="771"/>
      <c r="B310" s="16">
        <v>2019</v>
      </c>
      <c r="C310" s="16">
        <v>2020</v>
      </c>
      <c r="D310" s="16">
        <v>2021</v>
      </c>
      <c r="E310" s="16">
        <v>2022</v>
      </c>
    </row>
    <row r="311" spans="1:5" ht="17.25" customHeight="1" thickBot="1" x14ac:dyDescent="0.3">
      <c r="A311" s="772"/>
      <c r="B311" s="17" t="s">
        <v>5</v>
      </c>
      <c r="C311" s="17" t="s">
        <v>6</v>
      </c>
      <c r="D311" s="17" t="s">
        <v>6</v>
      </c>
      <c r="E311" s="17" t="s">
        <v>6</v>
      </c>
    </row>
    <row r="312" spans="1:5" ht="17.25" customHeight="1" thickBot="1" x14ac:dyDescent="0.3">
      <c r="A312" s="4" t="s">
        <v>8</v>
      </c>
      <c r="B312" s="6">
        <v>73</v>
      </c>
      <c r="C312" s="6">
        <v>73</v>
      </c>
      <c r="D312" s="6">
        <v>73</v>
      </c>
      <c r="E312" s="6">
        <v>73</v>
      </c>
    </row>
    <row r="313" spans="1:5" ht="17.25" customHeight="1" thickBot="1" x14ac:dyDescent="0.3">
      <c r="A313" s="4" t="s">
        <v>15</v>
      </c>
      <c r="B313" s="6">
        <f>B342</f>
        <v>4000</v>
      </c>
      <c r="C313" s="6">
        <f t="shared" ref="C313:E313" si="48">C342</f>
        <v>4000</v>
      </c>
      <c r="D313" s="6">
        <f t="shared" si="48"/>
        <v>4000</v>
      </c>
      <c r="E313" s="6">
        <f t="shared" si="48"/>
        <v>4000</v>
      </c>
    </row>
    <row r="314" spans="1:5" ht="17.25" customHeight="1" thickBot="1" x14ac:dyDescent="0.3">
      <c r="A314" s="4" t="s">
        <v>23</v>
      </c>
      <c r="B314" s="6">
        <f>B313/B312</f>
        <v>54.794520547945204</v>
      </c>
      <c r="C314" s="6">
        <f t="shared" ref="C314:E314" si="49">C313/C312</f>
        <v>54.794520547945204</v>
      </c>
      <c r="D314" s="6">
        <f t="shared" si="49"/>
        <v>54.794520547945204</v>
      </c>
      <c r="E314" s="6">
        <f t="shared" si="49"/>
        <v>54.794520547945204</v>
      </c>
    </row>
    <row r="315" spans="1:5" ht="17.25" customHeight="1" thickBot="1" x14ac:dyDescent="0.3">
      <c r="A315" s="4" t="s">
        <v>16</v>
      </c>
      <c r="B315" s="113" t="s">
        <v>22</v>
      </c>
      <c r="C315" s="7">
        <f>C312/B312-1</f>
        <v>0</v>
      </c>
      <c r="D315" s="7">
        <f t="shared" ref="D315:E317" si="50">D312/C312-1</f>
        <v>0</v>
      </c>
      <c r="E315" s="7">
        <f t="shared" si="50"/>
        <v>0</v>
      </c>
    </row>
    <row r="316" spans="1:5" ht="17.25" customHeight="1" thickBot="1" x14ac:dyDescent="0.3">
      <c r="A316" s="4" t="s">
        <v>17</v>
      </c>
      <c r="B316" s="113" t="s">
        <v>22</v>
      </c>
      <c r="C316" s="7">
        <f>C313/B313-1</f>
        <v>0</v>
      </c>
      <c r="D316" s="7">
        <f t="shared" si="50"/>
        <v>0</v>
      </c>
      <c r="E316" s="7">
        <f t="shared" si="50"/>
        <v>0</v>
      </c>
    </row>
    <row r="317" spans="1:5" ht="17.25" customHeight="1" thickBot="1" x14ac:dyDescent="0.3">
      <c r="A317" s="4" t="s">
        <v>18</v>
      </c>
      <c r="B317" s="113" t="s">
        <v>22</v>
      </c>
      <c r="C317" s="7">
        <f>C314/B314-1</f>
        <v>0</v>
      </c>
      <c r="D317" s="7">
        <f t="shared" si="50"/>
        <v>0</v>
      </c>
      <c r="E317" s="7">
        <f t="shared" si="50"/>
        <v>0</v>
      </c>
    </row>
    <row r="318" spans="1:5" ht="17.25" customHeight="1" thickBot="1" x14ac:dyDescent="0.3">
      <c r="A318" s="773" t="s">
        <v>34</v>
      </c>
      <c r="B318" s="774"/>
      <c r="C318" s="774"/>
      <c r="D318" s="774"/>
      <c r="E318" s="775"/>
    </row>
    <row r="319" spans="1:5" ht="17.25" customHeight="1" x14ac:dyDescent="0.25">
      <c r="A319" s="771"/>
      <c r="B319" s="16">
        <v>2019</v>
      </c>
      <c r="C319" s="16">
        <v>2020</v>
      </c>
      <c r="D319" s="16">
        <v>2021</v>
      </c>
      <c r="E319" s="16">
        <v>2022</v>
      </c>
    </row>
    <row r="320" spans="1:5" ht="17.25" customHeight="1" thickBot="1" x14ac:dyDescent="0.3">
      <c r="A320" s="772"/>
      <c r="B320" s="17" t="s">
        <v>5</v>
      </c>
      <c r="C320" s="17" t="s">
        <v>6</v>
      </c>
      <c r="D320" s="17" t="s">
        <v>6</v>
      </c>
      <c r="E320" s="17" t="s">
        <v>6</v>
      </c>
    </row>
    <row r="321" spans="1:5" ht="17.25" customHeight="1" thickBot="1" x14ac:dyDescent="0.3">
      <c r="A321" s="1" t="s">
        <v>0</v>
      </c>
      <c r="B321" s="8">
        <f>B322+B323</f>
        <v>0</v>
      </c>
      <c r="C321" s="8">
        <f t="shared" ref="C321:E321" si="51">C322+C323</f>
        <v>0</v>
      </c>
      <c r="D321" s="8">
        <f t="shared" si="51"/>
        <v>0</v>
      </c>
      <c r="E321" s="8">
        <f t="shared" si="51"/>
        <v>0</v>
      </c>
    </row>
    <row r="322" spans="1:5" ht="17.25" customHeight="1" thickBot="1" x14ac:dyDescent="0.3">
      <c r="A322" s="10" t="s">
        <v>50</v>
      </c>
      <c r="B322" s="11"/>
      <c r="C322" s="11"/>
      <c r="D322" s="11"/>
      <c r="E322" s="11"/>
    </row>
    <row r="323" spans="1:5" ht="17.25" customHeight="1" thickBot="1" x14ac:dyDescent="0.3">
      <c r="A323" s="10" t="s">
        <v>51</v>
      </c>
      <c r="B323" s="11"/>
      <c r="C323" s="11"/>
      <c r="D323" s="11"/>
      <c r="E323" s="11"/>
    </row>
    <row r="324" spans="1:5" ht="17.25" customHeight="1" thickBot="1" x14ac:dyDescent="0.3">
      <c r="A324" s="1" t="s">
        <v>31</v>
      </c>
      <c r="B324" s="8">
        <f>B325+B326</f>
        <v>0</v>
      </c>
      <c r="C324" s="8">
        <f t="shared" ref="C324:E324" si="52">C325+C326</f>
        <v>0</v>
      </c>
      <c r="D324" s="8">
        <f t="shared" si="52"/>
        <v>0</v>
      </c>
      <c r="E324" s="8">
        <f t="shared" si="52"/>
        <v>0</v>
      </c>
    </row>
    <row r="325" spans="1:5" ht="17.25" customHeight="1" thickBot="1" x14ac:dyDescent="0.3">
      <c r="A325" s="10" t="s">
        <v>50</v>
      </c>
      <c r="B325" s="11"/>
      <c r="C325" s="11"/>
      <c r="D325" s="11"/>
      <c r="E325" s="11"/>
    </row>
    <row r="326" spans="1:5" ht="17.25" customHeight="1" thickBot="1" x14ac:dyDescent="0.3">
      <c r="A326" s="10" t="s">
        <v>51</v>
      </c>
      <c r="B326" s="11"/>
      <c r="C326" s="11"/>
      <c r="D326" s="11"/>
      <c r="E326" s="11"/>
    </row>
    <row r="327" spans="1:5" ht="17.25" customHeight="1" thickBot="1" x14ac:dyDescent="0.3">
      <c r="A327" s="1" t="s">
        <v>1</v>
      </c>
      <c r="B327" s="11">
        <f>B328+B329</f>
        <v>4000</v>
      </c>
      <c r="C327" s="11">
        <f t="shared" ref="C327:E327" si="53">C328+C329</f>
        <v>4000</v>
      </c>
      <c r="D327" s="11">
        <f t="shared" si="53"/>
        <v>4000</v>
      </c>
      <c r="E327" s="11">
        <f t="shared" si="53"/>
        <v>4000</v>
      </c>
    </row>
    <row r="328" spans="1:5" ht="17.25" customHeight="1" thickBot="1" x14ac:dyDescent="0.3">
      <c r="A328" s="10" t="s">
        <v>50</v>
      </c>
      <c r="B328" s="8">
        <v>4000</v>
      </c>
      <c r="C328" s="8">
        <v>4000</v>
      </c>
      <c r="D328" s="8">
        <v>4000</v>
      </c>
      <c r="E328" s="8">
        <v>4000</v>
      </c>
    </row>
    <row r="329" spans="1:5" ht="17.25" customHeight="1" thickBot="1" x14ac:dyDescent="0.3">
      <c r="A329" s="10" t="s">
        <v>51</v>
      </c>
      <c r="B329" s="11"/>
      <c r="C329" s="11"/>
      <c r="D329" s="11"/>
      <c r="E329" s="11"/>
    </row>
    <row r="330" spans="1:5" ht="17.25" customHeight="1" thickBot="1" x14ac:dyDescent="0.3">
      <c r="A330" s="1" t="s">
        <v>2</v>
      </c>
      <c r="B330" s="11"/>
      <c r="C330" s="8"/>
      <c r="D330" s="8"/>
      <c r="E330" s="8"/>
    </row>
    <row r="331" spans="1:5" ht="17.25" customHeight="1" thickBot="1" x14ac:dyDescent="0.3">
      <c r="A331" s="10" t="s">
        <v>50</v>
      </c>
      <c r="B331" s="11"/>
      <c r="C331" s="8"/>
      <c r="D331" s="8"/>
      <c r="E331" s="8"/>
    </row>
    <row r="332" spans="1:5" ht="17.25" customHeight="1" thickBot="1" x14ac:dyDescent="0.3">
      <c r="A332" s="10" t="s">
        <v>51</v>
      </c>
      <c r="B332" s="11"/>
      <c r="C332" s="8"/>
      <c r="D332" s="8"/>
      <c r="E332" s="8"/>
    </row>
    <row r="333" spans="1:5" ht="17.25" customHeight="1" thickBot="1" x14ac:dyDescent="0.3">
      <c r="A333" s="1" t="s">
        <v>24</v>
      </c>
      <c r="B333" s="11"/>
      <c r="C333" s="8"/>
      <c r="D333" s="8"/>
      <c r="E333" s="8"/>
    </row>
    <row r="334" spans="1:5" ht="17.25" customHeight="1" thickBot="1" x14ac:dyDescent="0.3">
      <c r="A334" s="10" t="s">
        <v>50</v>
      </c>
      <c r="B334" s="11"/>
      <c r="C334" s="8"/>
      <c r="D334" s="8"/>
      <c r="E334" s="8"/>
    </row>
    <row r="335" spans="1:5" ht="17.25" customHeight="1" thickBot="1" x14ac:dyDescent="0.3">
      <c r="A335" s="10" t="s">
        <v>51</v>
      </c>
      <c r="B335" s="11"/>
      <c r="C335" s="8"/>
      <c r="D335" s="8"/>
      <c r="E335" s="8"/>
    </row>
    <row r="336" spans="1:5" ht="17.25" customHeight="1" thickBot="1" x14ac:dyDescent="0.3">
      <c r="A336" s="1" t="s">
        <v>25</v>
      </c>
      <c r="B336" s="11"/>
      <c r="C336" s="8"/>
      <c r="D336" s="8"/>
      <c r="E336" s="8"/>
    </row>
    <row r="337" spans="1:5" ht="17.25" customHeight="1" thickBot="1" x14ac:dyDescent="0.3">
      <c r="A337" s="10" t="s">
        <v>50</v>
      </c>
      <c r="B337" s="11"/>
      <c r="C337" s="8"/>
      <c r="D337" s="8"/>
      <c r="E337" s="8"/>
    </row>
    <row r="338" spans="1:5" ht="17.25" customHeight="1" thickBot="1" x14ac:dyDescent="0.3">
      <c r="A338" s="10" t="s">
        <v>51</v>
      </c>
      <c r="B338" s="11"/>
      <c r="C338" s="8"/>
      <c r="D338" s="8"/>
      <c r="E338" s="8"/>
    </row>
    <row r="339" spans="1:5" ht="24" customHeight="1" thickBot="1" x14ac:dyDescent="0.3">
      <c r="A339" s="1" t="s">
        <v>3</v>
      </c>
      <c r="B339" s="11">
        <v>0</v>
      </c>
      <c r="C339" s="8">
        <v>0</v>
      </c>
      <c r="D339" s="8">
        <f>C339*1.03*0.99</f>
        <v>0</v>
      </c>
      <c r="E339" s="8">
        <f>D339*1.03*0.99</f>
        <v>0</v>
      </c>
    </row>
    <row r="340" spans="1:5" ht="17.25" customHeight="1" thickBot="1" x14ac:dyDescent="0.3">
      <c r="A340" s="10" t="s">
        <v>50</v>
      </c>
      <c r="B340" s="11"/>
      <c r="C340" s="31"/>
      <c r="D340" s="31"/>
      <c r="E340" s="31"/>
    </row>
    <row r="341" spans="1:5" ht="17.25" customHeight="1" thickBot="1" x14ac:dyDescent="0.3">
      <c r="A341" s="10" t="s">
        <v>51</v>
      </c>
      <c r="B341" s="11"/>
      <c r="C341" s="32"/>
      <c r="D341" s="31"/>
      <c r="E341" s="31"/>
    </row>
    <row r="342" spans="1:5" ht="17.25" customHeight="1" thickBot="1" x14ac:dyDescent="0.3">
      <c r="A342" s="19" t="s">
        <v>33</v>
      </c>
      <c r="B342" s="11">
        <f>B339+B336+B333+B330+B327+B324+B321</f>
        <v>4000</v>
      </c>
      <c r="C342" s="11">
        <f t="shared" ref="C342:E342" si="54">C339+C336+C333+C330+C327+C324+C321</f>
        <v>4000</v>
      </c>
      <c r="D342" s="11">
        <f t="shared" si="54"/>
        <v>4000</v>
      </c>
      <c r="E342" s="11">
        <f t="shared" si="54"/>
        <v>4000</v>
      </c>
    </row>
    <row r="343" spans="1:5" ht="17.25" customHeight="1" thickBot="1" x14ac:dyDescent="0.3">
      <c r="A343" s="22" t="s">
        <v>35</v>
      </c>
      <c r="B343" s="23">
        <f>IF(B342-B313=0,0,"Error")</f>
        <v>0</v>
      </c>
      <c r="C343" s="23">
        <f>IF(C342-C313=0,0,"Error")</f>
        <v>0</v>
      </c>
      <c r="D343" s="23">
        <f>IF(D342-D313=0,0,"Error")</f>
        <v>0</v>
      </c>
      <c r="E343" s="23">
        <f>IF(E342-E313=0,0,"Error")</f>
        <v>0</v>
      </c>
    </row>
    <row r="344" spans="1:5" ht="17.25" customHeight="1" thickBot="1" x14ac:dyDescent="0.3">
      <c r="A344" s="18" t="s">
        <v>55</v>
      </c>
      <c r="B344" s="784" t="s">
        <v>235</v>
      </c>
      <c r="C344" s="785"/>
      <c r="D344" s="785"/>
      <c r="E344" s="786"/>
    </row>
    <row r="345" spans="1:5" ht="17.25" customHeight="1" thickBot="1" x14ac:dyDescent="0.3">
      <c r="A345" s="4" t="s">
        <v>9</v>
      </c>
      <c r="B345" s="767" t="s">
        <v>235</v>
      </c>
      <c r="C345" s="768"/>
      <c r="D345" s="768"/>
      <c r="E345" s="769"/>
    </row>
    <row r="346" spans="1:5" ht="17.25" customHeight="1" thickBot="1" x14ac:dyDescent="0.3">
      <c r="A346" s="4" t="s">
        <v>14</v>
      </c>
      <c r="B346" s="770" t="s">
        <v>236</v>
      </c>
      <c r="C346" s="768"/>
      <c r="D346" s="768"/>
      <c r="E346" s="769"/>
    </row>
    <row r="347" spans="1:5" ht="17.25" customHeight="1" x14ac:dyDescent="0.25">
      <c r="A347" s="771"/>
      <c r="B347" s="16">
        <v>2019</v>
      </c>
      <c r="C347" s="16">
        <v>2020</v>
      </c>
      <c r="D347" s="16">
        <v>2021</v>
      </c>
      <c r="E347" s="16">
        <v>2022</v>
      </c>
    </row>
    <row r="348" spans="1:5" ht="17.25" customHeight="1" thickBot="1" x14ac:dyDescent="0.3">
      <c r="A348" s="772"/>
      <c r="B348" s="17" t="s">
        <v>5</v>
      </c>
      <c r="C348" s="17" t="s">
        <v>6</v>
      </c>
      <c r="D348" s="17" t="s">
        <v>6</v>
      </c>
      <c r="E348" s="17" t="s">
        <v>6</v>
      </c>
    </row>
    <row r="349" spans="1:5" ht="17.25" customHeight="1" thickBot="1" x14ac:dyDescent="0.3">
      <c r="A349" s="4" t="s">
        <v>8</v>
      </c>
      <c r="B349" s="6">
        <v>73</v>
      </c>
      <c r="C349" s="6">
        <v>73</v>
      </c>
      <c r="D349" s="6">
        <v>73</v>
      </c>
      <c r="E349" s="6">
        <v>73</v>
      </c>
    </row>
    <row r="350" spans="1:5" ht="17.25" customHeight="1" thickBot="1" x14ac:dyDescent="0.3">
      <c r="A350" s="4" t="s">
        <v>15</v>
      </c>
      <c r="B350" s="6">
        <f>B379</f>
        <v>3000</v>
      </c>
      <c r="C350" s="6">
        <f t="shared" ref="C350:E350" si="55">C379</f>
        <v>3000</v>
      </c>
      <c r="D350" s="6">
        <f t="shared" si="55"/>
        <v>3000</v>
      </c>
      <c r="E350" s="6">
        <f t="shared" si="55"/>
        <v>3000</v>
      </c>
    </row>
    <row r="351" spans="1:5" ht="17.25" customHeight="1" thickBot="1" x14ac:dyDescent="0.3">
      <c r="A351" s="4" t="s">
        <v>23</v>
      </c>
      <c r="B351" s="6">
        <f>B350/B349</f>
        <v>41.095890410958901</v>
      </c>
      <c r="C351" s="6">
        <f t="shared" ref="C351:E351" si="56">C350/C349</f>
        <v>41.095890410958901</v>
      </c>
      <c r="D351" s="6">
        <f t="shared" si="56"/>
        <v>41.095890410958901</v>
      </c>
      <c r="E351" s="6">
        <f t="shared" si="56"/>
        <v>41.095890410958901</v>
      </c>
    </row>
    <row r="352" spans="1:5" ht="17.25" customHeight="1" thickBot="1" x14ac:dyDescent="0.3">
      <c r="A352" s="4" t="s">
        <v>16</v>
      </c>
      <c r="B352" s="113" t="s">
        <v>22</v>
      </c>
      <c r="C352" s="7">
        <f>C349/B349-1</f>
        <v>0</v>
      </c>
      <c r="D352" s="7">
        <f t="shared" ref="D352:E354" si="57">D349/C349-1</f>
        <v>0</v>
      </c>
      <c r="E352" s="7">
        <f t="shared" si="57"/>
        <v>0</v>
      </c>
    </row>
    <row r="353" spans="1:5" ht="17.25" customHeight="1" thickBot="1" x14ac:dyDescent="0.3">
      <c r="A353" s="4" t="s">
        <v>17</v>
      </c>
      <c r="B353" s="113" t="s">
        <v>22</v>
      </c>
      <c r="C353" s="7">
        <f>C350/B350-1</f>
        <v>0</v>
      </c>
      <c r="D353" s="7">
        <f t="shared" si="57"/>
        <v>0</v>
      </c>
      <c r="E353" s="7">
        <f t="shared" si="57"/>
        <v>0</v>
      </c>
    </row>
    <row r="354" spans="1:5" ht="17.25" customHeight="1" thickBot="1" x14ac:dyDescent="0.3">
      <c r="A354" s="4" t="s">
        <v>18</v>
      </c>
      <c r="B354" s="113" t="s">
        <v>22</v>
      </c>
      <c r="C354" s="7">
        <f>C351/B351-1</f>
        <v>0</v>
      </c>
      <c r="D354" s="7">
        <f t="shared" si="57"/>
        <v>0</v>
      </c>
      <c r="E354" s="7">
        <f t="shared" si="57"/>
        <v>0</v>
      </c>
    </row>
    <row r="355" spans="1:5" ht="17.25" customHeight="1" thickBot="1" x14ac:dyDescent="0.3">
      <c r="A355" s="773" t="s">
        <v>59</v>
      </c>
      <c r="B355" s="774"/>
      <c r="C355" s="774"/>
      <c r="D355" s="774"/>
      <c r="E355" s="775"/>
    </row>
    <row r="356" spans="1:5" ht="17.25" customHeight="1" x14ac:dyDescent="0.25">
      <c r="A356" s="771"/>
      <c r="B356" s="16">
        <v>2019</v>
      </c>
      <c r="C356" s="16">
        <v>2020</v>
      </c>
      <c r="D356" s="16">
        <v>2021</v>
      </c>
      <c r="E356" s="16">
        <v>2022</v>
      </c>
    </row>
    <row r="357" spans="1:5" ht="17.25" customHeight="1" thickBot="1" x14ac:dyDescent="0.3">
      <c r="A357" s="772"/>
      <c r="B357" s="17" t="s">
        <v>5</v>
      </c>
      <c r="C357" s="17" t="s">
        <v>6</v>
      </c>
      <c r="D357" s="17" t="s">
        <v>6</v>
      </c>
      <c r="E357" s="17" t="s">
        <v>6</v>
      </c>
    </row>
    <row r="358" spans="1:5" ht="17.25" customHeight="1" thickBot="1" x14ac:dyDescent="0.3">
      <c r="A358" s="1" t="s">
        <v>0</v>
      </c>
      <c r="B358" s="8">
        <f>B359+B360</f>
        <v>0</v>
      </c>
      <c r="C358" s="8">
        <f t="shared" ref="C358:E358" si="58">C359+C360</f>
        <v>0</v>
      </c>
      <c r="D358" s="8">
        <f t="shared" si="58"/>
        <v>0</v>
      </c>
      <c r="E358" s="8">
        <f t="shared" si="58"/>
        <v>0</v>
      </c>
    </row>
    <row r="359" spans="1:5" ht="17.25" customHeight="1" thickBot="1" x14ac:dyDescent="0.3">
      <c r="A359" s="10" t="s">
        <v>50</v>
      </c>
      <c r="B359" s="11"/>
      <c r="C359" s="11"/>
      <c r="D359" s="11"/>
      <c r="E359" s="11"/>
    </row>
    <row r="360" spans="1:5" ht="17.25" customHeight="1" thickBot="1" x14ac:dyDescent="0.3">
      <c r="A360" s="10" t="s">
        <v>51</v>
      </c>
      <c r="B360" s="11"/>
      <c r="C360" s="11"/>
      <c r="D360" s="11"/>
      <c r="E360" s="11"/>
    </row>
    <row r="361" spans="1:5" ht="17.25" customHeight="1" thickBot="1" x14ac:dyDescent="0.3">
      <c r="A361" s="1" t="s">
        <v>31</v>
      </c>
      <c r="B361" s="8">
        <f>B362+B363</f>
        <v>0</v>
      </c>
      <c r="C361" s="8">
        <f t="shared" ref="C361:E361" si="59">C362+C363</f>
        <v>0</v>
      </c>
      <c r="D361" s="8">
        <f t="shared" si="59"/>
        <v>0</v>
      </c>
      <c r="E361" s="8">
        <f t="shared" si="59"/>
        <v>0</v>
      </c>
    </row>
    <row r="362" spans="1:5" ht="17.25" customHeight="1" thickBot="1" x14ac:dyDescent="0.3">
      <c r="A362" s="10" t="s">
        <v>50</v>
      </c>
      <c r="B362" s="11"/>
      <c r="C362" s="11"/>
      <c r="D362" s="11"/>
      <c r="E362" s="11"/>
    </row>
    <row r="363" spans="1:5" ht="17.25" customHeight="1" thickBot="1" x14ac:dyDescent="0.3">
      <c r="A363" s="10" t="s">
        <v>51</v>
      </c>
      <c r="B363" s="11"/>
      <c r="C363" s="11"/>
      <c r="D363" s="11"/>
      <c r="E363" s="11"/>
    </row>
    <row r="364" spans="1:5" ht="17.25" customHeight="1" thickBot="1" x14ac:dyDescent="0.3">
      <c r="A364" s="1" t="s">
        <v>1</v>
      </c>
      <c r="B364" s="11">
        <f>B365+B366</f>
        <v>3000</v>
      </c>
      <c r="C364" s="11">
        <f t="shared" ref="C364:E364" si="60">C365+C366</f>
        <v>3000</v>
      </c>
      <c r="D364" s="11">
        <f t="shared" si="60"/>
        <v>3000</v>
      </c>
      <c r="E364" s="11">
        <f t="shared" si="60"/>
        <v>3000</v>
      </c>
    </row>
    <row r="365" spans="1:5" ht="17.25" customHeight="1" thickBot="1" x14ac:dyDescent="0.3">
      <c r="A365" s="10" t="s">
        <v>50</v>
      </c>
      <c r="B365" s="8">
        <v>3000</v>
      </c>
      <c r="C365" s="8">
        <v>3000</v>
      </c>
      <c r="D365" s="8">
        <v>3000</v>
      </c>
      <c r="E365" s="8">
        <v>3000</v>
      </c>
    </row>
    <row r="366" spans="1:5" ht="17.25" customHeight="1" thickBot="1" x14ac:dyDescent="0.3">
      <c r="A366" s="10" t="s">
        <v>51</v>
      </c>
      <c r="B366" s="11"/>
      <c r="C366" s="11"/>
      <c r="D366" s="11"/>
      <c r="E366" s="11"/>
    </row>
    <row r="367" spans="1:5" ht="17.25" customHeight="1" thickBot="1" x14ac:dyDescent="0.3">
      <c r="A367" s="1" t="s">
        <v>2</v>
      </c>
      <c r="B367" s="11"/>
      <c r="C367" s="8"/>
      <c r="D367" s="8"/>
      <c r="E367" s="8"/>
    </row>
    <row r="368" spans="1:5" ht="17.25" customHeight="1" thickBot="1" x14ac:dyDescent="0.3">
      <c r="A368" s="10" t="s">
        <v>50</v>
      </c>
      <c r="B368" s="11"/>
      <c r="C368" s="8"/>
      <c r="D368" s="8"/>
      <c r="E368" s="8"/>
    </row>
    <row r="369" spans="1:5" ht="17.25" customHeight="1" thickBot="1" x14ac:dyDescent="0.3">
      <c r="A369" s="10" t="s">
        <v>51</v>
      </c>
      <c r="B369" s="11"/>
      <c r="C369" s="8"/>
      <c r="D369" s="8"/>
      <c r="E369" s="8"/>
    </row>
    <row r="370" spans="1:5" ht="17.25" customHeight="1" thickBot="1" x14ac:dyDescent="0.3">
      <c r="A370" s="1" t="s">
        <v>24</v>
      </c>
      <c r="B370" s="11"/>
      <c r="C370" s="8"/>
      <c r="D370" s="8"/>
      <c r="E370" s="8"/>
    </row>
    <row r="371" spans="1:5" ht="17.25" customHeight="1" thickBot="1" x14ac:dyDescent="0.3">
      <c r="A371" s="10" t="s">
        <v>50</v>
      </c>
      <c r="B371" s="11"/>
      <c r="C371" s="8"/>
      <c r="D371" s="8"/>
      <c r="E371" s="8"/>
    </row>
    <row r="372" spans="1:5" ht="17.25" customHeight="1" thickBot="1" x14ac:dyDescent="0.3">
      <c r="A372" s="10" t="s">
        <v>51</v>
      </c>
      <c r="B372" s="11"/>
      <c r="C372" s="8"/>
      <c r="D372" s="8"/>
      <c r="E372" s="8"/>
    </row>
    <row r="373" spans="1:5" ht="17.25" customHeight="1" thickBot="1" x14ac:dyDescent="0.3">
      <c r="A373" s="1" t="s">
        <v>25</v>
      </c>
      <c r="B373" s="11"/>
      <c r="C373" s="8"/>
      <c r="D373" s="8"/>
      <c r="E373" s="8"/>
    </row>
    <row r="374" spans="1:5" ht="17.25" customHeight="1" thickBot="1" x14ac:dyDescent="0.3">
      <c r="A374" s="10" t="s">
        <v>50</v>
      </c>
      <c r="B374" s="11"/>
      <c r="C374" s="8"/>
      <c r="D374" s="8"/>
      <c r="E374" s="8"/>
    </row>
    <row r="375" spans="1:5" ht="17.25" customHeight="1" thickBot="1" x14ac:dyDescent="0.3">
      <c r="A375" s="10" t="s">
        <v>51</v>
      </c>
      <c r="B375" s="11"/>
      <c r="C375" s="8"/>
      <c r="D375" s="8"/>
      <c r="E375" s="8"/>
    </row>
    <row r="376" spans="1:5" ht="17.25" customHeight="1" thickBot="1" x14ac:dyDescent="0.3">
      <c r="A376" s="1" t="s">
        <v>3</v>
      </c>
      <c r="B376" s="11">
        <v>0</v>
      </c>
      <c r="C376" s="8">
        <v>0</v>
      </c>
      <c r="D376" s="8">
        <f>C376*1.03*0.99</f>
        <v>0</v>
      </c>
      <c r="E376" s="8">
        <f>D376*1.03*0.99</f>
        <v>0</v>
      </c>
    </row>
    <row r="377" spans="1:5" ht="17.25" customHeight="1" thickBot="1" x14ac:dyDescent="0.3">
      <c r="A377" s="10" t="s">
        <v>50</v>
      </c>
      <c r="B377" s="11"/>
      <c r="C377" s="31"/>
      <c r="D377" s="31"/>
      <c r="E377" s="31"/>
    </row>
    <row r="378" spans="1:5" ht="17.25" customHeight="1" thickBot="1" x14ac:dyDescent="0.3">
      <c r="A378" s="10" t="s">
        <v>51</v>
      </c>
      <c r="B378" s="11"/>
      <c r="C378" s="32"/>
      <c r="D378" s="31"/>
      <c r="E378" s="31"/>
    </row>
    <row r="379" spans="1:5" ht="17.25" customHeight="1" thickBot="1" x14ac:dyDescent="0.3">
      <c r="A379" s="19" t="s">
        <v>57</v>
      </c>
      <c r="B379" s="11">
        <f>B376+B373+B370+B367+B364+B361+B358</f>
        <v>3000</v>
      </c>
      <c r="C379" s="11">
        <f t="shared" ref="C379:E379" si="61">C376+C373+C370+C367+C364+C361+C358</f>
        <v>3000</v>
      </c>
      <c r="D379" s="11">
        <f t="shared" si="61"/>
        <v>3000</v>
      </c>
      <c r="E379" s="11">
        <f t="shared" si="61"/>
        <v>3000</v>
      </c>
    </row>
    <row r="380" spans="1:5" ht="17.25" customHeight="1" thickBot="1" x14ac:dyDescent="0.3">
      <c r="A380" s="22" t="s">
        <v>35</v>
      </c>
      <c r="B380" s="23">
        <f>IF(B379-B350=0,0,"Error")</f>
        <v>0</v>
      </c>
      <c r="C380" s="23">
        <f>IF(C379-C350=0,0,"Error")</f>
        <v>0</v>
      </c>
      <c r="D380" s="23">
        <f>IF(D379-D350=0,0,"Error")</f>
        <v>0</v>
      </c>
      <c r="E380" s="23">
        <f>IF(E379-E350=0,0,"Error")</f>
        <v>0</v>
      </c>
    </row>
    <row r="381" spans="1:5" ht="28.5" customHeight="1" thickBot="1" x14ac:dyDescent="0.3">
      <c r="A381" s="18" t="s">
        <v>56</v>
      </c>
      <c r="B381" s="784" t="s">
        <v>237</v>
      </c>
      <c r="C381" s="785"/>
      <c r="D381" s="785"/>
      <c r="E381" s="786"/>
    </row>
    <row r="382" spans="1:5" ht="32.25" customHeight="1" thickBot="1" x14ac:dyDescent="0.3">
      <c r="A382" s="4" t="s">
        <v>9</v>
      </c>
      <c r="B382" s="767" t="s">
        <v>238</v>
      </c>
      <c r="C382" s="768"/>
      <c r="D382" s="768"/>
      <c r="E382" s="769"/>
    </row>
    <row r="383" spans="1:5" ht="17.25" customHeight="1" thickBot="1" x14ac:dyDescent="0.3">
      <c r="A383" s="4" t="s">
        <v>14</v>
      </c>
      <c r="B383" s="770" t="s">
        <v>239</v>
      </c>
      <c r="C383" s="768"/>
      <c r="D383" s="768"/>
      <c r="E383" s="769"/>
    </row>
    <row r="384" spans="1:5" ht="17.25" customHeight="1" x14ac:dyDescent="0.25">
      <c r="A384" s="771"/>
      <c r="B384" s="16">
        <v>2019</v>
      </c>
      <c r="C384" s="16">
        <v>2020</v>
      </c>
      <c r="D384" s="16">
        <v>2021</v>
      </c>
      <c r="E384" s="16">
        <v>2022</v>
      </c>
    </row>
    <row r="385" spans="1:5" ht="17.25" customHeight="1" thickBot="1" x14ac:dyDescent="0.3">
      <c r="A385" s="772"/>
      <c r="B385" s="17" t="s">
        <v>5</v>
      </c>
      <c r="C385" s="17" t="s">
        <v>6</v>
      </c>
      <c r="D385" s="17" t="s">
        <v>6</v>
      </c>
      <c r="E385" s="17" t="s">
        <v>6</v>
      </c>
    </row>
    <row r="386" spans="1:5" ht="17.25" customHeight="1" thickBot="1" x14ac:dyDescent="0.3">
      <c r="A386" s="4" t="s">
        <v>8</v>
      </c>
      <c r="B386" s="6">
        <v>15</v>
      </c>
      <c r="C386" s="6">
        <v>73</v>
      </c>
      <c r="D386" s="6">
        <v>73</v>
      </c>
      <c r="E386" s="6">
        <v>73</v>
      </c>
    </row>
    <row r="387" spans="1:5" ht="17.25" customHeight="1" thickBot="1" x14ac:dyDescent="0.3">
      <c r="A387" s="4" t="s">
        <v>15</v>
      </c>
      <c r="B387" s="6">
        <f>B416</f>
        <v>2000</v>
      </c>
      <c r="C387" s="6">
        <f t="shared" ref="C387:E387" si="62">C416</f>
        <v>2000</v>
      </c>
      <c r="D387" s="6">
        <f t="shared" si="62"/>
        <v>2000</v>
      </c>
      <c r="E387" s="6">
        <f t="shared" si="62"/>
        <v>2000</v>
      </c>
    </row>
    <row r="388" spans="1:5" ht="17.25" customHeight="1" thickBot="1" x14ac:dyDescent="0.3">
      <c r="A388" s="4" t="s">
        <v>23</v>
      </c>
      <c r="B388" s="6">
        <f>B387/B386</f>
        <v>133.33333333333334</v>
      </c>
      <c r="C388" s="6">
        <f t="shared" ref="C388:E388" si="63">C387/C386</f>
        <v>27.397260273972602</v>
      </c>
      <c r="D388" s="6">
        <f t="shared" si="63"/>
        <v>27.397260273972602</v>
      </c>
      <c r="E388" s="6">
        <f t="shared" si="63"/>
        <v>27.397260273972602</v>
      </c>
    </row>
    <row r="389" spans="1:5" ht="17.25" customHeight="1" thickBot="1" x14ac:dyDescent="0.3">
      <c r="A389" s="4" t="s">
        <v>16</v>
      </c>
      <c r="B389" s="113" t="s">
        <v>22</v>
      </c>
      <c r="C389" s="7">
        <f>C386/B386-1</f>
        <v>3.8666666666666663</v>
      </c>
      <c r="D389" s="7">
        <f t="shared" ref="D389:E391" si="64">D386/C386-1</f>
        <v>0</v>
      </c>
      <c r="E389" s="7">
        <f t="shared" si="64"/>
        <v>0</v>
      </c>
    </row>
    <row r="390" spans="1:5" ht="17.25" customHeight="1" thickBot="1" x14ac:dyDescent="0.3">
      <c r="A390" s="4" t="s">
        <v>17</v>
      </c>
      <c r="B390" s="113" t="s">
        <v>22</v>
      </c>
      <c r="C390" s="7">
        <f>C387/B387-1</f>
        <v>0</v>
      </c>
      <c r="D390" s="7">
        <f t="shared" si="64"/>
        <v>0</v>
      </c>
      <c r="E390" s="7">
        <f t="shared" si="64"/>
        <v>0</v>
      </c>
    </row>
    <row r="391" spans="1:5" ht="17.25" customHeight="1" thickBot="1" x14ac:dyDescent="0.3">
      <c r="A391" s="4" t="s">
        <v>18</v>
      </c>
      <c r="B391" s="113" t="s">
        <v>22</v>
      </c>
      <c r="C391" s="7">
        <f>C388/B388-1</f>
        <v>-0.79452054794520555</v>
      </c>
      <c r="D391" s="7">
        <f t="shared" si="64"/>
        <v>0</v>
      </c>
      <c r="E391" s="7">
        <f t="shared" si="64"/>
        <v>0</v>
      </c>
    </row>
    <row r="392" spans="1:5" ht="17.25" customHeight="1" thickBot="1" x14ac:dyDescent="0.3">
      <c r="A392" s="773" t="s">
        <v>163</v>
      </c>
      <c r="B392" s="774"/>
      <c r="C392" s="774"/>
      <c r="D392" s="774"/>
      <c r="E392" s="775"/>
    </row>
    <row r="393" spans="1:5" ht="17.25" customHeight="1" x14ac:dyDescent="0.25">
      <c r="A393" s="771"/>
      <c r="B393" s="16">
        <v>2019</v>
      </c>
      <c r="C393" s="16">
        <v>2020</v>
      </c>
      <c r="D393" s="16">
        <v>2021</v>
      </c>
      <c r="E393" s="16">
        <v>2022</v>
      </c>
    </row>
    <row r="394" spans="1:5" ht="17.25" customHeight="1" thickBot="1" x14ac:dyDescent="0.3">
      <c r="A394" s="772"/>
      <c r="B394" s="17" t="s">
        <v>5</v>
      </c>
      <c r="C394" s="17" t="s">
        <v>6</v>
      </c>
      <c r="D394" s="17" t="s">
        <v>6</v>
      </c>
      <c r="E394" s="17" t="s">
        <v>6</v>
      </c>
    </row>
    <row r="395" spans="1:5" ht="17.25" customHeight="1" thickBot="1" x14ac:dyDescent="0.3">
      <c r="A395" s="1" t="s">
        <v>0</v>
      </c>
      <c r="B395" s="8">
        <f>B396+B397</f>
        <v>0</v>
      </c>
      <c r="C395" s="8">
        <f t="shared" ref="C395:E395" si="65">C396+C397</f>
        <v>0</v>
      </c>
      <c r="D395" s="8">
        <f t="shared" si="65"/>
        <v>0</v>
      </c>
      <c r="E395" s="8">
        <f t="shared" si="65"/>
        <v>0</v>
      </c>
    </row>
    <row r="396" spans="1:5" ht="17.25" customHeight="1" thickBot="1" x14ac:dyDescent="0.3">
      <c r="A396" s="10" t="s">
        <v>50</v>
      </c>
      <c r="B396" s="11"/>
      <c r="C396" s="11"/>
      <c r="D396" s="11"/>
      <c r="E396" s="11"/>
    </row>
    <row r="397" spans="1:5" ht="17.25" customHeight="1" thickBot="1" x14ac:dyDescent="0.3">
      <c r="A397" s="10" t="s">
        <v>51</v>
      </c>
      <c r="B397" s="11"/>
      <c r="C397" s="11"/>
      <c r="D397" s="11"/>
      <c r="E397" s="11"/>
    </row>
    <row r="398" spans="1:5" ht="25.5" customHeight="1" thickBot="1" x14ac:dyDescent="0.3">
      <c r="A398" s="1" t="s">
        <v>31</v>
      </c>
      <c r="B398" s="8">
        <f>B399+B400</f>
        <v>0</v>
      </c>
      <c r="C398" s="8">
        <f t="shared" ref="C398:E398" si="66">C399+C400</f>
        <v>0</v>
      </c>
      <c r="D398" s="8">
        <f t="shared" si="66"/>
        <v>0</v>
      </c>
      <c r="E398" s="8">
        <f t="shared" si="66"/>
        <v>0</v>
      </c>
    </row>
    <row r="399" spans="1:5" ht="17.25" customHeight="1" thickBot="1" x14ac:dyDescent="0.3">
      <c r="A399" s="10" t="s">
        <v>50</v>
      </c>
      <c r="B399" s="11"/>
      <c r="C399" s="11"/>
      <c r="D399" s="11"/>
      <c r="E399" s="11"/>
    </row>
    <row r="400" spans="1:5" ht="17.25" customHeight="1" thickBot="1" x14ac:dyDescent="0.3">
      <c r="A400" s="10" t="s">
        <v>51</v>
      </c>
      <c r="B400" s="11"/>
      <c r="C400" s="11"/>
      <c r="D400" s="11"/>
      <c r="E400" s="11"/>
    </row>
    <row r="401" spans="1:5" ht="17.25" customHeight="1" thickBot="1" x14ac:dyDescent="0.3">
      <c r="A401" s="1" t="s">
        <v>1</v>
      </c>
      <c r="B401" s="11">
        <f>B402+B403</f>
        <v>2000</v>
      </c>
      <c r="C401" s="11">
        <f t="shared" ref="C401:E401" si="67">C402+C403</f>
        <v>2000</v>
      </c>
      <c r="D401" s="11">
        <f t="shared" si="67"/>
        <v>2000</v>
      </c>
      <c r="E401" s="11">
        <f t="shared" si="67"/>
        <v>2000</v>
      </c>
    </row>
    <row r="402" spans="1:5" ht="17.25" customHeight="1" thickBot="1" x14ac:dyDescent="0.3">
      <c r="A402" s="10" t="s">
        <v>50</v>
      </c>
      <c r="B402" s="8">
        <v>2000</v>
      </c>
      <c r="C402" s="8">
        <v>2000</v>
      </c>
      <c r="D402" s="8">
        <v>2000</v>
      </c>
      <c r="E402" s="8">
        <v>2000</v>
      </c>
    </row>
    <row r="403" spans="1:5" ht="17.25" customHeight="1" thickBot="1" x14ac:dyDescent="0.3">
      <c r="A403" s="10" t="s">
        <v>51</v>
      </c>
      <c r="B403" s="11"/>
      <c r="C403" s="11"/>
      <c r="D403" s="11"/>
      <c r="E403" s="11"/>
    </row>
    <row r="404" spans="1:5" ht="17.25" customHeight="1" thickBot="1" x14ac:dyDescent="0.3">
      <c r="A404" s="1" t="s">
        <v>2</v>
      </c>
      <c r="B404" s="11"/>
      <c r="C404" s="8"/>
      <c r="D404" s="8"/>
      <c r="E404" s="8"/>
    </row>
    <row r="405" spans="1:5" ht="17.25" customHeight="1" thickBot="1" x14ac:dyDescent="0.3">
      <c r="A405" s="10" t="s">
        <v>50</v>
      </c>
      <c r="B405" s="11"/>
      <c r="C405" s="8"/>
      <c r="D405" s="8"/>
      <c r="E405" s="8"/>
    </row>
    <row r="406" spans="1:5" ht="17.25" customHeight="1" thickBot="1" x14ac:dyDescent="0.3">
      <c r="A406" s="10" t="s">
        <v>51</v>
      </c>
      <c r="B406" s="11"/>
      <c r="C406" s="8"/>
      <c r="D406" s="8"/>
      <c r="E406" s="8"/>
    </row>
    <row r="407" spans="1:5" ht="17.25" customHeight="1" thickBot="1" x14ac:dyDescent="0.3">
      <c r="A407" s="1" t="s">
        <v>24</v>
      </c>
      <c r="B407" s="11"/>
      <c r="C407" s="8"/>
      <c r="D407" s="8"/>
      <c r="E407" s="8"/>
    </row>
    <row r="408" spans="1:5" ht="17.25" customHeight="1" thickBot="1" x14ac:dyDescent="0.3">
      <c r="A408" s="10" t="s">
        <v>50</v>
      </c>
      <c r="B408" s="11"/>
      <c r="C408" s="8"/>
      <c r="D408" s="8"/>
      <c r="E408" s="8"/>
    </row>
    <row r="409" spans="1:5" ht="17.25" customHeight="1" thickBot="1" x14ac:dyDescent="0.3">
      <c r="A409" s="10" t="s">
        <v>51</v>
      </c>
      <c r="B409" s="11"/>
      <c r="C409" s="8"/>
      <c r="D409" s="8"/>
      <c r="E409" s="8"/>
    </row>
    <row r="410" spans="1:5" ht="17.25" customHeight="1" thickBot="1" x14ac:dyDescent="0.3">
      <c r="A410" s="1" t="s">
        <v>25</v>
      </c>
      <c r="B410" s="11"/>
      <c r="C410" s="8"/>
      <c r="D410" s="8"/>
      <c r="E410" s="8"/>
    </row>
    <row r="411" spans="1:5" ht="17.25" customHeight="1" thickBot="1" x14ac:dyDescent="0.3">
      <c r="A411" s="10" t="s">
        <v>50</v>
      </c>
      <c r="B411" s="11"/>
      <c r="C411" s="8"/>
      <c r="D411" s="8"/>
      <c r="E411" s="8"/>
    </row>
    <row r="412" spans="1:5" ht="17.25" customHeight="1" thickBot="1" x14ac:dyDescent="0.3">
      <c r="A412" s="10" t="s">
        <v>51</v>
      </c>
      <c r="B412" s="11"/>
      <c r="C412" s="8"/>
      <c r="D412" s="8"/>
      <c r="E412" s="8"/>
    </row>
    <row r="413" spans="1:5" ht="17.25" customHeight="1" thickBot="1" x14ac:dyDescent="0.3">
      <c r="A413" s="1" t="s">
        <v>3</v>
      </c>
      <c r="B413" s="11">
        <v>0</v>
      </c>
      <c r="C413" s="8">
        <v>0</v>
      </c>
      <c r="D413" s="8">
        <f>C413*1.03*0.99</f>
        <v>0</v>
      </c>
      <c r="E413" s="8">
        <f>D413*1.03*0.99</f>
        <v>0</v>
      </c>
    </row>
    <row r="414" spans="1:5" ht="17.25" customHeight="1" thickBot="1" x14ac:dyDescent="0.3">
      <c r="A414" s="10" t="s">
        <v>50</v>
      </c>
      <c r="B414" s="11"/>
      <c r="C414" s="31"/>
      <c r="D414" s="31"/>
      <c r="E414" s="31"/>
    </row>
    <row r="415" spans="1:5" ht="17.25" customHeight="1" thickBot="1" x14ac:dyDescent="0.3">
      <c r="A415" s="10" t="s">
        <v>51</v>
      </c>
      <c r="B415" s="11"/>
      <c r="C415" s="32"/>
      <c r="D415" s="31"/>
      <c r="E415" s="31"/>
    </row>
    <row r="416" spans="1:5" ht="17.25" customHeight="1" thickBot="1" x14ac:dyDescent="0.3">
      <c r="A416" s="19" t="s">
        <v>58</v>
      </c>
      <c r="B416" s="11">
        <f>B413+B410+B407+B404+B401+B398+B395</f>
        <v>2000</v>
      </c>
      <c r="C416" s="11">
        <f t="shared" ref="C416:E416" si="68">C413+C410+C407+C404+C401+C398+C395</f>
        <v>2000</v>
      </c>
      <c r="D416" s="11">
        <f t="shared" si="68"/>
        <v>2000</v>
      </c>
      <c r="E416" s="11">
        <f t="shared" si="68"/>
        <v>2000</v>
      </c>
    </row>
    <row r="417" spans="1:5" ht="17.25" customHeight="1" thickBot="1" x14ac:dyDescent="0.3">
      <c r="A417" s="22" t="s">
        <v>35</v>
      </c>
      <c r="B417" s="23">
        <f>IF(B416-B387=0,0,"Error")</f>
        <v>0</v>
      </c>
      <c r="C417" s="23">
        <f>IF(C416-C387=0,0,"Error")</f>
        <v>0</v>
      </c>
      <c r="D417" s="23">
        <f>IF(D416-D387=0,0,"Error")</f>
        <v>0</v>
      </c>
      <c r="E417" s="23">
        <f>IF(E416-E387=0,0,"Error")</f>
        <v>0</v>
      </c>
    </row>
    <row r="418" spans="1:5" ht="48.75" customHeight="1" thickBot="1" x14ac:dyDescent="0.3">
      <c r="A418" s="81" t="s">
        <v>240</v>
      </c>
      <c r="B418" s="776" t="s">
        <v>241</v>
      </c>
      <c r="C418" s="777"/>
      <c r="D418" s="777"/>
      <c r="E418" s="778"/>
    </row>
    <row r="419" spans="1:5" ht="17.25" customHeight="1" thickBot="1" x14ac:dyDescent="0.3">
      <c r="A419" s="767" t="s">
        <v>13</v>
      </c>
      <c r="B419" s="779"/>
      <c r="C419" s="779"/>
      <c r="D419" s="779"/>
      <c r="E419" s="780"/>
    </row>
    <row r="420" spans="1:5" ht="34.5" thickBot="1" x14ac:dyDescent="0.3">
      <c r="A420" s="114" t="s">
        <v>242</v>
      </c>
      <c r="B420" s="88">
        <v>127</v>
      </c>
      <c r="C420" s="62" t="s">
        <v>188</v>
      </c>
      <c r="D420" s="62" t="s">
        <v>188</v>
      </c>
      <c r="E420" s="62" t="s">
        <v>188</v>
      </c>
    </row>
    <row r="421" spans="1:5" ht="24.75" customHeight="1" thickBot="1" x14ac:dyDescent="0.3">
      <c r="A421" s="114" t="s">
        <v>243</v>
      </c>
      <c r="B421" s="89">
        <v>0.56999999999999995</v>
      </c>
      <c r="C421" s="62" t="s">
        <v>188</v>
      </c>
      <c r="D421" s="62" t="s">
        <v>188</v>
      </c>
      <c r="E421" s="62" t="s">
        <v>188</v>
      </c>
    </row>
    <row r="422" spans="1:5" ht="37.5" customHeight="1" thickBot="1" x14ac:dyDescent="0.3">
      <c r="A422" s="114" t="s">
        <v>244</v>
      </c>
      <c r="B422" s="88">
        <v>130</v>
      </c>
      <c r="C422" s="62" t="s">
        <v>188</v>
      </c>
      <c r="D422" s="62" t="s">
        <v>188</v>
      </c>
      <c r="E422" s="62" t="s">
        <v>188</v>
      </c>
    </row>
    <row r="423" spans="1:5" ht="37.5" customHeight="1" thickBot="1" x14ac:dyDescent="0.3">
      <c r="A423" s="114" t="s">
        <v>245</v>
      </c>
      <c r="B423" s="88">
        <v>21</v>
      </c>
      <c r="C423" s="62" t="s">
        <v>188</v>
      </c>
      <c r="D423" s="62" t="s">
        <v>188</v>
      </c>
      <c r="E423" s="62" t="s">
        <v>188</v>
      </c>
    </row>
    <row r="424" spans="1:5" ht="27" customHeight="1" thickBot="1" x14ac:dyDescent="0.3">
      <c r="A424" s="115" t="s">
        <v>246</v>
      </c>
      <c r="B424" s="55">
        <v>0</v>
      </c>
      <c r="C424" s="62" t="s">
        <v>188</v>
      </c>
      <c r="D424" s="62" t="s">
        <v>188</v>
      </c>
      <c r="E424" s="62" t="s">
        <v>188</v>
      </c>
    </row>
    <row r="425" spans="1:5" ht="30.75" customHeight="1" thickBot="1" x14ac:dyDescent="0.3">
      <c r="A425" s="115" t="s">
        <v>247</v>
      </c>
      <c r="B425" s="55">
        <v>6</v>
      </c>
      <c r="C425" s="62" t="s">
        <v>188</v>
      </c>
      <c r="D425" s="62" t="s">
        <v>188</v>
      </c>
      <c r="E425" s="62" t="s">
        <v>188</v>
      </c>
    </row>
    <row r="426" spans="1:5" ht="17.25" customHeight="1" thickBot="1" x14ac:dyDescent="0.3">
      <c r="A426" s="790" t="s">
        <v>32</v>
      </c>
      <c r="B426" s="791"/>
      <c r="C426" s="791"/>
      <c r="D426" s="791"/>
      <c r="E426" s="792"/>
    </row>
    <row r="427" spans="1:5" ht="17.25" customHeight="1" thickBot="1" x14ac:dyDescent="0.3">
      <c r="A427" s="781" t="s">
        <v>44</v>
      </c>
      <c r="B427" s="782"/>
      <c r="C427" s="782"/>
      <c r="D427" s="782"/>
      <c r="E427" s="783"/>
    </row>
    <row r="428" spans="1:5" ht="24.75" customHeight="1" thickBot="1" x14ac:dyDescent="0.3">
      <c r="A428" s="18" t="s">
        <v>28</v>
      </c>
      <c r="B428" s="799" t="s">
        <v>248</v>
      </c>
      <c r="C428" s="800"/>
      <c r="D428" s="800"/>
      <c r="E428" s="801"/>
    </row>
    <row r="429" spans="1:5" ht="24" customHeight="1" thickBot="1" x14ac:dyDescent="0.3">
      <c r="A429" s="4" t="s">
        <v>9</v>
      </c>
      <c r="B429" s="767" t="s">
        <v>248</v>
      </c>
      <c r="C429" s="779"/>
      <c r="D429" s="779"/>
      <c r="E429" s="780"/>
    </row>
    <row r="430" spans="1:5" ht="32.25" customHeight="1" thickBot="1" x14ac:dyDescent="0.3">
      <c r="A430" s="4" t="s">
        <v>14</v>
      </c>
      <c r="B430" s="767" t="s">
        <v>249</v>
      </c>
      <c r="C430" s="779"/>
      <c r="D430" s="779"/>
      <c r="E430" s="780"/>
    </row>
    <row r="431" spans="1:5" ht="17.25" customHeight="1" x14ac:dyDescent="0.25">
      <c r="A431" s="771"/>
      <c r="B431" s="16">
        <v>2019</v>
      </c>
      <c r="C431" s="16">
        <v>2020</v>
      </c>
      <c r="D431" s="16">
        <v>2021</v>
      </c>
      <c r="E431" s="16">
        <v>2022</v>
      </c>
    </row>
    <row r="432" spans="1:5" ht="17.25" customHeight="1" thickBot="1" x14ac:dyDescent="0.3">
      <c r="A432" s="772"/>
      <c r="B432" s="17" t="s">
        <v>5</v>
      </c>
      <c r="C432" s="17" t="s">
        <v>6</v>
      </c>
      <c r="D432" s="17" t="s">
        <v>6</v>
      </c>
      <c r="E432" s="17" t="s">
        <v>6</v>
      </c>
    </row>
    <row r="433" spans="1:5" ht="17.25" customHeight="1" thickBot="1" x14ac:dyDescent="0.3">
      <c r="A433" s="4" t="s">
        <v>8</v>
      </c>
      <c r="B433" s="6">
        <v>2</v>
      </c>
      <c r="C433" s="6">
        <v>3</v>
      </c>
      <c r="D433" s="6">
        <v>4</v>
      </c>
      <c r="E433" s="6">
        <v>6</v>
      </c>
    </row>
    <row r="434" spans="1:5" ht="17.25" customHeight="1" thickBot="1" x14ac:dyDescent="0.3">
      <c r="A434" s="4" t="s">
        <v>15</v>
      </c>
      <c r="B434" s="6">
        <f>B463</f>
        <v>53000</v>
      </c>
      <c r="C434" s="6">
        <f t="shared" ref="C434:E434" si="69">C463</f>
        <v>53000</v>
      </c>
      <c r="D434" s="6">
        <f t="shared" si="69"/>
        <v>54000</v>
      </c>
      <c r="E434" s="6">
        <f t="shared" si="69"/>
        <v>54000</v>
      </c>
    </row>
    <row r="435" spans="1:5" ht="17.25" customHeight="1" thickBot="1" x14ac:dyDescent="0.3">
      <c r="A435" s="4" t="s">
        <v>23</v>
      </c>
      <c r="B435" s="6">
        <f>B434/B433</f>
        <v>26500</v>
      </c>
      <c r="C435" s="6">
        <f t="shared" ref="C435:E435" si="70">C434/C433</f>
        <v>17666.666666666668</v>
      </c>
      <c r="D435" s="6">
        <f t="shared" si="70"/>
        <v>13500</v>
      </c>
      <c r="E435" s="6">
        <f t="shared" si="70"/>
        <v>9000</v>
      </c>
    </row>
    <row r="436" spans="1:5" ht="17.25" customHeight="1" thickBot="1" x14ac:dyDescent="0.3">
      <c r="A436" s="4" t="s">
        <v>16</v>
      </c>
      <c r="B436" s="113" t="s">
        <v>22</v>
      </c>
      <c r="C436" s="7">
        <f>C433/B433-1</f>
        <v>0.5</v>
      </c>
      <c r="D436" s="7">
        <f t="shared" ref="D436:E438" si="71">D433/C433-1</f>
        <v>0.33333333333333326</v>
      </c>
      <c r="E436" s="7">
        <f t="shared" si="71"/>
        <v>0.5</v>
      </c>
    </row>
    <row r="437" spans="1:5" ht="17.25" customHeight="1" thickBot="1" x14ac:dyDescent="0.3">
      <c r="A437" s="4" t="s">
        <v>17</v>
      </c>
      <c r="B437" s="113" t="s">
        <v>22</v>
      </c>
      <c r="C437" s="7">
        <f>C434/B434-1</f>
        <v>0</v>
      </c>
      <c r="D437" s="7">
        <f t="shared" si="71"/>
        <v>1.8867924528301883E-2</v>
      </c>
      <c r="E437" s="7">
        <f t="shared" si="71"/>
        <v>0</v>
      </c>
    </row>
    <row r="438" spans="1:5" ht="17.25" customHeight="1" thickBot="1" x14ac:dyDescent="0.3">
      <c r="A438" s="4" t="s">
        <v>18</v>
      </c>
      <c r="B438" s="113" t="s">
        <v>22</v>
      </c>
      <c r="C438" s="7">
        <f>C435/B435-1</f>
        <v>-0.33333333333333326</v>
      </c>
      <c r="D438" s="7">
        <f t="shared" si="71"/>
        <v>-0.23584905660377364</v>
      </c>
      <c r="E438" s="7">
        <f t="shared" si="71"/>
        <v>-0.33333333333333337</v>
      </c>
    </row>
    <row r="439" spans="1:5" ht="17.25" customHeight="1" thickBot="1" x14ac:dyDescent="0.3">
      <c r="A439" s="773" t="s">
        <v>34</v>
      </c>
      <c r="B439" s="774"/>
      <c r="C439" s="774"/>
      <c r="D439" s="774"/>
      <c r="E439" s="775"/>
    </row>
    <row r="440" spans="1:5" ht="17.25" customHeight="1" x14ac:dyDescent="0.25">
      <c r="A440" s="771"/>
      <c r="B440" s="16">
        <v>2019</v>
      </c>
      <c r="C440" s="16">
        <v>2020</v>
      </c>
      <c r="D440" s="16">
        <v>2021</v>
      </c>
      <c r="E440" s="16">
        <v>2022</v>
      </c>
    </row>
    <row r="441" spans="1:5" ht="17.25" customHeight="1" thickBot="1" x14ac:dyDescent="0.3">
      <c r="A441" s="772"/>
      <c r="B441" s="17" t="s">
        <v>5</v>
      </c>
      <c r="C441" s="17" t="s">
        <v>6</v>
      </c>
      <c r="D441" s="17" t="s">
        <v>6</v>
      </c>
      <c r="E441" s="17" t="s">
        <v>6</v>
      </c>
    </row>
    <row r="442" spans="1:5" ht="17.25" customHeight="1" thickBot="1" x14ac:dyDescent="0.3">
      <c r="A442" s="1" t="s">
        <v>0</v>
      </c>
      <c r="B442" s="8">
        <f>B443+B444</f>
        <v>30000</v>
      </c>
      <c r="C442" s="8">
        <f t="shared" ref="C442:E442" si="72">C443+C444</f>
        <v>30000</v>
      </c>
      <c r="D442" s="8">
        <f t="shared" si="72"/>
        <v>30000</v>
      </c>
      <c r="E442" s="8">
        <f t="shared" si="72"/>
        <v>30000</v>
      </c>
    </row>
    <row r="443" spans="1:5" ht="17.25" customHeight="1" thickBot="1" x14ac:dyDescent="0.3">
      <c r="A443" s="10" t="s">
        <v>50</v>
      </c>
      <c r="B443" s="11">
        <v>30000</v>
      </c>
      <c r="C443" s="11">
        <v>30000</v>
      </c>
      <c r="D443" s="11">
        <v>30000</v>
      </c>
      <c r="E443" s="11">
        <v>30000</v>
      </c>
    </row>
    <row r="444" spans="1:5" ht="17.25" customHeight="1" thickBot="1" x14ac:dyDescent="0.3">
      <c r="A444" s="10" t="s">
        <v>51</v>
      </c>
      <c r="B444" s="11"/>
      <c r="C444" s="11"/>
      <c r="D444" s="11"/>
      <c r="E444" s="11"/>
    </row>
    <row r="445" spans="1:5" ht="17.25" customHeight="1" thickBot="1" x14ac:dyDescent="0.3">
      <c r="A445" s="1" t="s">
        <v>31</v>
      </c>
      <c r="B445" s="8">
        <f>B446+B447</f>
        <v>8000</v>
      </c>
      <c r="C445" s="8">
        <f t="shared" ref="C445:E445" si="73">C446+C447</f>
        <v>8000</v>
      </c>
      <c r="D445" s="8">
        <f t="shared" si="73"/>
        <v>8000</v>
      </c>
      <c r="E445" s="8">
        <f t="shared" si="73"/>
        <v>8000</v>
      </c>
    </row>
    <row r="446" spans="1:5" ht="17.25" customHeight="1" thickBot="1" x14ac:dyDescent="0.3">
      <c r="A446" s="10" t="s">
        <v>50</v>
      </c>
      <c r="B446" s="11">
        <v>8000</v>
      </c>
      <c r="C446" s="11">
        <v>8000</v>
      </c>
      <c r="D446" s="11">
        <v>8000</v>
      </c>
      <c r="E446" s="11">
        <v>8000</v>
      </c>
    </row>
    <row r="447" spans="1:5" ht="17.25" customHeight="1" thickBot="1" x14ac:dyDescent="0.3">
      <c r="A447" s="10" t="s">
        <v>51</v>
      </c>
      <c r="B447" s="11"/>
      <c r="C447" s="11"/>
      <c r="D447" s="11"/>
      <c r="E447" s="11"/>
    </row>
    <row r="448" spans="1:5" ht="17.25" customHeight="1" thickBot="1" x14ac:dyDescent="0.3">
      <c r="A448" s="1" t="s">
        <v>1</v>
      </c>
      <c r="B448" s="11">
        <f>B449+B450</f>
        <v>15000</v>
      </c>
      <c r="C448" s="11">
        <f t="shared" ref="C448:E448" si="74">C449+C450</f>
        <v>15000</v>
      </c>
      <c r="D448" s="11">
        <f t="shared" si="74"/>
        <v>16000</v>
      </c>
      <c r="E448" s="11">
        <f t="shared" si="74"/>
        <v>16000</v>
      </c>
    </row>
    <row r="449" spans="1:5" ht="17.25" customHeight="1" thickBot="1" x14ac:dyDescent="0.3">
      <c r="A449" s="10" t="s">
        <v>50</v>
      </c>
      <c r="B449" s="8">
        <v>15000</v>
      </c>
      <c r="C449" s="8">
        <v>15000</v>
      </c>
      <c r="D449" s="8">
        <v>16000</v>
      </c>
      <c r="E449" s="8">
        <v>16000</v>
      </c>
    </row>
    <row r="450" spans="1:5" ht="17.25" customHeight="1" thickBot="1" x14ac:dyDescent="0.3">
      <c r="A450" s="10" t="s">
        <v>51</v>
      </c>
      <c r="B450" s="11"/>
      <c r="C450" s="11"/>
      <c r="D450" s="11"/>
      <c r="E450" s="11"/>
    </row>
    <row r="451" spans="1:5" ht="17.25" customHeight="1" thickBot="1" x14ac:dyDescent="0.3">
      <c r="A451" s="1" t="s">
        <v>2</v>
      </c>
      <c r="B451" s="11"/>
      <c r="C451" s="8"/>
      <c r="D451" s="8"/>
      <c r="E451" s="8"/>
    </row>
    <row r="452" spans="1:5" ht="17.25" customHeight="1" thickBot="1" x14ac:dyDescent="0.3">
      <c r="A452" s="10" t="s">
        <v>50</v>
      </c>
      <c r="B452" s="11"/>
      <c r="C452" s="8"/>
      <c r="D452" s="8"/>
      <c r="E452" s="8"/>
    </row>
    <row r="453" spans="1:5" ht="17.25" customHeight="1" thickBot="1" x14ac:dyDescent="0.3">
      <c r="A453" s="10" t="s">
        <v>51</v>
      </c>
      <c r="B453" s="11"/>
      <c r="C453" s="8"/>
      <c r="D453" s="8"/>
      <c r="E453" s="8"/>
    </row>
    <row r="454" spans="1:5" ht="17.25" customHeight="1" thickBot="1" x14ac:dyDescent="0.3">
      <c r="A454" s="1" t="s">
        <v>24</v>
      </c>
      <c r="B454" s="11"/>
      <c r="C454" s="8"/>
      <c r="D454" s="8"/>
      <c r="E454" s="8"/>
    </row>
    <row r="455" spans="1:5" ht="17.25" customHeight="1" thickBot="1" x14ac:dyDescent="0.3">
      <c r="A455" s="10" t="s">
        <v>50</v>
      </c>
      <c r="B455" s="11"/>
      <c r="C455" s="8"/>
      <c r="D455" s="8"/>
      <c r="E455" s="8"/>
    </row>
    <row r="456" spans="1:5" ht="17.25" customHeight="1" thickBot="1" x14ac:dyDescent="0.3">
      <c r="A456" s="10" t="s">
        <v>51</v>
      </c>
      <c r="B456" s="11"/>
      <c r="C456" s="8"/>
      <c r="D456" s="8"/>
      <c r="E456" s="8"/>
    </row>
    <row r="457" spans="1:5" ht="17.25" customHeight="1" thickBot="1" x14ac:dyDescent="0.3">
      <c r="A457" s="1" t="s">
        <v>25</v>
      </c>
      <c r="B457" s="11"/>
      <c r="C457" s="8"/>
      <c r="D457" s="8"/>
      <c r="E457" s="8"/>
    </row>
    <row r="458" spans="1:5" ht="17.25" customHeight="1" thickBot="1" x14ac:dyDescent="0.3">
      <c r="A458" s="10" t="s">
        <v>50</v>
      </c>
      <c r="B458" s="11"/>
      <c r="C458" s="8"/>
      <c r="D458" s="8"/>
      <c r="E458" s="8"/>
    </row>
    <row r="459" spans="1:5" ht="17.25" customHeight="1" thickBot="1" x14ac:dyDescent="0.3">
      <c r="A459" s="10" t="s">
        <v>51</v>
      </c>
      <c r="B459" s="11"/>
      <c r="C459" s="8"/>
      <c r="D459" s="8"/>
      <c r="E459" s="8"/>
    </row>
    <row r="460" spans="1:5" ht="17.25" customHeight="1" thickBot="1" x14ac:dyDescent="0.3">
      <c r="A460" s="1" t="s">
        <v>3</v>
      </c>
      <c r="B460" s="11">
        <v>0</v>
      </c>
      <c r="C460" s="8">
        <v>0</v>
      </c>
      <c r="D460" s="8">
        <f>C460*1.03*0.99</f>
        <v>0</v>
      </c>
      <c r="E460" s="8">
        <f>D460*1.03*0.99</f>
        <v>0</v>
      </c>
    </row>
    <row r="461" spans="1:5" ht="17.25" customHeight="1" thickBot="1" x14ac:dyDescent="0.3">
      <c r="A461" s="10" t="s">
        <v>50</v>
      </c>
      <c r="B461" s="11"/>
      <c r="C461" s="31"/>
      <c r="D461" s="31"/>
      <c r="E461" s="31"/>
    </row>
    <row r="462" spans="1:5" ht="17.25" customHeight="1" thickBot="1" x14ac:dyDescent="0.3">
      <c r="A462" s="10" t="s">
        <v>51</v>
      </c>
      <c r="B462" s="11"/>
      <c r="C462" s="32"/>
      <c r="D462" s="31"/>
      <c r="E462" s="31"/>
    </row>
    <row r="463" spans="1:5" ht="17.25" customHeight="1" thickBot="1" x14ac:dyDescent="0.3">
      <c r="A463" s="19" t="s">
        <v>33</v>
      </c>
      <c r="B463" s="11">
        <f>B460+B457+B454+B451+B448+B445+B442</f>
        <v>53000</v>
      </c>
      <c r="C463" s="11">
        <f t="shared" ref="C463:E463" si="75">C460+C457+C454+C451+C448+C445+C442</f>
        <v>53000</v>
      </c>
      <c r="D463" s="11">
        <f t="shared" si="75"/>
        <v>54000</v>
      </c>
      <c r="E463" s="11">
        <f t="shared" si="75"/>
        <v>54000</v>
      </c>
    </row>
    <row r="464" spans="1:5" ht="17.25" customHeight="1" thickBot="1" x14ac:dyDescent="0.3">
      <c r="A464" s="22" t="s">
        <v>35</v>
      </c>
      <c r="B464" s="23">
        <f>IF(B463-B434=0,0,"Error")</f>
        <v>0</v>
      </c>
      <c r="C464" s="23">
        <f>IF(C463-C434=0,0,"Error")</f>
        <v>0</v>
      </c>
      <c r="D464" s="23">
        <f>IF(D463-D434=0,0,"Error")</f>
        <v>0</v>
      </c>
      <c r="E464" s="23">
        <f>IF(E463-E434=0,0,"Error")</f>
        <v>0</v>
      </c>
    </row>
    <row r="465" spans="1:5" ht="17.25" customHeight="1" thickBot="1" x14ac:dyDescent="0.3">
      <c r="A465" s="18" t="s">
        <v>55</v>
      </c>
      <c r="B465" s="796" t="s">
        <v>250</v>
      </c>
      <c r="C465" s="797"/>
      <c r="D465" s="797"/>
      <c r="E465" s="798"/>
    </row>
    <row r="466" spans="1:5" ht="33.75" customHeight="1" thickBot="1" x14ac:dyDescent="0.3">
      <c r="A466" s="4" t="s">
        <v>9</v>
      </c>
      <c r="B466" s="767" t="s">
        <v>251</v>
      </c>
      <c r="C466" s="779"/>
      <c r="D466" s="779"/>
      <c r="E466" s="780"/>
    </row>
    <row r="467" spans="1:5" ht="32.25" customHeight="1" thickBot="1" x14ac:dyDescent="0.3">
      <c r="A467" s="4" t="s">
        <v>14</v>
      </c>
      <c r="B467" s="767" t="s">
        <v>252</v>
      </c>
      <c r="C467" s="779"/>
      <c r="D467" s="779"/>
      <c r="E467" s="780"/>
    </row>
    <row r="468" spans="1:5" ht="17.25" customHeight="1" x14ac:dyDescent="0.25">
      <c r="A468" s="771"/>
      <c r="B468" s="16">
        <v>2019</v>
      </c>
      <c r="C468" s="16">
        <v>2020</v>
      </c>
      <c r="D468" s="16">
        <v>2021</v>
      </c>
      <c r="E468" s="16">
        <v>2022</v>
      </c>
    </row>
    <row r="469" spans="1:5" ht="17.25" customHeight="1" thickBot="1" x14ac:dyDescent="0.3">
      <c r="A469" s="772"/>
      <c r="B469" s="17" t="s">
        <v>5</v>
      </c>
      <c r="C469" s="17" t="s">
        <v>6</v>
      </c>
      <c r="D469" s="17" t="s">
        <v>6</v>
      </c>
      <c r="E469" s="17" t="s">
        <v>6</v>
      </c>
    </row>
    <row r="470" spans="1:5" ht="17.25" customHeight="1" thickBot="1" x14ac:dyDescent="0.3">
      <c r="A470" s="4" t="s">
        <v>8</v>
      </c>
      <c r="B470" s="6">
        <v>36</v>
      </c>
      <c r="C470" s="6">
        <v>36</v>
      </c>
      <c r="D470" s="6">
        <v>36</v>
      </c>
      <c r="E470" s="6">
        <v>36</v>
      </c>
    </row>
    <row r="471" spans="1:5" ht="17.25" customHeight="1" thickBot="1" x14ac:dyDescent="0.3">
      <c r="A471" s="4" t="s">
        <v>15</v>
      </c>
      <c r="B471" s="6">
        <f>B500</f>
        <v>5000</v>
      </c>
      <c r="C471" s="6">
        <f t="shared" ref="C471:E471" si="76">C500</f>
        <v>5000</v>
      </c>
      <c r="D471" s="6">
        <f t="shared" si="76"/>
        <v>5000</v>
      </c>
      <c r="E471" s="6">
        <f t="shared" si="76"/>
        <v>5000</v>
      </c>
    </row>
    <row r="472" spans="1:5" ht="17.25" customHeight="1" thickBot="1" x14ac:dyDescent="0.3">
      <c r="A472" s="4" t="s">
        <v>23</v>
      </c>
      <c r="B472" s="6">
        <f>B471/B470</f>
        <v>138.88888888888889</v>
      </c>
      <c r="C472" s="6">
        <f t="shared" ref="C472:E472" si="77">C471/C470</f>
        <v>138.88888888888889</v>
      </c>
      <c r="D472" s="6">
        <f t="shared" si="77"/>
        <v>138.88888888888889</v>
      </c>
      <c r="E472" s="6">
        <f t="shared" si="77"/>
        <v>138.88888888888889</v>
      </c>
    </row>
    <row r="473" spans="1:5" ht="17.25" customHeight="1" thickBot="1" x14ac:dyDescent="0.3">
      <c r="A473" s="4" t="s">
        <v>16</v>
      </c>
      <c r="B473" s="113" t="s">
        <v>22</v>
      </c>
      <c r="C473" s="7">
        <f>C470/B470-1</f>
        <v>0</v>
      </c>
      <c r="D473" s="7">
        <f t="shared" ref="D473:E475" si="78">D470/C470-1</f>
        <v>0</v>
      </c>
      <c r="E473" s="7">
        <f t="shared" si="78"/>
        <v>0</v>
      </c>
    </row>
    <row r="474" spans="1:5" ht="17.25" customHeight="1" thickBot="1" x14ac:dyDescent="0.3">
      <c r="A474" s="4" t="s">
        <v>17</v>
      </c>
      <c r="B474" s="113" t="s">
        <v>22</v>
      </c>
      <c r="C474" s="7">
        <f>C471/B471-1</f>
        <v>0</v>
      </c>
      <c r="D474" s="7">
        <f t="shared" si="78"/>
        <v>0</v>
      </c>
      <c r="E474" s="7">
        <f t="shared" si="78"/>
        <v>0</v>
      </c>
    </row>
    <row r="475" spans="1:5" ht="17.25" customHeight="1" thickBot="1" x14ac:dyDescent="0.3">
      <c r="A475" s="4" t="s">
        <v>18</v>
      </c>
      <c r="B475" s="113" t="s">
        <v>22</v>
      </c>
      <c r="C475" s="7">
        <f>C472/B472-1</f>
        <v>0</v>
      </c>
      <c r="D475" s="7">
        <f t="shared" si="78"/>
        <v>0</v>
      </c>
      <c r="E475" s="7">
        <f t="shared" si="78"/>
        <v>0</v>
      </c>
    </row>
    <row r="476" spans="1:5" ht="17.25" customHeight="1" thickBot="1" x14ac:dyDescent="0.3">
      <c r="A476" s="773" t="s">
        <v>59</v>
      </c>
      <c r="B476" s="774"/>
      <c r="C476" s="774"/>
      <c r="D476" s="774"/>
      <c r="E476" s="775"/>
    </row>
    <row r="477" spans="1:5" ht="17.25" customHeight="1" x14ac:dyDescent="0.25">
      <c r="A477" s="771"/>
      <c r="B477" s="16">
        <v>2019</v>
      </c>
      <c r="C477" s="16">
        <v>2020</v>
      </c>
      <c r="D477" s="16">
        <v>2021</v>
      </c>
      <c r="E477" s="16">
        <v>2022</v>
      </c>
    </row>
    <row r="478" spans="1:5" ht="17.25" customHeight="1" thickBot="1" x14ac:dyDescent="0.3">
      <c r="A478" s="772"/>
      <c r="B478" s="17" t="s">
        <v>5</v>
      </c>
      <c r="C478" s="17" t="s">
        <v>6</v>
      </c>
      <c r="D478" s="17" t="s">
        <v>6</v>
      </c>
      <c r="E478" s="17" t="s">
        <v>6</v>
      </c>
    </row>
    <row r="479" spans="1:5" ht="17.25" customHeight="1" thickBot="1" x14ac:dyDescent="0.3">
      <c r="A479" s="1" t="s">
        <v>0</v>
      </c>
      <c r="B479" s="8">
        <f>B480+B481</f>
        <v>0</v>
      </c>
      <c r="C479" s="8">
        <f t="shared" ref="C479:E479" si="79">C480+C481</f>
        <v>0</v>
      </c>
      <c r="D479" s="8">
        <f t="shared" si="79"/>
        <v>0</v>
      </c>
      <c r="E479" s="8">
        <f t="shared" si="79"/>
        <v>0</v>
      </c>
    </row>
    <row r="480" spans="1:5" ht="17.25" customHeight="1" thickBot="1" x14ac:dyDescent="0.3">
      <c r="A480" s="10" t="s">
        <v>50</v>
      </c>
      <c r="B480" s="11"/>
      <c r="C480" s="11"/>
      <c r="D480" s="11"/>
      <c r="E480" s="11"/>
    </row>
    <row r="481" spans="1:5" ht="17.25" customHeight="1" thickBot="1" x14ac:dyDescent="0.3">
      <c r="A481" s="10" t="s">
        <v>51</v>
      </c>
      <c r="B481" s="11"/>
      <c r="C481" s="11"/>
      <c r="D481" s="11"/>
      <c r="E481" s="11"/>
    </row>
    <row r="482" spans="1:5" ht="17.25" customHeight="1" thickBot="1" x14ac:dyDescent="0.3">
      <c r="A482" s="1" t="s">
        <v>31</v>
      </c>
      <c r="B482" s="8">
        <f>B483+B484</f>
        <v>0</v>
      </c>
      <c r="C482" s="8">
        <f t="shared" ref="C482:E482" si="80">C483+C484</f>
        <v>0</v>
      </c>
      <c r="D482" s="8">
        <f t="shared" si="80"/>
        <v>0</v>
      </c>
      <c r="E482" s="8">
        <f t="shared" si="80"/>
        <v>0</v>
      </c>
    </row>
    <row r="483" spans="1:5" ht="17.25" customHeight="1" thickBot="1" x14ac:dyDescent="0.3">
      <c r="A483" s="10" t="s">
        <v>50</v>
      </c>
      <c r="B483" s="11"/>
      <c r="C483" s="11"/>
      <c r="D483" s="11"/>
      <c r="E483" s="11"/>
    </row>
    <row r="484" spans="1:5" ht="17.25" customHeight="1" thickBot="1" x14ac:dyDescent="0.3">
      <c r="A484" s="10" t="s">
        <v>51</v>
      </c>
      <c r="B484" s="11"/>
      <c r="C484" s="11"/>
      <c r="D484" s="11"/>
      <c r="E484" s="11"/>
    </row>
    <row r="485" spans="1:5" ht="17.25" customHeight="1" thickBot="1" x14ac:dyDescent="0.3">
      <c r="A485" s="1" t="s">
        <v>1</v>
      </c>
      <c r="B485" s="11">
        <f>B486+B487</f>
        <v>5000</v>
      </c>
      <c r="C485" s="11">
        <f t="shared" ref="C485:E485" si="81">C486+C487</f>
        <v>5000</v>
      </c>
      <c r="D485" s="11">
        <f t="shared" si="81"/>
        <v>5000</v>
      </c>
      <c r="E485" s="11">
        <f t="shared" si="81"/>
        <v>5000</v>
      </c>
    </row>
    <row r="486" spans="1:5" ht="17.25" customHeight="1" thickBot="1" x14ac:dyDescent="0.3">
      <c r="A486" s="10" t="s">
        <v>50</v>
      </c>
      <c r="B486" s="8">
        <v>5000</v>
      </c>
      <c r="C486" s="8">
        <v>5000</v>
      </c>
      <c r="D486" s="8">
        <v>5000</v>
      </c>
      <c r="E486" s="8">
        <v>5000</v>
      </c>
    </row>
    <row r="487" spans="1:5" ht="17.25" customHeight="1" thickBot="1" x14ac:dyDescent="0.3">
      <c r="A487" s="10" t="s">
        <v>51</v>
      </c>
      <c r="B487" s="11"/>
      <c r="C487" s="11"/>
      <c r="D487" s="11"/>
      <c r="E487" s="11"/>
    </row>
    <row r="488" spans="1:5" ht="17.25" customHeight="1" thickBot="1" x14ac:dyDescent="0.3">
      <c r="A488" s="1" t="s">
        <v>2</v>
      </c>
      <c r="B488" s="11"/>
      <c r="C488" s="8"/>
      <c r="D488" s="8"/>
      <c r="E488" s="8"/>
    </row>
    <row r="489" spans="1:5" ht="17.25" customHeight="1" thickBot="1" x14ac:dyDescent="0.3">
      <c r="A489" s="10" t="s">
        <v>50</v>
      </c>
      <c r="B489" s="11"/>
      <c r="C489" s="8"/>
      <c r="D489" s="8"/>
      <c r="E489" s="8"/>
    </row>
    <row r="490" spans="1:5" ht="17.25" customHeight="1" thickBot="1" x14ac:dyDescent="0.3">
      <c r="A490" s="10" t="s">
        <v>51</v>
      </c>
      <c r="B490" s="11"/>
      <c r="C490" s="8"/>
      <c r="D490" s="8"/>
      <c r="E490" s="8"/>
    </row>
    <row r="491" spans="1:5" ht="17.25" customHeight="1" thickBot="1" x14ac:dyDescent="0.3">
      <c r="A491" s="1" t="s">
        <v>24</v>
      </c>
      <c r="B491" s="11"/>
      <c r="C491" s="8"/>
      <c r="D491" s="8"/>
      <c r="E491" s="8"/>
    </row>
    <row r="492" spans="1:5" ht="17.25" customHeight="1" thickBot="1" x14ac:dyDescent="0.3">
      <c r="A492" s="10" t="s">
        <v>50</v>
      </c>
      <c r="B492" s="11"/>
      <c r="C492" s="8"/>
      <c r="D492" s="8"/>
      <c r="E492" s="8"/>
    </row>
    <row r="493" spans="1:5" ht="17.25" customHeight="1" thickBot="1" x14ac:dyDescent="0.3">
      <c r="A493" s="10" t="s">
        <v>51</v>
      </c>
      <c r="B493" s="11"/>
      <c r="C493" s="8"/>
      <c r="D493" s="8"/>
      <c r="E493" s="8"/>
    </row>
    <row r="494" spans="1:5" ht="17.25" customHeight="1" thickBot="1" x14ac:dyDescent="0.3">
      <c r="A494" s="1" t="s">
        <v>25</v>
      </c>
      <c r="B494" s="11"/>
      <c r="C494" s="8"/>
      <c r="D494" s="8"/>
      <c r="E494" s="8"/>
    </row>
    <row r="495" spans="1:5" ht="17.25" customHeight="1" thickBot="1" x14ac:dyDescent="0.3">
      <c r="A495" s="10" t="s">
        <v>50</v>
      </c>
      <c r="B495" s="11"/>
      <c r="C495" s="8"/>
      <c r="D495" s="8"/>
      <c r="E495" s="8"/>
    </row>
    <row r="496" spans="1:5" ht="17.25" customHeight="1" thickBot="1" x14ac:dyDescent="0.3">
      <c r="A496" s="10" t="s">
        <v>51</v>
      </c>
      <c r="B496" s="11"/>
      <c r="C496" s="8"/>
      <c r="D496" s="8"/>
      <c r="E496" s="8"/>
    </row>
    <row r="497" spans="1:5" ht="17.25" customHeight="1" thickBot="1" x14ac:dyDescent="0.3">
      <c r="A497" s="1" t="s">
        <v>3</v>
      </c>
      <c r="B497" s="11">
        <v>0</v>
      </c>
      <c r="C497" s="8">
        <v>0</v>
      </c>
      <c r="D497" s="8">
        <f>C497*1.03*0.99</f>
        <v>0</v>
      </c>
      <c r="E497" s="8">
        <f>D497*1.03*0.99</f>
        <v>0</v>
      </c>
    </row>
    <row r="498" spans="1:5" ht="17.25" customHeight="1" thickBot="1" x14ac:dyDescent="0.3">
      <c r="A498" s="10" t="s">
        <v>50</v>
      </c>
      <c r="B498" s="11"/>
      <c r="C498" s="31"/>
      <c r="D498" s="31"/>
      <c r="E498" s="31"/>
    </row>
    <row r="499" spans="1:5" ht="17.25" customHeight="1" thickBot="1" x14ac:dyDescent="0.3">
      <c r="A499" s="10" t="s">
        <v>51</v>
      </c>
      <c r="B499" s="11"/>
      <c r="C499" s="32"/>
      <c r="D499" s="31"/>
      <c r="E499" s="31"/>
    </row>
    <row r="500" spans="1:5" ht="17.25" customHeight="1" thickBot="1" x14ac:dyDescent="0.3">
      <c r="A500" s="19" t="s">
        <v>57</v>
      </c>
      <c r="B500" s="11">
        <f>B497+B494+B491+B488+B485+B482+B479</f>
        <v>5000</v>
      </c>
      <c r="C500" s="11">
        <f t="shared" ref="C500:E500" si="82">C497+C494+C491+C488+C485+C482+C479</f>
        <v>5000</v>
      </c>
      <c r="D500" s="11">
        <f t="shared" si="82"/>
        <v>5000</v>
      </c>
      <c r="E500" s="11">
        <f t="shared" si="82"/>
        <v>5000</v>
      </c>
    </row>
    <row r="501" spans="1:5" ht="17.25" customHeight="1" thickBot="1" x14ac:dyDescent="0.3">
      <c r="A501" s="22" t="s">
        <v>35</v>
      </c>
      <c r="B501" s="23">
        <f>IF(B500-B471=0,0,"Error")</f>
        <v>0</v>
      </c>
      <c r="C501" s="23">
        <f>IF(C500-C471=0,0,"Error")</f>
        <v>0</v>
      </c>
      <c r="D501" s="23">
        <f>IF(D500-D471=0,0,"Error")</f>
        <v>0</v>
      </c>
      <c r="E501" s="23">
        <f>IF(E500-E471=0,0,"Error")</f>
        <v>0</v>
      </c>
    </row>
    <row r="502" spans="1:5" ht="17.25" customHeight="1" thickBot="1" x14ac:dyDescent="0.3">
      <c r="A502" s="18" t="s">
        <v>56</v>
      </c>
      <c r="B502" s="784" t="s">
        <v>253</v>
      </c>
      <c r="C502" s="785"/>
      <c r="D502" s="785"/>
      <c r="E502" s="786"/>
    </row>
    <row r="503" spans="1:5" ht="44.25" customHeight="1" thickBot="1" x14ac:dyDescent="0.3">
      <c r="A503" s="4" t="s">
        <v>9</v>
      </c>
      <c r="B503" s="793" t="s">
        <v>254</v>
      </c>
      <c r="C503" s="794"/>
      <c r="D503" s="794"/>
      <c r="E503" s="795"/>
    </row>
    <row r="504" spans="1:5" ht="17.25" customHeight="1" thickBot="1" x14ac:dyDescent="0.3">
      <c r="A504" s="4" t="s">
        <v>14</v>
      </c>
      <c r="B504" s="770" t="s">
        <v>255</v>
      </c>
      <c r="C504" s="768"/>
      <c r="D504" s="768"/>
      <c r="E504" s="769"/>
    </row>
    <row r="505" spans="1:5" ht="17.25" customHeight="1" x14ac:dyDescent="0.25">
      <c r="A505" s="771"/>
      <c r="B505" s="16">
        <v>2019</v>
      </c>
      <c r="C505" s="16">
        <v>2020</v>
      </c>
      <c r="D505" s="16">
        <v>2021</v>
      </c>
      <c r="E505" s="16">
        <v>2022</v>
      </c>
    </row>
    <row r="506" spans="1:5" ht="17.25" customHeight="1" thickBot="1" x14ac:dyDescent="0.3">
      <c r="A506" s="772"/>
      <c r="B506" s="17" t="s">
        <v>5</v>
      </c>
      <c r="C506" s="17" t="s">
        <v>6</v>
      </c>
      <c r="D506" s="17" t="s">
        <v>6</v>
      </c>
      <c r="E506" s="17" t="s">
        <v>6</v>
      </c>
    </row>
    <row r="507" spans="1:5" ht="17.25" customHeight="1" thickBot="1" x14ac:dyDescent="0.3">
      <c r="A507" s="4" t="s">
        <v>8</v>
      </c>
      <c r="B507" s="6">
        <f>147+127</f>
        <v>274</v>
      </c>
      <c r="C507" s="6">
        <v>274</v>
      </c>
      <c r="D507" s="6">
        <v>274</v>
      </c>
      <c r="E507" s="6">
        <v>274</v>
      </c>
    </row>
    <row r="508" spans="1:5" ht="17.25" customHeight="1" thickBot="1" x14ac:dyDescent="0.3">
      <c r="A508" s="4" t="s">
        <v>15</v>
      </c>
      <c r="B508" s="6">
        <f>B537</f>
        <v>5000</v>
      </c>
      <c r="C508" s="6">
        <f t="shared" ref="C508:E508" si="83">C537</f>
        <v>5000</v>
      </c>
      <c r="D508" s="6">
        <f t="shared" si="83"/>
        <v>5000</v>
      </c>
      <c r="E508" s="6">
        <f t="shared" si="83"/>
        <v>5000</v>
      </c>
    </row>
    <row r="509" spans="1:5" ht="17.25" customHeight="1" thickBot="1" x14ac:dyDescent="0.3">
      <c r="A509" s="4" t="s">
        <v>23</v>
      </c>
      <c r="B509" s="6">
        <f>B508/B507</f>
        <v>18.248175182481752</v>
      </c>
      <c r="C509" s="6">
        <f t="shared" ref="C509:E509" si="84">C508/C507</f>
        <v>18.248175182481752</v>
      </c>
      <c r="D509" s="6">
        <f t="shared" si="84"/>
        <v>18.248175182481752</v>
      </c>
      <c r="E509" s="6">
        <f t="shared" si="84"/>
        <v>18.248175182481752</v>
      </c>
    </row>
    <row r="510" spans="1:5" ht="17.25" customHeight="1" thickBot="1" x14ac:dyDescent="0.3">
      <c r="A510" s="4" t="s">
        <v>16</v>
      </c>
      <c r="B510" s="113" t="s">
        <v>22</v>
      </c>
      <c r="C510" s="7">
        <f>C507/B507-1</f>
        <v>0</v>
      </c>
      <c r="D510" s="7">
        <f t="shared" ref="D510:E512" si="85">D507/C507-1</f>
        <v>0</v>
      </c>
      <c r="E510" s="7">
        <f t="shared" si="85"/>
        <v>0</v>
      </c>
    </row>
    <row r="511" spans="1:5" ht="17.25" customHeight="1" thickBot="1" x14ac:dyDescent="0.3">
      <c r="A511" s="4" t="s">
        <v>17</v>
      </c>
      <c r="B511" s="113" t="s">
        <v>22</v>
      </c>
      <c r="C511" s="7">
        <f>C508/B508-1</f>
        <v>0</v>
      </c>
      <c r="D511" s="7">
        <f t="shared" si="85"/>
        <v>0</v>
      </c>
      <c r="E511" s="7">
        <f t="shared" si="85"/>
        <v>0</v>
      </c>
    </row>
    <row r="512" spans="1:5" ht="17.25" customHeight="1" thickBot="1" x14ac:dyDescent="0.3">
      <c r="A512" s="4" t="s">
        <v>18</v>
      </c>
      <c r="B512" s="113" t="s">
        <v>22</v>
      </c>
      <c r="C512" s="7">
        <f>C509/B509-1</f>
        <v>0</v>
      </c>
      <c r="D512" s="7">
        <f t="shared" si="85"/>
        <v>0</v>
      </c>
      <c r="E512" s="7">
        <f t="shared" si="85"/>
        <v>0</v>
      </c>
    </row>
    <row r="513" spans="1:5" ht="17.25" customHeight="1" thickBot="1" x14ac:dyDescent="0.3">
      <c r="A513" s="773" t="s">
        <v>163</v>
      </c>
      <c r="B513" s="774"/>
      <c r="C513" s="774"/>
      <c r="D513" s="774"/>
      <c r="E513" s="775"/>
    </row>
    <row r="514" spans="1:5" ht="17.25" customHeight="1" x14ac:dyDescent="0.25">
      <c r="A514" s="771"/>
      <c r="B514" s="16">
        <v>2019</v>
      </c>
      <c r="C514" s="16">
        <v>2020</v>
      </c>
      <c r="D514" s="16">
        <v>2021</v>
      </c>
      <c r="E514" s="16">
        <v>2022</v>
      </c>
    </row>
    <row r="515" spans="1:5" ht="17.25" customHeight="1" thickBot="1" x14ac:dyDescent="0.3">
      <c r="A515" s="772"/>
      <c r="B515" s="17" t="s">
        <v>5</v>
      </c>
      <c r="C515" s="17" t="s">
        <v>6</v>
      </c>
      <c r="D515" s="17" t="s">
        <v>6</v>
      </c>
      <c r="E515" s="17" t="s">
        <v>6</v>
      </c>
    </row>
    <row r="516" spans="1:5" ht="17.25" customHeight="1" thickBot="1" x14ac:dyDescent="0.3">
      <c r="A516" s="1" t="s">
        <v>0</v>
      </c>
      <c r="B516" s="8">
        <f>B517+B518</f>
        <v>0</v>
      </c>
      <c r="C516" s="8">
        <f t="shared" ref="C516:E516" si="86">C517+C518</f>
        <v>0</v>
      </c>
      <c r="D516" s="8">
        <f t="shared" si="86"/>
        <v>0</v>
      </c>
      <c r="E516" s="8">
        <f t="shared" si="86"/>
        <v>0</v>
      </c>
    </row>
    <row r="517" spans="1:5" ht="17.25" customHeight="1" thickBot="1" x14ac:dyDescent="0.3">
      <c r="A517" s="10" t="s">
        <v>50</v>
      </c>
      <c r="B517" s="11"/>
      <c r="C517" s="11"/>
      <c r="D517" s="11"/>
      <c r="E517" s="11"/>
    </row>
    <row r="518" spans="1:5" ht="17.25" customHeight="1" thickBot="1" x14ac:dyDescent="0.3">
      <c r="A518" s="10" t="s">
        <v>51</v>
      </c>
      <c r="B518" s="11"/>
      <c r="C518" s="11"/>
      <c r="D518" s="11"/>
      <c r="E518" s="11"/>
    </row>
    <row r="519" spans="1:5" ht="17.25" customHeight="1" thickBot="1" x14ac:dyDescent="0.3">
      <c r="A519" s="1" t="s">
        <v>31</v>
      </c>
      <c r="B519" s="8">
        <f>B520+B521</f>
        <v>0</v>
      </c>
      <c r="C519" s="8">
        <f t="shared" ref="C519:E519" si="87">C520+C521</f>
        <v>0</v>
      </c>
      <c r="D519" s="8">
        <f t="shared" si="87"/>
        <v>0</v>
      </c>
      <c r="E519" s="8">
        <f t="shared" si="87"/>
        <v>0</v>
      </c>
    </row>
    <row r="520" spans="1:5" ht="17.25" customHeight="1" thickBot="1" x14ac:dyDescent="0.3">
      <c r="A520" s="10" t="s">
        <v>50</v>
      </c>
      <c r="B520" s="11"/>
      <c r="C520" s="11"/>
      <c r="D520" s="11"/>
      <c r="E520" s="11"/>
    </row>
    <row r="521" spans="1:5" ht="17.25" customHeight="1" thickBot="1" x14ac:dyDescent="0.3">
      <c r="A521" s="10" t="s">
        <v>51</v>
      </c>
      <c r="B521" s="11"/>
      <c r="C521" s="11"/>
      <c r="D521" s="11"/>
      <c r="E521" s="11"/>
    </row>
    <row r="522" spans="1:5" ht="17.25" customHeight="1" thickBot="1" x14ac:dyDescent="0.3">
      <c r="A522" s="1" t="s">
        <v>1</v>
      </c>
      <c r="B522" s="11">
        <f>B523+B524</f>
        <v>5000</v>
      </c>
      <c r="C522" s="11">
        <f t="shared" ref="C522:E522" si="88">C523+C524</f>
        <v>5000</v>
      </c>
      <c r="D522" s="11">
        <f t="shared" si="88"/>
        <v>5000</v>
      </c>
      <c r="E522" s="11">
        <f t="shared" si="88"/>
        <v>5000</v>
      </c>
    </row>
    <row r="523" spans="1:5" ht="17.25" customHeight="1" thickBot="1" x14ac:dyDescent="0.3">
      <c r="A523" s="10" t="s">
        <v>50</v>
      </c>
      <c r="B523" s="8">
        <v>5000</v>
      </c>
      <c r="C523" s="8">
        <v>5000</v>
      </c>
      <c r="D523" s="8">
        <v>5000</v>
      </c>
      <c r="E523" s="8">
        <v>5000</v>
      </c>
    </row>
    <row r="524" spans="1:5" ht="17.25" customHeight="1" thickBot="1" x14ac:dyDescent="0.3">
      <c r="A524" s="10" t="s">
        <v>51</v>
      </c>
      <c r="B524" s="11"/>
      <c r="C524" s="11"/>
      <c r="D524" s="11"/>
      <c r="E524" s="11"/>
    </row>
    <row r="525" spans="1:5" ht="17.25" customHeight="1" thickBot="1" x14ac:dyDescent="0.3">
      <c r="A525" s="1" t="s">
        <v>2</v>
      </c>
      <c r="B525" s="11"/>
      <c r="C525" s="8"/>
      <c r="D525" s="8"/>
      <c r="E525" s="8"/>
    </row>
    <row r="526" spans="1:5" ht="17.25" customHeight="1" thickBot="1" x14ac:dyDescent="0.3">
      <c r="A526" s="10" t="s">
        <v>50</v>
      </c>
      <c r="B526" s="11"/>
      <c r="C526" s="8"/>
      <c r="D526" s="8"/>
      <c r="E526" s="8"/>
    </row>
    <row r="527" spans="1:5" ht="17.25" customHeight="1" thickBot="1" x14ac:dyDescent="0.3">
      <c r="A527" s="10" t="s">
        <v>51</v>
      </c>
      <c r="B527" s="11"/>
      <c r="C527" s="8"/>
      <c r="D527" s="8"/>
      <c r="E527" s="8"/>
    </row>
    <row r="528" spans="1:5" ht="17.25" customHeight="1" thickBot="1" x14ac:dyDescent="0.3">
      <c r="A528" s="1" t="s">
        <v>24</v>
      </c>
      <c r="B528" s="11"/>
      <c r="C528" s="8"/>
      <c r="D528" s="8"/>
      <c r="E528" s="8"/>
    </row>
    <row r="529" spans="1:5" ht="17.25" customHeight="1" thickBot="1" x14ac:dyDescent="0.3">
      <c r="A529" s="10" t="s">
        <v>50</v>
      </c>
      <c r="B529" s="11"/>
      <c r="C529" s="8"/>
      <c r="D529" s="8"/>
      <c r="E529" s="8"/>
    </row>
    <row r="530" spans="1:5" ht="17.25" customHeight="1" thickBot="1" x14ac:dyDescent="0.3">
      <c r="A530" s="10" t="s">
        <v>51</v>
      </c>
      <c r="B530" s="11"/>
      <c r="C530" s="8"/>
      <c r="D530" s="8"/>
      <c r="E530" s="8"/>
    </row>
    <row r="531" spans="1:5" ht="17.25" customHeight="1" thickBot="1" x14ac:dyDescent="0.3">
      <c r="A531" s="1" t="s">
        <v>25</v>
      </c>
      <c r="B531" s="11"/>
      <c r="C531" s="8"/>
      <c r="D531" s="8"/>
      <c r="E531" s="8"/>
    </row>
    <row r="532" spans="1:5" ht="17.25" customHeight="1" thickBot="1" x14ac:dyDescent="0.3">
      <c r="A532" s="10" t="s">
        <v>50</v>
      </c>
      <c r="B532" s="11"/>
      <c r="C532" s="8"/>
      <c r="D532" s="8"/>
      <c r="E532" s="8"/>
    </row>
    <row r="533" spans="1:5" ht="17.25" customHeight="1" thickBot="1" x14ac:dyDescent="0.3">
      <c r="A533" s="10" t="s">
        <v>51</v>
      </c>
      <c r="B533" s="11"/>
      <c r="C533" s="8"/>
      <c r="D533" s="8"/>
      <c r="E533" s="8"/>
    </row>
    <row r="534" spans="1:5" ht="17.25" customHeight="1" thickBot="1" x14ac:dyDescent="0.3">
      <c r="A534" s="1" t="s">
        <v>3</v>
      </c>
      <c r="B534" s="11">
        <v>0</v>
      </c>
      <c r="C534" s="8">
        <v>0</v>
      </c>
      <c r="D534" s="8">
        <f>C534*1.03*0.99</f>
        <v>0</v>
      </c>
      <c r="E534" s="8">
        <f>D534*1.03*0.99</f>
        <v>0</v>
      </c>
    </row>
    <row r="535" spans="1:5" ht="17.25" customHeight="1" thickBot="1" x14ac:dyDescent="0.3">
      <c r="A535" s="10" t="s">
        <v>50</v>
      </c>
      <c r="B535" s="11"/>
      <c r="C535" s="31"/>
      <c r="D535" s="31"/>
      <c r="E535" s="31"/>
    </row>
    <row r="536" spans="1:5" ht="17.25" customHeight="1" thickBot="1" x14ac:dyDescent="0.3">
      <c r="A536" s="10" t="s">
        <v>51</v>
      </c>
      <c r="B536" s="11"/>
      <c r="C536" s="32"/>
      <c r="D536" s="31"/>
      <c r="E536" s="31"/>
    </row>
    <row r="537" spans="1:5" ht="17.25" customHeight="1" thickBot="1" x14ac:dyDescent="0.3">
      <c r="A537" s="19" t="s">
        <v>58</v>
      </c>
      <c r="B537" s="11">
        <f>B534+B531+B528+B525+B522+B519+B516</f>
        <v>5000</v>
      </c>
      <c r="C537" s="11">
        <f t="shared" ref="C537:E537" si="89">C534+C531+C528+C525+C522+C519+C516</f>
        <v>5000</v>
      </c>
      <c r="D537" s="11">
        <f t="shared" si="89"/>
        <v>5000</v>
      </c>
      <c r="E537" s="11">
        <f t="shared" si="89"/>
        <v>5000</v>
      </c>
    </row>
    <row r="538" spans="1:5" ht="17.25" customHeight="1" thickBot="1" x14ac:dyDescent="0.3">
      <c r="A538" s="22" t="s">
        <v>35</v>
      </c>
      <c r="B538" s="23">
        <f>IF(B537-B508=0,0,"Error")</f>
        <v>0</v>
      </c>
      <c r="C538" s="23">
        <f>IF(C537-C508=0,0,"Error")</f>
        <v>0</v>
      </c>
      <c r="D538" s="23">
        <f>IF(D537-D508=0,0,"Error")</f>
        <v>0</v>
      </c>
      <c r="E538" s="23">
        <f>IF(E537-E508=0,0,"Error")</f>
        <v>0</v>
      </c>
    </row>
    <row r="539" spans="1:5" ht="17.25" customHeight="1" thickBot="1" x14ac:dyDescent="0.3">
      <c r="A539" s="18" t="s">
        <v>60</v>
      </c>
      <c r="B539" s="784" t="s">
        <v>256</v>
      </c>
      <c r="C539" s="785"/>
      <c r="D539" s="785"/>
      <c r="E539" s="786"/>
    </row>
    <row r="540" spans="1:5" ht="17.25" customHeight="1" thickBot="1" x14ac:dyDescent="0.3">
      <c r="A540" s="4" t="s">
        <v>9</v>
      </c>
      <c r="B540" s="793" t="s">
        <v>257</v>
      </c>
      <c r="C540" s="794"/>
      <c r="D540" s="794"/>
      <c r="E540" s="795"/>
    </row>
    <row r="541" spans="1:5" ht="17.25" customHeight="1" thickBot="1" x14ac:dyDescent="0.3">
      <c r="A541" s="4" t="s">
        <v>14</v>
      </c>
      <c r="B541" s="770" t="s">
        <v>258</v>
      </c>
      <c r="C541" s="768"/>
      <c r="D541" s="768"/>
      <c r="E541" s="769"/>
    </row>
    <row r="542" spans="1:5" ht="17.25" customHeight="1" x14ac:dyDescent="0.25">
      <c r="A542" s="771"/>
      <c r="B542" s="16">
        <v>2019</v>
      </c>
      <c r="C542" s="16">
        <v>2020</v>
      </c>
      <c r="D542" s="16">
        <v>2021</v>
      </c>
      <c r="E542" s="16">
        <v>2022</v>
      </c>
    </row>
    <row r="543" spans="1:5" ht="17.25" customHeight="1" thickBot="1" x14ac:dyDescent="0.3">
      <c r="A543" s="772"/>
      <c r="B543" s="17" t="s">
        <v>5</v>
      </c>
      <c r="C543" s="17" t="s">
        <v>6</v>
      </c>
      <c r="D543" s="17" t="s">
        <v>6</v>
      </c>
      <c r="E543" s="17" t="s">
        <v>6</v>
      </c>
    </row>
    <row r="544" spans="1:5" ht="17.25" customHeight="1" thickBot="1" x14ac:dyDescent="0.3">
      <c r="A544" s="4" t="s">
        <v>8</v>
      </c>
      <c r="B544" s="6">
        <v>25</v>
      </c>
      <c r="C544" s="6">
        <v>25</v>
      </c>
      <c r="D544" s="6">
        <v>25</v>
      </c>
      <c r="E544" s="6">
        <v>25</v>
      </c>
    </row>
    <row r="545" spans="1:5" ht="17.25" customHeight="1" thickBot="1" x14ac:dyDescent="0.3">
      <c r="A545" s="4" t="s">
        <v>15</v>
      </c>
      <c r="B545" s="6">
        <f>B574</f>
        <v>5000</v>
      </c>
      <c r="C545" s="6">
        <f t="shared" ref="C545:E545" si="90">C574</f>
        <v>5000</v>
      </c>
      <c r="D545" s="6">
        <f t="shared" si="90"/>
        <v>5000</v>
      </c>
      <c r="E545" s="6">
        <f t="shared" si="90"/>
        <v>5000</v>
      </c>
    </row>
    <row r="546" spans="1:5" ht="17.25" customHeight="1" thickBot="1" x14ac:dyDescent="0.3">
      <c r="A546" s="4" t="s">
        <v>23</v>
      </c>
      <c r="B546" s="6">
        <f>B545/B544</f>
        <v>200</v>
      </c>
      <c r="C546" s="6">
        <f t="shared" ref="C546:E546" si="91">C545/C544</f>
        <v>200</v>
      </c>
      <c r="D546" s="6">
        <f t="shared" si="91"/>
        <v>200</v>
      </c>
      <c r="E546" s="6">
        <f t="shared" si="91"/>
        <v>200</v>
      </c>
    </row>
    <row r="547" spans="1:5" ht="17.25" customHeight="1" thickBot="1" x14ac:dyDescent="0.3">
      <c r="A547" s="4" t="s">
        <v>16</v>
      </c>
      <c r="B547" s="113" t="s">
        <v>22</v>
      </c>
      <c r="C547" s="7">
        <f>C544/B544-1</f>
        <v>0</v>
      </c>
      <c r="D547" s="7">
        <f t="shared" ref="D547:E549" si="92">D544/C544-1</f>
        <v>0</v>
      </c>
      <c r="E547" s="7">
        <f t="shared" si="92"/>
        <v>0</v>
      </c>
    </row>
    <row r="548" spans="1:5" ht="17.25" customHeight="1" thickBot="1" x14ac:dyDescent="0.3">
      <c r="A548" s="4" t="s">
        <v>17</v>
      </c>
      <c r="B548" s="113" t="s">
        <v>22</v>
      </c>
      <c r="C548" s="7">
        <f>C545/B545-1</f>
        <v>0</v>
      </c>
      <c r="D548" s="7">
        <f t="shared" si="92"/>
        <v>0</v>
      </c>
      <c r="E548" s="7">
        <f t="shared" si="92"/>
        <v>0</v>
      </c>
    </row>
    <row r="549" spans="1:5" ht="17.25" customHeight="1" thickBot="1" x14ac:dyDescent="0.3">
      <c r="A549" s="4" t="s">
        <v>18</v>
      </c>
      <c r="B549" s="113" t="s">
        <v>22</v>
      </c>
      <c r="C549" s="7">
        <f>C546/B546-1</f>
        <v>0</v>
      </c>
      <c r="D549" s="7">
        <f t="shared" si="92"/>
        <v>0</v>
      </c>
      <c r="E549" s="7">
        <f t="shared" si="92"/>
        <v>0</v>
      </c>
    </row>
    <row r="550" spans="1:5" ht="17.25" customHeight="1" thickBot="1" x14ac:dyDescent="0.3">
      <c r="A550" s="773" t="s">
        <v>61</v>
      </c>
      <c r="B550" s="774"/>
      <c r="C550" s="774"/>
      <c r="D550" s="774"/>
      <c r="E550" s="775"/>
    </row>
    <row r="551" spans="1:5" ht="17.25" customHeight="1" x14ac:dyDescent="0.25">
      <c r="A551" s="771"/>
      <c r="B551" s="16">
        <v>2019</v>
      </c>
      <c r="C551" s="16">
        <v>2020</v>
      </c>
      <c r="D551" s="16">
        <v>2021</v>
      </c>
      <c r="E551" s="16">
        <v>2022</v>
      </c>
    </row>
    <row r="552" spans="1:5" ht="17.25" customHeight="1" thickBot="1" x14ac:dyDescent="0.3">
      <c r="A552" s="772"/>
      <c r="B552" s="17" t="s">
        <v>5</v>
      </c>
      <c r="C552" s="17" t="s">
        <v>6</v>
      </c>
      <c r="D552" s="17" t="s">
        <v>6</v>
      </c>
      <c r="E552" s="17" t="s">
        <v>6</v>
      </c>
    </row>
    <row r="553" spans="1:5" ht="17.25" customHeight="1" thickBot="1" x14ac:dyDescent="0.3">
      <c r="A553" s="1" t="s">
        <v>0</v>
      </c>
      <c r="B553" s="8">
        <f>B554+B555</f>
        <v>0</v>
      </c>
      <c r="C553" s="8">
        <f t="shared" ref="C553:E553" si="93">C554+C555</f>
        <v>0</v>
      </c>
      <c r="D553" s="8">
        <f t="shared" si="93"/>
        <v>0</v>
      </c>
      <c r="E553" s="8">
        <f t="shared" si="93"/>
        <v>0</v>
      </c>
    </row>
    <row r="554" spans="1:5" ht="17.25" customHeight="1" thickBot="1" x14ac:dyDescent="0.3">
      <c r="A554" s="10" t="s">
        <v>50</v>
      </c>
      <c r="B554" s="11"/>
      <c r="C554" s="11"/>
      <c r="D554" s="11"/>
      <c r="E554" s="11"/>
    </row>
    <row r="555" spans="1:5" ht="17.25" customHeight="1" thickBot="1" x14ac:dyDescent="0.3">
      <c r="A555" s="10" t="s">
        <v>51</v>
      </c>
      <c r="B555" s="11"/>
      <c r="C555" s="11"/>
      <c r="D555" s="11"/>
      <c r="E555" s="11"/>
    </row>
    <row r="556" spans="1:5" ht="17.25" customHeight="1" thickBot="1" x14ac:dyDescent="0.3">
      <c r="A556" s="1" t="s">
        <v>31</v>
      </c>
      <c r="B556" s="8">
        <f>B557+B558</f>
        <v>0</v>
      </c>
      <c r="C556" s="8">
        <f t="shared" ref="C556:E556" si="94">C557+C558</f>
        <v>0</v>
      </c>
      <c r="D556" s="8">
        <f t="shared" si="94"/>
        <v>0</v>
      </c>
      <c r="E556" s="8">
        <f t="shared" si="94"/>
        <v>0</v>
      </c>
    </row>
    <row r="557" spans="1:5" ht="17.25" customHeight="1" thickBot="1" x14ac:dyDescent="0.3">
      <c r="A557" s="10" t="s">
        <v>50</v>
      </c>
      <c r="B557" s="11"/>
      <c r="C557" s="11"/>
      <c r="D557" s="11"/>
      <c r="E557" s="11"/>
    </row>
    <row r="558" spans="1:5" ht="17.25" customHeight="1" thickBot="1" x14ac:dyDescent="0.3">
      <c r="A558" s="10" t="s">
        <v>51</v>
      </c>
      <c r="B558" s="11"/>
      <c r="C558" s="11"/>
      <c r="D558" s="11"/>
      <c r="E558" s="11"/>
    </row>
    <row r="559" spans="1:5" ht="17.25" customHeight="1" thickBot="1" x14ac:dyDescent="0.3">
      <c r="A559" s="1" t="s">
        <v>1</v>
      </c>
      <c r="B559" s="11">
        <f>B560+B561</f>
        <v>5000</v>
      </c>
      <c r="C559" s="11">
        <f t="shared" ref="C559:E559" si="95">C560+C561</f>
        <v>5000</v>
      </c>
      <c r="D559" s="11">
        <f t="shared" si="95"/>
        <v>5000</v>
      </c>
      <c r="E559" s="11">
        <f t="shared" si="95"/>
        <v>5000</v>
      </c>
    </row>
    <row r="560" spans="1:5" ht="17.25" customHeight="1" thickBot="1" x14ac:dyDescent="0.3">
      <c r="A560" s="10" t="s">
        <v>50</v>
      </c>
      <c r="B560" s="8">
        <v>5000</v>
      </c>
      <c r="C560" s="8">
        <v>5000</v>
      </c>
      <c r="D560" s="8">
        <v>5000</v>
      </c>
      <c r="E560" s="8">
        <v>5000</v>
      </c>
    </row>
    <row r="561" spans="1:5" ht="17.25" customHeight="1" thickBot="1" x14ac:dyDescent="0.3">
      <c r="A561" s="10" t="s">
        <v>51</v>
      </c>
      <c r="B561" s="11"/>
      <c r="C561" s="11"/>
      <c r="D561" s="11"/>
      <c r="E561" s="11"/>
    </row>
    <row r="562" spans="1:5" ht="17.25" customHeight="1" thickBot="1" x14ac:dyDescent="0.3">
      <c r="A562" s="1" t="s">
        <v>2</v>
      </c>
      <c r="B562" s="11"/>
      <c r="C562" s="8"/>
      <c r="D562" s="8"/>
      <c r="E562" s="8"/>
    </row>
    <row r="563" spans="1:5" ht="17.25" customHeight="1" thickBot="1" x14ac:dyDescent="0.3">
      <c r="A563" s="10" t="s">
        <v>50</v>
      </c>
      <c r="B563" s="11"/>
      <c r="C563" s="8"/>
      <c r="D563" s="8"/>
      <c r="E563" s="8"/>
    </row>
    <row r="564" spans="1:5" ht="17.25" customHeight="1" thickBot="1" x14ac:dyDescent="0.3">
      <c r="A564" s="10" t="s">
        <v>51</v>
      </c>
      <c r="B564" s="11"/>
      <c r="C564" s="8"/>
      <c r="D564" s="8"/>
      <c r="E564" s="8"/>
    </row>
    <row r="565" spans="1:5" ht="17.25" customHeight="1" thickBot="1" x14ac:dyDescent="0.3">
      <c r="A565" s="1" t="s">
        <v>24</v>
      </c>
      <c r="B565" s="11"/>
      <c r="C565" s="8"/>
      <c r="D565" s="8"/>
      <c r="E565" s="8"/>
    </row>
    <row r="566" spans="1:5" ht="17.25" customHeight="1" thickBot="1" x14ac:dyDescent="0.3">
      <c r="A566" s="10" t="s">
        <v>50</v>
      </c>
      <c r="B566" s="11"/>
      <c r="C566" s="8"/>
      <c r="D566" s="8"/>
      <c r="E566" s="8"/>
    </row>
    <row r="567" spans="1:5" ht="17.25" customHeight="1" thickBot="1" x14ac:dyDescent="0.3">
      <c r="A567" s="10" t="s">
        <v>51</v>
      </c>
      <c r="B567" s="11"/>
      <c r="C567" s="8"/>
      <c r="D567" s="8"/>
      <c r="E567" s="8"/>
    </row>
    <row r="568" spans="1:5" ht="17.25" customHeight="1" thickBot="1" x14ac:dyDescent="0.3">
      <c r="A568" s="1" t="s">
        <v>25</v>
      </c>
      <c r="B568" s="11"/>
      <c r="C568" s="8"/>
      <c r="D568" s="8"/>
      <c r="E568" s="8"/>
    </row>
    <row r="569" spans="1:5" ht="17.25" customHeight="1" thickBot="1" x14ac:dyDescent="0.3">
      <c r="A569" s="10" t="s">
        <v>50</v>
      </c>
      <c r="B569" s="11"/>
      <c r="C569" s="8"/>
      <c r="D569" s="8"/>
      <c r="E569" s="8"/>
    </row>
    <row r="570" spans="1:5" ht="17.25" customHeight="1" thickBot="1" x14ac:dyDescent="0.3">
      <c r="A570" s="10" t="s">
        <v>51</v>
      </c>
      <c r="B570" s="11"/>
      <c r="C570" s="8"/>
      <c r="D570" s="8"/>
      <c r="E570" s="8"/>
    </row>
    <row r="571" spans="1:5" ht="17.25" customHeight="1" thickBot="1" x14ac:dyDescent="0.3">
      <c r="A571" s="1" t="s">
        <v>3</v>
      </c>
      <c r="B571" s="11">
        <v>0</v>
      </c>
      <c r="C571" s="8">
        <v>0</v>
      </c>
      <c r="D571" s="8">
        <f>C571*1.03*0.99</f>
        <v>0</v>
      </c>
      <c r="E571" s="8">
        <f>D571*1.03*0.99</f>
        <v>0</v>
      </c>
    </row>
    <row r="572" spans="1:5" ht="17.25" customHeight="1" thickBot="1" x14ac:dyDescent="0.3">
      <c r="A572" s="10" t="s">
        <v>50</v>
      </c>
      <c r="B572" s="11"/>
      <c r="C572" s="31"/>
      <c r="D572" s="31"/>
      <c r="E572" s="31"/>
    </row>
    <row r="573" spans="1:5" ht="17.25" customHeight="1" thickBot="1" x14ac:dyDescent="0.3">
      <c r="A573" s="10" t="s">
        <v>51</v>
      </c>
      <c r="B573" s="11"/>
      <c r="C573" s="32"/>
      <c r="D573" s="31"/>
      <c r="E573" s="31"/>
    </row>
    <row r="574" spans="1:5" ht="17.25" customHeight="1" thickBot="1" x14ac:dyDescent="0.3">
      <c r="A574" s="19" t="s">
        <v>74</v>
      </c>
      <c r="B574" s="11">
        <f>B571+B568+B565+B562+B559+B556+B553</f>
        <v>5000</v>
      </c>
      <c r="C574" s="11">
        <f t="shared" ref="C574:E574" si="96">C571+C568+C565+C562+C559+C556+C553</f>
        <v>5000</v>
      </c>
      <c r="D574" s="11">
        <f t="shared" si="96"/>
        <v>5000</v>
      </c>
      <c r="E574" s="11">
        <f t="shared" si="96"/>
        <v>5000</v>
      </c>
    </row>
    <row r="575" spans="1:5" ht="17.25" customHeight="1" thickBot="1" x14ac:dyDescent="0.3">
      <c r="A575" s="22" t="s">
        <v>35</v>
      </c>
      <c r="B575" s="23">
        <f>IF(B574-B545=0,0,"Error")</f>
        <v>0</v>
      </c>
      <c r="C575" s="23">
        <f>IF(C574-C545=0,0,"Error")</f>
        <v>0</v>
      </c>
      <c r="D575" s="23">
        <f>IF(D574-D545=0,0,"Error")</f>
        <v>0</v>
      </c>
      <c r="E575" s="23">
        <f>IF(E574-E545=0,0,"Error")</f>
        <v>0</v>
      </c>
    </row>
    <row r="576" spans="1:5" ht="57" customHeight="1" thickBot="1" x14ac:dyDescent="0.3">
      <c r="A576" s="81" t="s">
        <v>259</v>
      </c>
      <c r="B576" s="776" t="s">
        <v>260</v>
      </c>
      <c r="C576" s="777"/>
      <c r="D576" s="777"/>
      <c r="E576" s="778"/>
    </row>
    <row r="577" spans="1:5" ht="17.25" customHeight="1" thickBot="1" x14ac:dyDescent="0.3">
      <c r="A577" s="767" t="s">
        <v>13</v>
      </c>
      <c r="B577" s="779"/>
      <c r="C577" s="779"/>
      <c r="D577" s="779"/>
      <c r="E577" s="780"/>
    </row>
    <row r="578" spans="1:5" ht="15.75" thickBot="1" x14ac:dyDescent="0.3">
      <c r="A578" s="115" t="s">
        <v>261</v>
      </c>
      <c r="B578" s="55">
        <v>15</v>
      </c>
      <c r="C578" s="90">
        <v>10</v>
      </c>
      <c r="D578" s="90">
        <v>15</v>
      </c>
      <c r="E578" s="90">
        <v>20</v>
      </c>
    </row>
    <row r="579" spans="1:5" ht="17.25" customHeight="1" thickBot="1" x14ac:dyDescent="0.3">
      <c r="A579" s="790" t="s">
        <v>32</v>
      </c>
      <c r="B579" s="791"/>
      <c r="C579" s="791"/>
      <c r="D579" s="791"/>
      <c r="E579" s="792"/>
    </row>
    <row r="580" spans="1:5" ht="17.25" customHeight="1" thickBot="1" x14ac:dyDescent="0.3">
      <c r="A580" s="781" t="s">
        <v>44</v>
      </c>
      <c r="B580" s="782"/>
      <c r="C580" s="782"/>
      <c r="D580" s="782"/>
      <c r="E580" s="783"/>
    </row>
    <row r="581" spans="1:5" ht="17.25" customHeight="1" thickBot="1" x14ac:dyDescent="0.3">
      <c r="A581" s="18" t="s">
        <v>28</v>
      </c>
      <c r="B581" s="767" t="s">
        <v>262</v>
      </c>
      <c r="C581" s="768"/>
      <c r="D581" s="768"/>
      <c r="E581" s="769"/>
    </row>
    <row r="582" spans="1:5" ht="17.25" customHeight="1" thickBot="1" x14ac:dyDescent="0.3">
      <c r="A582" s="4" t="s">
        <v>9</v>
      </c>
      <c r="B582" s="767"/>
      <c r="C582" s="768"/>
      <c r="D582" s="768"/>
      <c r="E582" s="769"/>
    </row>
    <row r="583" spans="1:5" ht="17.25" customHeight="1" thickBot="1" x14ac:dyDescent="0.3">
      <c r="A583" s="4" t="s">
        <v>14</v>
      </c>
      <c r="B583" s="770" t="s">
        <v>263</v>
      </c>
      <c r="C583" s="768"/>
      <c r="D583" s="768"/>
      <c r="E583" s="769"/>
    </row>
    <row r="584" spans="1:5" ht="17.25" customHeight="1" x14ac:dyDescent="0.25">
      <c r="A584" s="771"/>
      <c r="B584" s="16">
        <v>2019</v>
      </c>
      <c r="C584" s="16">
        <v>2020</v>
      </c>
      <c r="D584" s="16">
        <v>2021</v>
      </c>
      <c r="E584" s="16">
        <v>2022</v>
      </c>
    </row>
    <row r="585" spans="1:5" ht="17.25" customHeight="1" thickBot="1" x14ac:dyDescent="0.3">
      <c r="A585" s="772"/>
      <c r="B585" s="17" t="s">
        <v>5</v>
      </c>
      <c r="C585" s="17" t="s">
        <v>6</v>
      </c>
      <c r="D585" s="17" t="s">
        <v>6</v>
      </c>
      <c r="E585" s="17" t="s">
        <v>6</v>
      </c>
    </row>
    <row r="586" spans="1:5" ht="17.25" customHeight="1" thickBot="1" x14ac:dyDescent="0.3">
      <c r="A586" s="4" t="s">
        <v>8</v>
      </c>
      <c r="B586" s="6">
        <v>125</v>
      </c>
      <c r="C586" s="6">
        <v>125</v>
      </c>
      <c r="D586" s="6">
        <v>125</v>
      </c>
      <c r="E586" s="6">
        <v>125</v>
      </c>
    </row>
    <row r="587" spans="1:5" ht="17.25" customHeight="1" thickBot="1" x14ac:dyDescent="0.3">
      <c r="A587" s="4" t="s">
        <v>15</v>
      </c>
      <c r="B587" s="6">
        <f>B616</f>
        <v>195000</v>
      </c>
      <c r="C587" s="6">
        <f t="shared" ref="C587:E587" si="97">C616</f>
        <v>124500</v>
      </c>
      <c r="D587" s="6">
        <f t="shared" si="97"/>
        <v>196000</v>
      </c>
      <c r="E587" s="6">
        <f t="shared" si="97"/>
        <v>195000</v>
      </c>
    </row>
    <row r="588" spans="1:5" ht="17.25" customHeight="1" thickBot="1" x14ac:dyDescent="0.3">
      <c r="A588" s="4" t="s">
        <v>23</v>
      </c>
      <c r="B588" s="6">
        <f>B587/B586</f>
        <v>1560</v>
      </c>
      <c r="C588" s="6">
        <f t="shared" ref="C588:E588" si="98">C587/C586</f>
        <v>996</v>
      </c>
      <c r="D588" s="6">
        <f t="shared" si="98"/>
        <v>1568</v>
      </c>
      <c r="E588" s="6">
        <f t="shared" si="98"/>
        <v>1560</v>
      </c>
    </row>
    <row r="589" spans="1:5" ht="17.25" customHeight="1" thickBot="1" x14ac:dyDescent="0.3">
      <c r="A589" s="4" t="s">
        <v>16</v>
      </c>
      <c r="B589" s="113" t="s">
        <v>22</v>
      </c>
      <c r="C589" s="7">
        <f>C586/B586-1</f>
        <v>0</v>
      </c>
      <c r="D589" s="7">
        <f t="shared" ref="D589:E591" si="99">D586/C586-1</f>
        <v>0</v>
      </c>
      <c r="E589" s="7">
        <f t="shared" si="99"/>
        <v>0</v>
      </c>
    </row>
    <row r="590" spans="1:5" ht="17.25" customHeight="1" thickBot="1" x14ac:dyDescent="0.3">
      <c r="A590" s="4" t="s">
        <v>17</v>
      </c>
      <c r="B590" s="113" t="s">
        <v>22</v>
      </c>
      <c r="C590" s="7">
        <f>C587/B587-1</f>
        <v>-0.36153846153846159</v>
      </c>
      <c r="D590" s="7">
        <f t="shared" si="99"/>
        <v>0.57429718875502012</v>
      </c>
      <c r="E590" s="7">
        <f t="shared" si="99"/>
        <v>-5.1020408163264808E-3</v>
      </c>
    </row>
    <row r="591" spans="1:5" ht="17.25" customHeight="1" thickBot="1" x14ac:dyDescent="0.3">
      <c r="A591" s="4" t="s">
        <v>18</v>
      </c>
      <c r="B591" s="113" t="s">
        <v>22</v>
      </c>
      <c r="C591" s="7">
        <f>C588/B588-1</f>
        <v>-0.36153846153846159</v>
      </c>
      <c r="D591" s="7">
        <f t="shared" si="99"/>
        <v>0.57429718875502012</v>
      </c>
      <c r="E591" s="7">
        <f t="shared" si="99"/>
        <v>-5.1020408163264808E-3</v>
      </c>
    </row>
    <row r="592" spans="1:5" ht="17.25" customHeight="1" thickBot="1" x14ac:dyDescent="0.3">
      <c r="A592" s="773" t="s">
        <v>34</v>
      </c>
      <c r="B592" s="774"/>
      <c r="C592" s="774"/>
      <c r="D592" s="774"/>
      <c r="E592" s="775"/>
    </row>
    <row r="593" spans="1:5" ht="17.25" customHeight="1" x14ac:dyDescent="0.25">
      <c r="A593" s="771"/>
      <c r="B593" s="16">
        <v>2019</v>
      </c>
      <c r="C593" s="16">
        <v>2020</v>
      </c>
      <c r="D593" s="16">
        <v>2021</v>
      </c>
      <c r="E593" s="16">
        <v>2022</v>
      </c>
    </row>
    <row r="594" spans="1:5" ht="17.25" customHeight="1" thickBot="1" x14ac:dyDescent="0.3">
      <c r="A594" s="772"/>
      <c r="B594" s="17" t="s">
        <v>5</v>
      </c>
      <c r="C594" s="17" t="s">
        <v>6</v>
      </c>
      <c r="D594" s="17" t="s">
        <v>6</v>
      </c>
      <c r="E594" s="17" t="s">
        <v>6</v>
      </c>
    </row>
    <row r="595" spans="1:5" ht="17.25" customHeight="1" thickBot="1" x14ac:dyDescent="0.3">
      <c r="A595" s="1" t="s">
        <v>0</v>
      </c>
      <c r="B595" s="8">
        <f>B596+B597</f>
        <v>150000</v>
      </c>
      <c r="C595" s="8">
        <f t="shared" ref="C595:E595" si="100">C596+C597</f>
        <v>95000</v>
      </c>
      <c r="D595" s="8">
        <f t="shared" si="100"/>
        <v>150000</v>
      </c>
      <c r="E595" s="8">
        <f t="shared" si="100"/>
        <v>150000</v>
      </c>
    </row>
    <row r="596" spans="1:5" ht="17.25" customHeight="1" thickBot="1" x14ac:dyDescent="0.3">
      <c r="A596" s="10" t="s">
        <v>50</v>
      </c>
      <c r="B596" s="11">
        <v>150000</v>
      </c>
      <c r="C596" s="11">
        <v>95000</v>
      </c>
      <c r="D596" s="11">
        <v>150000</v>
      </c>
      <c r="E596" s="11">
        <v>150000</v>
      </c>
    </row>
    <row r="597" spans="1:5" ht="17.25" customHeight="1" thickBot="1" x14ac:dyDescent="0.3">
      <c r="A597" s="10" t="s">
        <v>51</v>
      </c>
      <c r="B597" s="11"/>
      <c r="C597" s="11"/>
      <c r="D597" s="11"/>
      <c r="E597" s="11"/>
    </row>
    <row r="598" spans="1:5" ht="17.25" customHeight="1" thickBot="1" x14ac:dyDescent="0.3">
      <c r="A598" s="1" t="s">
        <v>31</v>
      </c>
      <c r="B598" s="8">
        <f>B599+B600</f>
        <v>35000</v>
      </c>
      <c r="C598" s="8">
        <f t="shared" ref="C598:E598" si="101">C599+C600</f>
        <v>25000</v>
      </c>
      <c r="D598" s="8">
        <f t="shared" si="101"/>
        <v>35000</v>
      </c>
      <c r="E598" s="8">
        <f t="shared" si="101"/>
        <v>35000</v>
      </c>
    </row>
    <row r="599" spans="1:5" ht="17.25" customHeight="1" thickBot="1" x14ac:dyDescent="0.3">
      <c r="A599" s="10" t="s">
        <v>50</v>
      </c>
      <c r="B599" s="11">
        <v>35000</v>
      </c>
      <c r="C599" s="11">
        <v>25000</v>
      </c>
      <c r="D599" s="11">
        <v>35000</v>
      </c>
      <c r="E599" s="11">
        <v>35000</v>
      </c>
    </row>
    <row r="600" spans="1:5" ht="17.25" customHeight="1" thickBot="1" x14ac:dyDescent="0.3">
      <c r="A600" s="10" t="s">
        <v>51</v>
      </c>
      <c r="B600" s="11"/>
      <c r="C600" s="11"/>
      <c r="D600" s="11"/>
      <c r="E600" s="11"/>
    </row>
    <row r="601" spans="1:5" ht="17.25" customHeight="1" thickBot="1" x14ac:dyDescent="0.3">
      <c r="A601" s="1" t="s">
        <v>1</v>
      </c>
      <c r="B601" s="11">
        <f>B602+B603</f>
        <v>10000</v>
      </c>
      <c r="C601" s="11">
        <f t="shared" ref="C601:E601" si="102">C602+C603</f>
        <v>4500</v>
      </c>
      <c r="D601" s="11">
        <f t="shared" si="102"/>
        <v>11000</v>
      </c>
      <c r="E601" s="11">
        <f t="shared" si="102"/>
        <v>10000</v>
      </c>
    </row>
    <row r="602" spans="1:5" ht="17.25" customHeight="1" thickBot="1" x14ac:dyDescent="0.3">
      <c r="A602" s="10" t="s">
        <v>50</v>
      </c>
      <c r="B602" s="8">
        <v>10000</v>
      </c>
      <c r="C602" s="8">
        <v>4500</v>
      </c>
      <c r="D602" s="8">
        <v>11000</v>
      </c>
      <c r="E602" s="8">
        <v>10000</v>
      </c>
    </row>
    <row r="603" spans="1:5" ht="17.25" customHeight="1" thickBot="1" x14ac:dyDescent="0.3">
      <c r="A603" s="10" t="s">
        <v>51</v>
      </c>
      <c r="B603" s="11"/>
      <c r="C603" s="11"/>
      <c r="D603" s="11"/>
      <c r="E603" s="11"/>
    </row>
    <row r="604" spans="1:5" ht="17.25" customHeight="1" thickBot="1" x14ac:dyDescent="0.3">
      <c r="A604" s="1" t="s">
        <v>2</v>
      </c>
      <c r="B604" s="11"/>
      <c r="C604" s="8"/>
      <c r="D604" s="8"/>
      <c r="E604" s="8"/>
    </row>
    <row r="605" spans="1:5" ht="17.25" customHeight="1" thickBot="1" x14ac:dyDescent="0.3">
      <c r="A605" s="10" t="s">
        <v>50</v>
      </c>
      <c r="B605" s="11"/>
      <c r="C605" s="8"/>
      <c r="D605" s="8"/>
      <c r="E605" s="8"/>
    </row>
    <row r="606" spans="1:5" ht="17.25" customHeight="1" thickBot="1" x14ac:dyDescent="0.3">
      <c r="A606" s="10" t="s">
        <v>51</v>
      </c>
      <c r="B606" s="11"/>
      <c r="C606" s="8"/>
      <c r="D606" s="8"/>
      <c r="E606" s="8"/>
    </row>
    <row r="607" spans="1:5" ht="17.25" customHeight="1" thickBot="1" x14ac:dyDescent="0.3">
      <c r="A607" s="1" t="s">
        <v>24</v>
      </c>
      <c r="B607" s="11"/>
      <c r="C607" s="8"/>
      <c r="D607" s="8"/>
      <c r="E607" s="8"/>
    </row>
    <row r="608" spans="1:5" ht="17.25" customHeight="1" thickBot="1" x14ac:dyDescent="0.3">
      <c r="A608" s="10" t="s">
        <v>50</v>
      </c>
      <c r="B608" s="11"/>
      <c r="C608" s="8"/>
      <c r="D608" s="8"/>
      <c r="E608" s="8"/>
    </row>
    <row r="609" spans="1:5" ht="17.25" customHeight="1" thickBot="1" x14ac:dyDescent="0.3">
      <c r="A609" s="10" t="s">
        <v>51</v>
      </c>
      <c r="B609" s="11"/>
      <c r="C609" s="8"/>
      <c r="D609" s="8"/>
      <c r="E609" s="8"/>
    </row>
    <row r="610" spans="1:5" ht="17.25" customHeight="1" thickBot="1" x14ac:dyDescent="0.3">
      <c r="A610" s="1" t="s">
        <v>25</v>
      </c>
      <c r="B610" s="11"/>
      <c r="C610" s="8"/>
      <c r="D610" s="8"/>
      <c r="E610" s="8"/>
    </row>
    <row r="611" spans="1:5" ht="17.25" customHeight="1" thickBot="1" x14ac:dyDescent="0.3">
      <c r="A611" s="10" t="s">
        <v>50</v>
      </c>
      <c r="B611" s="11"/>
      <c r="C611" s="8"/>
      <c r="D611" s="8"/>
      <c r="E611" s="8"/>
    </row>
    <row r="612" spans="1:5" ht="17.25" customHeight="1" thickBot="1" x14ac:dyDescent="0.3">
      <c r="A612" s="10" t="s">
        <v>51</v>
      </c>
      <c r="B612" s="11"/>
      <c r="C612" s="8"/>
      <c r="D612" s="8"/>
      <c r="E612" s="8"/>
    </row>
    <row r="613" spans="1:5" ht="17.25" customHeight="1" thickBot="1" x14ac:dyDescent="0.3">
      <c r="A613" s="1" t="s">
        <v>3</v>
      </c>
      <c r="B613" s="11">
        <v>0</v>
      </c>
      <c r="C613" s="8">
        <v>0</v>
      </c>
      <c r="D613" s="8">
        <f>C613*1.03*0.99</f>
        <v>0</v>
      </c>
      <c r="E613" s="8">
        <f>D613*1.03*0.99</f>
        <v>0</v>
      </c>
    </row>
    <row r="614" spans="1:5" ht="17.25" customHeight="1" thickBot="1" x14ac:dyDescent="0.3">
      <c r="A614" s="10" t="s">
        <v>50</v>
      </c>
      <c r="B614" s="11"/>
      <c r="C614" s="31"/>
      <c r="D614" s="31"/>
      <c r="E614" s="31"/>
    </row>
    <row r="615" spans="1:5" ht="17.25" customHeight="1" thickBot="1" x14ac:dyDescent="0.3">
      <c r="A615" s="10" t="s">
        <v>51</v>
      </c>
      <c r="B615" s="11"/>
      <c r="C615" s="32"/>
      <c r="D615" s="31"/>
      <c r="E615" s="31"/>
    </row>
    <row r="616" spans="1:5" ht="17.25" customHeight="1" thickBot="1" x14ac:dyDescent="0.3">
      <c r="A616" s="19" t="s">
        <v>33</v>
      </c>
      <c r="B616" s="11">
        <f>B613+B610+B607+B604+B601+B598+B595</f>
        <v>195000</v>
      </c>
      <c r="C616" s="11">
        <f t="shared" ref="C616:E616" si="103">C613+C610+C607+C604+C601+C598+C595</f>
        <v>124500</v>
      </c>
      <c r="D616" s="11">
        <f t="shared" si="103"/>
        <v>196000</v>
      </c>
      <c r="E616" s="11">
        <f t="shared" si="103"/>
        <v>195000</v>
      </c>
    </row>
    <row r="617" spans="1:5" ht="17.25" customHeight="1" thickBot="1" x14ac:dyDescent="0.3">
      <c r="A617" s="22" t="s">
        <v>35</v>
      </c>
      <c r="B617" s="23">
        <f>IF(B616-B587=0,0,"Error")</f>
        <v>0</v>
      </c>
      <c r="C617" s="23">
        <f>IF(C616-C587=0,0,"Error")</f>
        <v>0</v>
      </c>
      <c r="D617" s="23">
        <f>IF(D616-D587=0,0,"Error")</f>
        <v>0</v>
      </c>
      <c r="E617" s="23">
        <f>IF(E616-E587=0,0,"Error")</f>
        <v>0</v>
      </c>
    </row>
    <row r="618" spans="1:5" ht="36.75" customHeight="1" thickBot="1" x14ac:dyDescent="0.3">
      <c r="A618" s="18" t="s">
        <v>55</v>
      </c>
      <c r="B618" s="784" t="s">
        <v>264</v>
      </c>
      <c r="C618" s="785"/>
      <c r="D618" s="785"/>
      <c r="E618" s="786"/>
    </row>
    <row r="619" spans="1:5" ht="28.5" customHeight="1" thickBot="1" x14ac:dyDescent="0.3">
      <c r="A619" s="4" t="s">
        <v>9</v>
      </c>
      <c r="B619" s="767" t="s">
        <v>265</v>
      </c>
      <c r="C619" s="768"/>
      <c r="D619" s="768"/>
      <c r="E619" s="769"/>
    </row>
    <row r="620" spans="1:5" ht="17.25" customHeight="1" thickBot="1" x14ac:dyDescent="0.3">
      <c r="A620" s="4" t="s">
        <v>14</v>
      </c>
      <c r="B620" s="770" t="s">
        <v>266</v>
      </c>
      <c r="C620" s="768"/>
      <c r="D620" s="768"/>
      <c r="E620" s="769"/>
    </row>
    <row r="621" spans="1:5" ht="17.25" customHeight="1" x14ac:dyDescent="0.25">
      <c r="A621" s="771"/>
      <c r="B621" s="16">
        <v>2019</v>
      </c>
      <c r="C621" s="16">
        <v>2020</v>
      </c>
      <c r="D621" s="16">
        <v>2021</v>
      </c>
      <c r="E621" s="16">
        <v>2022</v>
      </c>
    </row>
    <row r="622" spans="1:5" ht="17.25" customHeight="1" thickBot="1" x14ac:dyDescent="0.3">
      <c r="A622" s="772"/>
      <c r="B622" s="17" t="s">
        <v>5</v>
      </c>
      <c r="C622" s="17" t="s">
        <v>6</v>
      </c>
      <c r="D622" s="17" t="s">
        <v>6</v>
      </c>
      <c r="E622" s="17" t="s">
        <v>6</v>
      </c>
    </row>
    <row r="623" spans="1:5" ht="17.25" customHeight="1" thickBot="1" x14ac:dyDescent="0.3">
      <c r="A623" s="4" t="s">
        <v>8</v>
      </c>
      <c r="B623" s="6">
        <v>200</v>
      </c>
      <c r="C623" s="6">
        <v>200</v>
      </c>
      <c r="D623" s="6">
        <v>200</v>
      </c>
      <c r="E623" s="6">
        <v>200</v>
      </c>
    </row>
    <row r="624" spans="1:5" ht="17.25" customHeight="1" thickBot="1" x14ac:dyDescent="0.3">
      <c r="A624" s="4" t="s">
        <v>15</v>
      </c>
      <c r="B624" s="6">
        <f>B653</f>
        <v>10000</v>
      </c>
      <c r="C624" s="6">
        <f t="shared" ref="C624:E624" si="104">C653</f>
        <v>6500</v>
      </c>
      <c r="D624" s="6">
        <f t="shared" si="104"/>
        <v>10000</v>
      </c>
      <c r="E624" s="6">
        <f t="shared" si="104"/>
        <v>10000</v>
      </c>
    </row>
    <row r="625" spans="1:5" ht="17.25" customHeight="1" thickBot="1" x14ac:dyDescent="0.3">
      <c r="A625" s="4" t="s">
        <v>23</v>
      </c>
      <c r="B625" s="6">
        <f>B624/B623</f>
        <v>50</v>
      </c>
      <c r="C625" s="6">
        <f t="shared" ref="C625:E625" si="105">C624/C623</f>
        <v>32.5</v>
      </c>
      <c r="D625" s="6">
        <f t="shared" si="105"/>
        <v>50</v>
      </c>
      <c r="E625" s="6">
        <f t="shared" si="105"/>
        <v>50</v>
      </c>
    </row>
    <row r="626" spans="1:5" ht="17.25" customHeight="1" thickBot="1" x14ac:dyDescent="0.3">
      <c r="A626" s="4" t="s">
        <v>16</v>
      </c>
      <c r="B626" s="113" t="s">
        <v>22</v>
      </c>
      <c r="C626" s="7">
        <f>C623/B623-1</f>
        <v>0</v>
      </c>
      <c r="D626" s="7">
        <f t="shared" ref="D626:E628" si="106">D623/C623-1</f>
        <v>0</v>
      </c>
      <c r="E626" s="7">
        <f t="shared" si="106"/>
        <v>0</v>
      </c>
    </row>
    <row r="627" spans="1:5" ht="17.25" customHeight="1" thickBot="1" x14ac:dyDescent="0.3">
      <c r="A627" s="4" t="s">
        <v>17</v>
      </c>
      <c r="B627" s="113" t="s">
        <v>22</v>
      </c>
      <c r="C627" s="7">
        <f>C624/B624-1</f>
        <v>-0.35</v>
      </c>
      <c r="D627" s="7">
        <f t="shared" si="106"/>
        <v>0.53846153846153855</v>
      </c>
      <c r="E627" s="7">
        <f t="shared" si="106"/>
        <v>0</v>
      </c>
    </row>
    <row r="628" spans="1:5" ht="17.25" customHeight="1" thickBot="1" x14ac:dyDescent="0.3">
      <c r="A628" s="4" t="s">
        <v>18</v>
      </c>
      <c r="B628" s="113" t="s">
        <v>22</v>
      </c>
      <c r="C628" s="7">
        <f>C625/B625-1</f>
        <v>-0.35</v>
      </c>
      <c r="D628" s="7">
        <f t="shared" si="106"/>
        <v>0.53846153846153855</v>
      </c>
      <c r="E628" s="7">
        <f t="shared" si="106"/>
        <v>0</v>
      </c>
    </row>
    <row r="629" spans="1:5" ht="17.25" customHeight="1" thickBot="1" x14ac:dyDescent="0.3">
      <c r="A629" s="773" t="s">
        <v>59</v>
      </c>
      <c r="B629" s="774"/>
      <c r="C629" s="774"/>
      <c r="D629" s="774"/>
      <c r="E629" s="775"/>
    </row>
    <row r="630" spans="1:5" ht="17.25" customHeight="1" x14ac:dyDescent="0.25">
      <c r="A630" s="771"/>
      <c r="B630" s="16">
        <v>2019</v>
      </c>
      <c r="C630" s="16">
        <v>2020</v>
      </c>
      <c r="D630" s="16">
        <v>2021</v>
      </c>
      <c r="E630" s="16">
        <v>2022</v>
      </c>
    </row>
    <row r="631" spans="1:5" ht="17.25" customHeight="1" thickBot="1" x14ac:dyDescent="0.3">
      <c r="A631" s="772"/>
      <c r="B631" s="17" t="s">
        <v>5</v>
      </c>
      <c r="C631" s="17" t="s">
        <v>6</v>
      </c>
      <c r="D631" s="17" t="s">
        <v>6</v>
      </c>
      <c r="E631" s="17" t="s">
        <v>6</v>
      </c>
    </row>
    <row r="632" spans="1:5" ht="17.25" customHeight="1" thickBot="1" x14ac:dyDescent="0.3">
      <c r="A632" s="1" t="s">
        <v>0</v>
      </c>
      <c r="B632" s="8">
        <f>B633+B634</f>
        <v>0</v>
      </c>
      <c r="C632" s="8">
        <f t="shared" ref="C632:E632" si="107">C633+C634</f>
        <v>0</v>
      </c>
      <c r="D632" s="8">
        <f t="shared" si="107"/>
        <v>0</v>
      </c>
      <c r="E632" s="8">
        <f t="shared" si="107"/>
        <v>0</v>
      </c>
    </row>
    <row r="633" spans="1:5" ht="17.25" customHeight="1" thickBot="1" x14ac:dyDescent="0.3">
      <c r="A633" s="10" t="s">
        <v>50</v>
      </c>
      <c r="B633" s="11"/>
      <c r="C633" s="11"/>
      <c r="D633" s="11"/>
      <c r="E633" s="11"/>
    </row>
    <row r="634" spans="1:5" ht="17.25" customHeight="1" thickBot="1" x14ac:dyDescent="0.3">
      <c r="A634" s="10" t="s">
        <v>51</v>
      </c>
      <c r="B634" s="11"/>
      <c r="C634" s="11"/>
      <c r="D634" s="11"/>
      <c r="E634" s="11"/>
    </row>
    <row r="635" spans="1:5" ht="17.25" customHeight="1" thickBot="1" x14ac:dyDescent="0.3">
      <c r="A635" s="1" t="s">
        <v>31</v>
      </c>
      <c r="B635" s="8">
        <f>B636+B637</f>
        <v>0</v>
      </c>
      <c r="C635" s="8">
        <f t="shared" ref="C635:E635" si="108">C636+C637</f>
        <v>0</v>
      </c>
      <c r="D635" s="8">
        <f t="shared" si="108"/>
        <v>0</v>
      </c>
      <c r="E635" s="8">
        <f t="shared" si="108"/>
        <v>0</v>
      </c>
    </row>
    <row r="636" spans="1:5" ht="17.25" customHeight="1" thickBot="1" x14ac:dyDescent="0.3">
      <c r="A636" s="10" t="s">
        <v>50</v>
      </c>
      <c r="B636" s="11"/>
      <c r="C636" s="11"/>
      <c r="D636" s="11"/>
      <c r="E636" s="11"/>
    </row>
    <row r="637" spans="1:5" ht="17.25" customHeight="1" thickBot="1" x14ac:dyDescent="0.3">
      <c r="A637" s="10" t="s">
        <v>51</v>
      </c>
      <c r="B637" s="11"/>
      <c r="C637" s="11"/>
      <c r="D637" s="11"/>
      <c r="E637" s="11"/>
    </row>
    <row r="638" spans="1:5" ht="17.25" customHeight="1" thickBot="1" x14ac:dyDescent="0.3">
      <c r="A638" s="1" t="s">
        <v>1</v>
      </c>
      <c r="B638" s="11">
        <f>B639+B640</f>
        <v>10000</v>
      </c>
      <c r="C638" s="11">
        <f t="shared" ref="C638:E638" si="109">C639+C640</f>
        <v>6500</v>
      </c>
      <c r="D638" s="11">
        <f t="shared" si="109"/>
        <v>10000</v>
      </c>
      <c r="E638" s="11">
        <f t="shared" si="109"/>
        <v>10000</v>
      </c>
    </row>
    <row r="639" spans="1:5" ht="17.25" customHeight="1" thickBot="1" x14ac:dyDescent="0.3">
      <c r="A639" s="10" t="s">
        <v>50</v>
      </c>
      <c r="B639" s="8">
        <v>10000</v>
      </c>
      <c r="C639" s="8">
        <v>6500</v>
      </c>
      <c r="D639" s="8">
        <v>10000</v>
      </c>
      <c r="E639" s="8">
        <v>10000</v>
      </c>
    </row>
    <row r="640" spans="1:5" ht="17.25" customHeight="1" thickBot="1" x14ac:dyDescent="0.3">
      <c r="A640" s="10" t="s">
        <v>51</v>
      </c>
      <c r="B640" s="11"/>
      <c r="C640" s="11"/>
      <c r="D640" s="11"/>
      <c r="E640" s="11"/>
    </row>
    <row r="641" spans="1:5" ht="17.25" customHeight="1" thickBot="1" x14ac:dyDescent="0.3">
      <c r="A641" s="1" t="s">
        <v>2</v>
      </c>
      <c r="B641" s="11"/>
      <c r="C641" s="8"/>
      <c r="D641" s="8"/>
      <c r="E641" s="8"/>
    </row>
    <row r="642" spans="1:5" ht="17.25" customHeight="1" thickBot="1" x14ac:dyDescent="0.3">
      <c r="A642" s="10" t="s">
        <v>50</v>
      </c>
      <c r="B642" s="11"/>
      <c r="C642" s="8"/>
      <c r="D642" s="8"/>
      <c r="E642" s="8"/>
    </row>
    <row r="643" spans="1:5" ht="17.25" customHeight="1" thickBot="1" x14ac:dyDescent="0.3">
      <c r="A643" s="10" t="s">
        <v>51</v>
      </c>
      <c r="B643" s="11"/>
      <c r="C643" s="8"/>
      <c r="D643" s="8"/>
      <c r="E643" s="8"/>
    </row>
    <row r="644" spans="1:5" ht="17.25" customHeight="1" thickBot="1" x14ac:dyDescent="0.3">
      <c r="A644" s="1" t="s">
        <v>24</v>
      </c>
      <c r="B644" s="11"/>
      <c r="C644" s="8"/>
      <c r="D644" s="8"/>
      <c r="E644" s="8"/>
    </row>
    <row r="645" spans="1:5" ht="17.25" customHeight="1" thickBot="1" x14ac:dyDescent="0.3">
      <c r="A645" s="10" t="s">
        <v>50</v>
      </c>
      <c r="B645" s="11"/>
      <c r="C645" s="8"/>
      <c r="D645" s="8"/>
      <c r="E645" s="8"/>
    </row>
    <row r="646" spans="1:5" ht="17.25" customHeight="1" thickBot="1" x14ac:dyDescent="0.3">
      <c r="A646" s="10" t="s">
        <v>51</v>
      </c>
      <c r="B646" s="11"/>
      <c r="C646" s="8"/>
      <c r="D646" s="8"/>
      <c r="E646" s="8"/>
    </row>
    <row r="647" spans="1:5" ht="17.25" customHeight="1" thickBot="1" x14ac:dyDescent="0.3">
      <c r="A647" s="1" t="s">
        <v>25</v>
      </c>
      <c r="B647" s="11"/>
      <c r="C647" s="8"/>
      <c r="D647" s="8"/>
      <c r="E647" s="8"/>
    </row>
    <row r="648" spans="1:5" ht="17.25" customHeight="1" thickBot="1" x14ac:dyDescent="0.3">
      <c r="A648" s="10" t="s">
        <v>50</v>
      </c>
      <c r="B648" s="11"/>
      <c r="C648" s="8"/>
      <c r="D648" s="8"/>
      <c r="E648" s="8"/>
    </row>
    <row r="649" spans="1:5" ht="17.25" customHeight="1" thickBot="1" x14ac:dyDescent="0.3">
      <c r="A649" s="10" t="s">
        <v>51</v>
      </c>
      <c r="B649" s="11"/>
      <c r="C649" s="8"/>
      <c r="D649" s="8"/>
      <c r="E649" s="8"/>
    </row>
    <row r="650" spans="1:5" ht="28.5" customHeight="1" thickBot="1" x14ac:dyDescent="0.3">
      <c r="A650" s="1" t="s">
        <v>3</v>
      </c>
      <c r="B650" s="11">
        <v>0</v>
      </c>
      <c r="C650" s="8">
        <v>0</v>
      </c>
      <c r="D650" s="8">
        <f>C650*1.03*0.99</f>
        <v>0</v>
      </c>
      <c r="E650" s="8">
        <f>D650*1.03*0.99</f>
        <v>0</v>
      </c>
    </row>
    <row r="651" spans="1:5" ht="17.25" customHeight="1" thickBot="1" x14ac:dyDescent="0.3">
      <c r="A651" s="10" t="s">
        <v>50</v>
      </c>
      <c r="B651" s="11"/>
      <c r="C651" s="31"/>
      <c r="D651" s="31"/>
      <c r="E651" s="31"/>
    </row>
    <row r="652" spans="1:5" ht="17.25" customHeight="1" thickBot="1" x14ac:dyDescent="0.3">
      <c r="A652" s="10" t="s">
        <v>51</v>
      </c>
      <c r="B652" s="11"/>
      <c r="C652" s="32"/>
      <c r="D652" s="31"/>
      <c r="E652" s="31"/>
    </row>
    <row r="653" spans="1:5" ht="17.25" customHeight="1" thickBot="1" x14ac:dyDescent="0.3">
      <c r="A653" s="19" t="s">
        <v>57</v>
      </c>
      <c r="B653" s="11">
        <f>B650+B647+B644+B641+B638+B635+B632</f>
        <v>10000</v>
      </c>
      <c r="C653" s="11">
        <f t="shared" ref="C653:E653" si="110">C650+C647+C644+C641+C638+C635+C632</f>
        <v>6500</v>
      </c>
      <c r="D653" s="11">
        <f t="shared" si="110"/>
        <v>10000</v>
      </c>
      <c r="E653" s="11">
        <f t="shared" si="110"/>
        <v>10000</v>
      </c>
    </row>
    <row r="654" spans="1:5" ht="17.25" customHeight="1" thickBot="1" x14ac:dyDescent="0.3">
      <c r="A654" s="22" t="s">
        <v>35</v>
      </c>
      <c r="B654" s="23">
        <f>IF(B653-B624=0,0,"Error")</f>
        <v>0</v>
      </c>
      <c r="C654" s="23">
        <f>IF(C653-C624=0,0,"Error")</f>
        <v>0</v>
      </c>
      <c r="D654" s="23">
        <f>IF(D653-D624=0,0,"Error")</f>
        <v>0</v>
      </c>
      <c r="E654" s="23">
        <f>IF(E653-E624=0,0,"Error")</f>
        <v>0</v>
      </c>
    </row>
    <row r="655" spans="1:5" ht="17.25" customHeight="1" thickBot="1" x14ac:dyDescent="0.3">
      <c r="A655" s="18" t="s">
        <v>56</v>
      </c>
      <c r="B655" s="784" t="s">
        <v>267</v>
      </c>
      <c r="C655" s="785"/>
      <c r="D655" s="785"/>
      <c r="E655" s="786"/>
    </row>
    <row r="656" spans="1:5" ht="17.25" customHeight="1" thickBot="1" x14ac:dyDescent="0.3">
      <c r="A656" s="4" t="s">
        <v>9</v>
      </c>
      <c r="B656" s="767" t="s">
        <v>268</v>
      </c>
      <c r="C656" s="768"/>
      <c r="D656" s="768"/>
      <c r="E656" s="769"/>
    </row>
    <row r="657" spans="1:5" ht="17.25" customHeight="1" thickBot="1" x14ac:dyDescent="0.3">
      <c r="A657" s="4" t="s">
        <v>14</v>
      </c>
      <c r="B657" s="770" t="s">
        <v>269</v>
      </c>
      <c r="C657" s="768"/>
      <c r="D657" s="768"/>
      <c r="E657" s="769"/>
    </row>
    <row r="658" spans="1:5" ht="17.25" customHeight="1" x14ac:dyDescent="0.25">
      <c r="A658" s="771"/>
      <c r="B658" s="16">
        <v>2019</v>
      </c>
      <c r="C658" s="16">
        <v>2020</v>
      </c>
      <c r="D658" s="16">
        <v>2021</v>
      </c>
      <c r="E658" s="16">
        <v>2022</v>
      </c>
    </row>
    <row r="659" spans="1:5" ht="17.25" customHeight="1" thickBot="1" x14ac:dyDescent="0.3">
      <c r="A659" s="772"/>
      <c r="B659" s="17" t="s">
        <v>5</v>
      </c>
      <c r="C659" s="17" t="s">
        <v>6</v>
      </c>
      <c r="D659" s="17" t="s">
        <v>6</v>
      </c>
      <c r="E659" s="17" t="s">
        <v>6</v>
      </c>
    </row>
    <row r="660" spans="1:5" ht="17.25" customHeight="1" thickBot="1" x14ac:dyDescent="0.3">
      <c r="A660" s="4" t="s">
        <v>8</v>
      </c>
      <c r="B660" s="6">
        <v>3</v>
      </c>
      <c r="C660" s="6">
        <v>3</v>
      </c>
      <c r="D660" s="6">
        <v>3</v>
      </c>
      <c r="E660" s="6">
        <v>3</v>
      </c>
    </row>
    <row r="661" spans="1:5" ht="17.25" customHeight="1" thickBot="1" x14ac:dyDescent="0.3">
      <c r="A661" s="4" t="s">
        <v>15</v>
      </c>
      <c r="B661" s="6">
        <f>B690</f>
        <v>5000</v>
      </c>
      <c r="C661" s="6">
        <f t="shared" ref="C661:E661" si="111">C690</f>
        <v>2500</v>
      </c>
      <c r="D661" s="6">
        <f t="shared" si="111"/>
        <v>5000</v>
      </c>
      <c r="E661" s="6">
        <f t="shared" si="111"/>
        <v>5000</v>
      </c>
    </row>
    <row r="662" spans="1:5" ht="17.25" customHeight="1" thickBot="1" x14ac:dyDescent="0.3">
      <c r="A662" s="4" t="s">
        <v>23</v>
      </c>
      <c r="B662" s="6">
        <f>B661/B660</f>
        <v>1666.6666666666667</v>
      </c>
      <c r="C662" s="6">
        <f t="shared" ref="C662:E662" si="112">C661/C660</f>
        <v>833.33333333333337</v>
      </c>
      <c r="D662" s="6">
        <f t="shared" si="112"/>
        <v>1666.6666666666667</v>
      </c>
      <c r="E662" s="6">
        <f t="shared" si="112"/>
        <v>1666.6666666666667</v>
      </c>
    </row>
    <row r="663" spans="1:5" ht="17.25" customHeight="1" thickBot="1" x14ac:dyDescent="0.3">
      <c r="A663" s="4" t="s">
        <v>16</v>
      </c>
      <c r="B663" s="113" t="s">
        <v>22</v>
      </c>
      <c r="C663" s="7">
        <f>C660/B660-1</f>
        <v>0</v>
      </c>
      <c r="D663" s="7">
        <f t="shared" ref="D663:E665" si="113">D660/C660-1</f>
        <v>0</v>
      </c>
      <c r="E663" s="7">
        <f t="shared" si="113"/>
        <v>0</v>
      </c>
    </row>
    <row r="664" spans="1:5" ht="17.25" customHeight="1" thickBot="1" x14ac:dyDescent="0.3">
      <c r="A664" s="4" t="s">
        <v>17</v>
      </c>
      <c r="B664" s="113" t="s">
        <v>22</v>
      </c>
      <c r="C664" s="7">
        <f>C661/B661-1</f>
        <v>-0.5</v>
      </c>
      <c r="D664" s="7">
        <f t="shared" si="113"/>
        <v>1</v>
      </c>
      <c r="E664" s="7">
        <f t="shared" si="113"/>
        <v>0</v>
      </c>
    </row>
    <row r="665" spans="1:5" ht="17.25" customHeight="1" thickBot="1" x14ac:dyDescent="0.3">
      <c r="A665" s="4" t="s">
        <v>18</v>
      </c>
      <c r="B665" s="113" t="s">
        <v>22</v>
      </c>
      <c r="C665" s="7">
        <f>C662/B662-1</f>
        <v>-0.5</v>
      </c>
      <c r="D665" s="7">
        <f t="shared" si="113"/>
        <v>1</v>
      </c>
      <c r="E665" s="7">
        <f t="shared" si="113"/>
        <v>0</v>
      </c>
    </row>
    <row r="666" spans="1:5" ht="17.25" customHeight="1" thickBot="1" x14ac:dyDescent="0.3">
      <c r="A666" s="773" t="s">
        <v>163</v>
      </c>
      <c r="B666" s="774"/>
      <c r="C666" s="774"/>
      <c r="D666" s="774"/>
      <c r="E666" s="775"/>
    </row>
    <row r="667" spans="1:5" ht="17.25" customHeight="1" x14ac:dyDescent="0.25">
      <c r="A667" s="771"/>
      <c r="B667" s="16">
        <v>2019</v>
      </c>
      <c r="C667" s="16">
        <v>2020</v>
      </c>
      <c r="D667" s="16">
        <v>2021</v>
      </c>
      <c r="E667" s="16">
        <v>2022</v>
      </c>
    </row>
    <row r="668" spans="1:5" ht="17.25" customHeight="1" thickBot="1" x14ac:dyDescent="0.3">
      <c r="A668" s="772"/>
      <c r="B668" s="17" t="s">
        <v>5</v>
      </c>
      <c r="C668" s="17" t="s">
        <v>6</v>
      </c>
      <c r="D668" s="17" t="s">
        <v>6</v>
      </c>
      <c r="E668" s="17" t="s">
        <v>6</v>
      </c>
    </row>
    <row r="669" spans="1:5" ht="17.25" customHeight="1" thickBot="1" x14ac:dyDescent="0.3">
      <c r="A669" s="1" t="s">
        <v>0</v>
      </c>
      <c r="B669" s="8">
        <f>B670+B671</f>
        <v>0</v>
      </c>
      <c r="C669" s="8">
        <f t="shared" ref="C669:E669" si="114">C670+C671</f>
        <v>0</v>
      </c>
      <c r="D669" s="8">
        <f t="shared" si="114"/>
        <v>0</v>
      </c>
      <c r="E669" s="8">
        <f t="shared" si="114"/>
        <v>0</v>
      </c>
    </row>
    <row r="670" spans="1:5" ht="17.25" customHeight="1" thickBot="1" x14ac:dyDescent="0.3">
      <c r="A670" s="10" t="s">
        <v>50</v>
      </c>
      <c r="B670" s="11"/>
      <c r="C670" s="11"/>
      <c r="D670" s="11"/>
      <c r="E670" s="11"/>
    </row>
    <row r="671" spans="1:5" ht="17.25" customHeight="1" thickBot="1" x14ac:dyDescent="0.3">
      <c r="A671" s="10" t="s">
        <v>51</v>
      </c>
      <c r="B671" s="11"/>
      <c r="C671" s="11"/>
      <c r="D671" s="11"/>
      <c r="E671" s="11"/>
    </row>
    <row r="672" spans="1:5" ht="17.25" customHeight="1" thickBot="1" x14ac:dyDescent="0.3">
      <c r="A672" s="1" t="s">
        <v>31</v>
      </c>
      <c r="B672" s="8">
        <f>B673+B674</f>
        <v>0</v>
      </c>
      <c r="C672" s="8">
        <f t="shared" ref="C672:E672" si="115">C673+C674</f>
        <v>0</v>
      </c>
      <c r="D672" s="8">
        <f t="shared" si="115"/>
        <v>0</v>
      </c>
      <c r="E672" s="8">
        <f t="shared" si="115"/>
        <v>0</v>
      </c>
    </row>
    <row r="673" spans="1:5" ht="17.25" customHeight="1" thickBot="1" x14ac:dyDescent="0.3">
      <c r="A673" s="10" t="s">
        <v>50</v>
      </c>
      <c r="B673" s="11"/>
      <c r="C673" s="11"/>
      <c r="D673" s="11"/>
      <c r="E673" s="11"/>
    </row>
    <row r="674" spans="1:5" ht="17.25" customHeight="1" thickBot="1" x14ac:dyDescent="0.3">
      <c r="A674" s="10" t="s">
        <v>51</v>
      </c>
      <c r="B674" s="11"/>
      <c r="C674" s="11"/>
      <c r="D674" s="11"/>
      <c r="E674" s="11"/>
    </row>
    <row r="675" spans="1:5" ht="17.25" customHeight="1" thickBot="1" x14ac:dyDescent="0.3">
      <c r="A675" s="1" t="s">
        <v>1</v>
      </c>
      <c r="B675" s="11">
        <f>B676+B677</f>
        <v>5000</v>
      </c>
      <c r="C675" s="11">
        <f t="shared" ref="C675:E675" si="116">C676+C677</f>
        <v>2500</v>
      </c>
      <c r="D675" s="11">
        <f t="shared" si="116"/>
        <v>5000</v>
      </c>
      <c r="E675" s="11">
        <f t="shared" si="116"/>
        <v>5000</v>
      </c>
    </row>
    <row r="676" spans="1:5" ht="17.25" customHeight="1" thickBot="1" x14ac:dyDescent="0.3">
      <c r="A676" s="10" t="s">
        <v>50</v>
      </c>
      <c r="B676" s="8">
        <v>5000</v>
      </c>
      <c r="C676" s="8">
        <v>2500</v>
      </c>
      <c r="D676" s="8">
        <v>5000</v>
      </c>
      <c r="E676" s="8">
        <v>5000</v>
      </c>
    </row>
    <row r="677" spans="1:5" ht="17.25" customHeight="1" thickBot="1" x14ac:dyDescent="0.3">
      <c r="A677" s="10" t="s">
        <v>51</v>
      </c>
      <c r="B677" s="11"/>
      <c r="C677" s="11"/>
      <c r="D677" s="11"/>
      <c r="E677" s="11"/>
    </row>
    <row r="678" spans="1:5" ht="17.25" customHeight="1" thickBot="1" x14ac:dyDescent="0.3">
      <c r="A678" s="1" t="s">
        <v>2</v>
      </c>
      <c r="B678" s="11"/>
      <c r="C678" s="8"/>
      <c r="D678" s="8"/>
      <c r="E678" s="8"/>
    </row>
    <row r="679" spans="1:5" ht="17.25" customHeight="1" thickBot="1" x14ac:dyDescent="0.3">
      <c r="A679" s="10" t="s">
        <v>50</v>
      </c>
      <c r="B679" s="11"/>
      <c r="C679" s="8"/>
      <c r="D679" s="8"/>
      <c r="E679" s="8"/>
    </row>
    <row r="680" spans="1:5" ht="17.25" customHeight="1" thickBot="1" x14ac:dyDescent="0.3">
      <c r="A680" s="10" t="s">
        <v>51</v>
      </c>
      <c r="B680" s="11"/>
      <c r="C680" s="8"/>
      <c r="D680" s="8"/>
      <c r="E680" s="8"/>
    </row>
    <row r="681" spans="1:5" ht="17.25" customHeight="1" thickBot="1" x14ac:dyDescent="0.3">
      <c r="A681" s="1" t="s">
        <v>24</v>
      </c>
      <c r="B681" s="11"/>
      <c r="C681" s="8"/>
      <c r="D681" s="8"/>
      <c r="E681" s="8"/>
    </row>
    <row r="682" spans="1:5" ht="17.25" customHeight="1" thickBot="1" x14ac:dyDescent="0.3">
      <c r="A682" s="10" t="s">
        <v>50</v>
      </c>
      <c r="B682" s="11"/>
      <c r="C682" s="8"/>
      <c r="D682" s="8"/>
      <c r="E682" s="8"/>
    </row>
    <row r="683" spans="1:5" ht="17.25" customHeight="1" thickBot="1" x14ac:dyDescent="0.3">
      <c r="A683" s="10" t="s">
        <v>51</v>
      </c>
      <c r="B683" s="11"/>
      <c r="C683" s="8"/>
      <c r="D683" s="8"/>
      <c r="E683" s="8"/>
    </row>
    <row r="684" spans="1:5" ht="17.25" customHeight="1" thickBot="1" x14ac:dyDescent="0.3">
      <c r="A684" s="1" t="s">
        <v>25</v>
      </c>
      <c r="B684" s="11"/>
      <c r="C684" s="8"/>
      <c r="D684" s="8"/>
      <c r="E684" s="8"/>
    </row>
    <row r="685" spans="1:5" ht="17.25" customHeight="1" thickBot="1" x14ac:dyDescent="0.3">
      <c r="A685" s="10" t="s">
        <v>50</v>
      </c>
      <c r="B685" s="11"/>
      <c r="C685" s="8"/>
      <c r="D685" s="8"/>
      <c r="E685" s="8"/>
    </row>
    <row r="686" spans="1:5" ht="17.25" customHeight="1" thickBot="1" x14ac:dyDescent="0.3">
      <c r="A686" s="10" t="s">
        <v>51</v>
      </c>
      <c r="B686" s="11"/>
      <c r="C686" s="8"/>
      <c r="D686" s="8"/>
      <c r="E686" s="8"/>
    </row>
    <row r="687" spans="1:5" ht="17.25" customHeight="1" thickBot="1" x14ac:dyDescent="0.3">
      <c r="A687" s="1" t="s">
        <v>3</v>
      </c>
      <c r="B687" s="11">
        <v>0</v>
      </c>
      <c r="C687" s="8">
        <v>0</v>
      </c>
      <c r="D687" s="8">
        <f>C687*1.03*0.99</f>
        <v>0</v>
      </c>
      <c r="E687" s="8">
        <f>D687*1.03*0.99</f>
        <v>0</v>
      </c>
    </row>
    <row r="688" spans="1:5" ht="17.25" customHeight="1" thickBot="1" x14ac:dyDescent="0.3">
      <c r="A688" s="10" t="s">
        <v>50</v>
      </c>
      <c r="B688" s="11"/>
      <c r="C688" s="31"/>
      <c r="D688" s="31"/>
      <c r="E688" s="31"/>
    </row>
    <row r="689" spans="1:5" ht="17.25" customHeight="1" thickBot="1" x14ac:dyDescent="0.3">
      <c r="A689" s="10" t="s">
        <v>51</v>
      </c>
      <c r="B689" s="11"/>
      <c r="C689" s="32"/>
      <c r="D689" s="31"/>
      <c r="E689" s="31"/>
    </row>
    <row r="690" spans="1:5" ht="17.25" customHeight="1" thickBot="1" x14ac:dyDescent="0.3">
      <c r="A690" s="19" t="s">
        <v>58</v>
      </c>
      <c r="B690" s="11">
        <f>B687+B684+B681+B678+B675+B672+B669</f>
        <v>5000</v>
      </c>
      <c r="C690" s="11">
        <f t="shared" ref="C690:E690" si="117">C687+C684+C681+C678+C675+C672+C669</f>
        <v>2500</v>
      </c>
      <c r="D690" s="11">
        <f t="shared" si="117"/>
        <v>5000</v>
      </c>
      <c r="E690" s="11">
        <f t="shared" si="117"/>
        <v>5000</v>
      </c>
    </row>
    <row r="691" spans="1:5" ht="17.25" customHeight="1" thickBot="1" x14ac:dyDescent="0.3">
      <c r="A691" s="22" t="s">
        <v>35</v>
      </c>
      <c r="B691" s="23">
        <f>IF(B690-B661=0,0,"Error")</f>
        <v>0</v>
      </c>
      <c r="C691" s="23">
        <f>IF(C690-C661=0,0,"Error")</f>
        <v>0</v>
      </c>
      <c r="D691" s="23">
        <f>IF(D690-D661=0,0,"Error")</f>
        <v>0</v>
      </c>
      <c r="E691" s="23">
        <f>IF(E690-E661=0,0,"Error")</f>
        <v>0</v>
      </c>
    </row>
    <row r="692" spans="1:5" ht="15.75" thickBot="1" x14ac:dyDescent="0.3">
      <c r="A692" s="781" t="s">
        <v>45</v>
      </c>
      <c r="B692" s="782"/>
      <c r="C692" s="782"/>
      <c r="D692" s="782"/>
      <c r="E692" s="783"/>
    </row>
    <row r="693" spans="1:5" ht="15.75" thickBot="1" x14ac:dyDescent="0.3">
      <c r="A693" s="781" t="s">
        <v>39</v>
      </c>
      <c r="B693" s="782"/>
      <c r="C693" s="782"/>
      <c r="D693" s="782"/>
      <c r="E693" s="783"/>
    </row>
    <row r="694" spans="1:5" ht="15.75" thickBot="1" x14ac:dyDescent="0.3">
      <c r="A694" s="18" t="s">
        <v>46</v>
      </c>
      <c r="B694" s="787" t="s">
        <v>270</v>
      </c>
      <c r="C694" s="788"/>
      <c r="D694" s="788"/>
      <c r="E694" s="789"/>
    </row>
    <row r="695" spans="1:5" ht="60.75" customHeight="1" thickBot="1" x14ac:dyDescent="0.3">
      <c r="A695" s="18" t="s">
        <v>52</v>
      </c>
      <c r="B695" s="647" t="s">
        <v>271</v>
      </c>
      <c r="C695" s="648" t="s">
        <v>53</v>
      </c>
      <c r="D695" s="787"/>
      <c r="E695" s="789"/>
    </row>
    <row r="696" spans="1:5" ht="17.25" customHeight="1" thickBot="1" x14ac:dyDescent="0.3">
      <c r="A696" s="4" t="s">
        <v>9</v>
      </c>
      <c r="B696" s="767" t="s">
        <v>272</v>
      </c>
      <c r="C696" s="779"/>
      <c r="D696" s="779"/>
      <c r="E696" s="780"/>
    </row>
    <row r="697" spans="1:5" ht="15.75" thickBot="1" x14ac:dyDescent="0.3">
      <c r="A697" s="4" t="s">
        <v>14</v>
      </c>
      <c r="B697" s="770" t="s">
        <v>273</v>
      </c>
      <c r="C697" s="768"/>
      <c r="D697" s="768"/>
      <c r="E697" s="769"/>
    </row>
    <row r="698" spans="1:5" ht="12.75" customHeight="1" x14ac:dyDescent="0.25">
      <c r="A698" s="771"/>
      <c r="B698" s="16">
        <v>2019</v>
      </c>
      <c r="C698" s="16">
        <v>2020</v>
      </c>
      <c r="D698" s="16">
        <v>2021</v>
      </c>
      <c r="E698" s="16">
        <v>2022</v>
      </c>
    </row>
    <row r="699" spans="1:5" ht="9" customHeight="1" thickBot="1" x14ac:dyDescent="0.3">
      <c r="A699" s="772"/>
      <c r="B699" s="17" t="s">
        <v>5</v>
      </c>
      <c r="C699" s="17" t="s">
        <v>6</v>
      </c>
      <c r="D699" s="17" t="s">
        <v>6</v>
      </c>
      <c r="E699" s="17" t="s">
        <v>6</v>
      </c>
    </row>
    <row r="700" spans="1:5" ht="15.75" thickBot="1" x14ac:dyDescent="0.3">
      <c r="A700" s="4" t="s">
        <v>8</v>
      </c>
      <c r="B700" s="6">
        <v>120</v>
      </c>
      <c r="C700" s="6">
        <v>120</v>
      </c>
      <c r="D700" s="6">
        <v>120</v>
      </c>
      <c r="E700" s="6">
        <v>120</v>
      </c>
    </row>
    <row r="701" spans="1:5" ht="15.75" thickBot="1" x14ac:dyDescent="0.3">
      <c r="A701" s="4" t="s">
        <v>15</v>
      </c>
      <c r="B701" s="6">
        <f>B719</f>
        <v>5000</v>
      </c>
      <c r="C701" s="6">
        <f t="shared" ref="C701:E701" si="118">C719</f>
        <v>5000</v>
      </c>
      <c r="D701" s="6">
        <f t="shared" si="118"/>
        <v>5000</v>
      </c>
      <c r="E701" s="6">
        <f t="shared" si="118"/>
        <v>5000</v>
      </c>
    </row>
    <row r="702" spans="1:5" ht="15.75" thickBot="1" x14ac:dyDescent="0.3">
      <c r="A702" s="4" t="s">
        <v>23</v>
      </c>
      <c r="B702" s="6">
        <f>B701/B700</f>
        <v>41.666666666666664</v>
      </c>
      <c r="C702" s="6">
        <f t="shared" ref="C702:E702" si="119">C701/C700</f>
        <v>41.666666666666664</v>
      </c>
      <c r="D702" s="6">
        <f t="shared" si="119"/>
        <v>41.666666666666664</v>
      </c>
      <c r="E702" s="6">
        <f t="shared" si="119"/>
        <v>41.666666666666664</v>
      </c>
    </row>
    <row r="703" spans="1:5" ht="15.75" thickBot="1" x14ac:dyDescent="0.3">
      <c r="A703" s="4" t="s">
        <v>16</v>
      </c>
      <c r="B703" s="113" t="s">
        <v>22</v>
      </c>
      <c r="C703" s="7">
        <f>C700/B700-1</f>
        <v>0</v>
      </c>
      <c r="D703" s="7">
        <f t="shared" ref="D703:E705" si="120">D700/C700-1</f>
        <v>0</v>
      </c>
      <c r="E703" s="7">
        <f t="shared" si="120"/>
        <v>0</v>
      </c>
    </row>
    <row r="704" spans="1:5" ht="15.75" thickBot="1" x14ac:dyDescent="0.3">
      <c r="A704" s="4" t="s">
        <v>17</v>
      </c>
      <c r="B704" s="113" t="s">
        <v>22</v>
      </c>
      <c r="C704" s="7">
        <f>C701/B701-1</f>
        <v>0</v>
      </c>
      <c r="D704" s="7">
        <f t="shared" si="120"/>
        <v>0</v>
      </c>
      <c r="E704" s="7">
        <f t="shared" si="120"/>
        <v>0</v>
      </c>
    </row>
    <row r="705" spans="1:5" ht="15.75" thickBot="1" x14ac:dyDescent="0.3">
      <c r="A705" s="4" t="s">
        <v>18</v>
      </c>
      <c r="B705" s="113" t="s">
        <v>22</v>
      </c>
      <c r="C705" s="7">
        <f>C702/B702-1</f>
        <v>0</v>
      </c>
      <c r="D705" s="7">
        <f t="shared" si="120"/>
        <v>0</v>
      </c>
      <c r="E705" s="7">
        <f t="shared" si="120"/>
        <v>0</v>
      </c>
    </row>
    <row r="706" spans="1:5" ht="15.75" thickBot="1" x14ac:dyDescent="0.3">
      <c r="A706" s="773" t="s">
        <v>34</v>
      </c>
      <c r="B706" s="774"/>
      <c r="C706" s="774"/>
      <c r="D706" s="774"/>
      <c r="E706" s="775"/>
    </row>
    <row r="707" spans="1:5" ht="12.75" customHeight="1" x14ac:dyDescent="0.25">
      <c r="A707" s="771"/>
      <c r="B707" s="16">
        <v>2018</v>
      </c>
      <c r="C707" s="16">
        <v>2019</v>
      </c>
      <c r="D707" s="16">
        <v>2020</v>
      </c>
      <c r="E707" s="16">
        <v>2021</v>
      </c>
    </row>
    <row r="708" spans="1:5" ht="9" customHeight="1" thickBot="1" x14ac:dyDescent="0.3">
      <c r="A708" s="772"/>
      <c r="B708" s="17" t="s">
        <v>5</v>
      </c>
      <c r="C708" s="17" t="s">
        <v>6</v>
      </c>
      <c r="D708" s="17" t="s">
        <v>6</v>
      </c>
      <c r="E708" s="17" t="s">
        <v>6</v>
      </c>
    </row>
    <row r="709" spans="1:5" ht="15.75" thickBot="1" x14ac:dyDescent="0.3">
      <c r="A709" s="1" t="s">
        <v>41</v>
      </c>
      <c r="B709" s="8">
        <f>SUM(B710:B713)</f>
        <v>0</v>
      </c>
      <c r="C709" s="8">
        <f t="shared" ref="C709:E709" si="121">SUM(C710:C713)</f>
        <v>0</v>
      </c>
      <c r="D709" s="8">
        <f t="shared" si="121"/>
        <v>0</v>
      </c>
      <c r="E709" s="8">
        <f t="shared" si="121"/>
        <v>0</v>
      </c>
    </row>
    <row r="710" spans="1:5" ht="15.75" thickBot="1" x14ac:dyDescent="0.3">
      <c r="A710" s="10" t="s">
        <v>50</v>
      </c>
      <c r="B710" s="8"/>
      <c r="C710" s="8"/>
      <c r="D710" s="8"/>
      <c r="E710" s="8"/>
    </row>
    <row r="711" spans="1:5" ht="15.75" thickBot="1" x14ac:dyDescent="0.3">
      <c r="A711" s="10" t="s">
        <v>75</v>
      </c>
      <c r="B711" s="8"/>
      <c r="C711" s="8"/>
      <c r="D711" s="8"/>
      <c r="E711" s="8"/>
    </row>
    <row r="712" spans="1:5" ht="15.75" thickBot="1" x14ac:dyDescent="0.3">
      <c r="A712" s="10" t="s">
        <v>76</v>
      </c>
      <c r="B712" s="8"/>
      <c r="C712" s="8"/>
      <c r="D712" s="8"/>
      <c r="E712" s="8"/>
    </row>
    <row r="713" spans="1:5" ht="15.75" thickBot="1" x14ac:dyDescent="0.3">
      <c r="A713" s="10" t="s">
        <v>77</v>
      </c>
      <c r="B713" s="8"/>
      <c r="C713" s="8"/>
      <c r="D713" s="8"/>
      <c r="E713" s="8"/>
    </row>
    <row r="714" spans="1:5" ht="15.75" thickBot="1" x14ac:dyDescent="0.3">
      <c r="A714" s="1" t="s">
        <v>42</v>
      </c>
      <c r="B714" s="11">
        <f>SUM(B715:B718)</f>
        <v>5000</v>
      </c>
      <c r="C714" s="11">
        <f t="shared" ref="C714:E714" si="122">SUM(C715:C718)</f>
        <v>5000</v>
      </c>
      <c r="D714" s="11">
        <f t="shared" si="122"/>
        <v>5000</v>
      </c>
      <c r="E714" s="11">
        <f t="shared" si="122"/>
        <v>5000</v>
      </c>
    </row>
    <row r="715" spans="1:5" ht="15.75" thickBot="1" x14ac:dyDescent="0.3">
      <c r="A715" s="10" t="s">
        <v>50</v>
      </c>
      <c r="B715" s="11">
        <v>5000</v>
      </c>
      <c r="C715" s="11">
        <v>5000</v>
      </c>
      <c r="D715" s="11">
        <v>5000</v>
      </c>
      <c r="E715" s="11">
        <v>5000</v>
      </c>
    </row>
    <row r="716" spans="1:5" ht="15.75" thickBot="1" x14ac:dyDescent="0.3">
      <c r="A716" s="10" t="s">
        <v>75</v>
      </c>
      <c r="B716" s="11"/>
      <c r="C716" s="11"/>
      <c r="D716" s="11"/>
      <c r="E716" s="11"/>
    </row>
    <row r="717" spans="1:5" ht="15.75" thickBot="1" x14ac:dyDescent="0.3">
      <c r="A717" s="10" t="s">
        <v>76</v>
      </c>
      <c r="B717" s="11"/>
      <c r="C717" s="11"/>
      <c r="D717" s="11"/>
      <c r="E717" s="11"/>
    </row>
    <row r="718" spans="1:5" ht="15.75" thickBot="1" x14ac:dyDescent="0.3">
      <c r="A718" s="10" t="s">
        <v>77</v>
      </c>
      <c r="B718" s="11"/>
      <c r="C718" s="11"/>
      <c r="D718" s="11"/>
      <c r="E718" s="11"/>
    </row>
    <row r="719" spans="1:5" ht="15.75" thickBot="1" x14ac:dyDescent="0.3">
      <c r="A719" s="19" t="s">
        <v>33</v>
      </c>
      <c r="B719" s="11">
        <f>B714+B709</f>
        <v>5000</v>
      </c>
      <c r="C719" s="11">
        <f t="shared" ref="C719:E719" si="123">C714+C709</f>
        <v>5000</v>
      </c>
      <c r="D719" s="11">
        <f t="shared" si="123"/>
        <v>5000</v>
      </c>
      <c r="E719" s="11">
        <f t="shared" si="123"/>
        <v>5000</v>
      </c>
    </row>
    <row r="720" spans="1:5" ht="40.5" customHeight="1" thickBot="1" x14ac:dyDescent="0.3">
      <c r="A720" s="81" t="s">
        <v>274</v>
      </c>
      <c r="B720" s="776" t="s">
        <v>275</v>
      </c>
      <c r="C720" s="777"/>
      <c r="D720" s="777"/>
      <c r="E720" s="778"/>
    </row>
    <row r="721" spans="1:5" ht="17.25" customHeight="1" thickBot="1" x14ac:dyDescent="0.3">
      <c r="A721" s="767" t="s">
        <v>13</v>
      </c>
      <c r="B721" s="779"/>
      <c r="C721" s="779"/>
      <c r="D721" s="779"/>
      <c r="E721" s="780"/>
    </row>
    <row r="722" spans="1:5" ht="17.25" customHeight="1" thickBot="1" x14ac:dyDescent="0.3">
      <c r="A722" s="115" t="s">
        <v>276</v>
      </c>
      <c r="B722" s="115" t="s">
        <v>277</v>
      </c>
      <c r="C722" s="115" t="s">
        <v>277</v>
      </c>
      <c r="D722" s="115" t="s">
        <v>278</v>
      </c>
      <c r="E722" s="115" t="s">
        <v>279</v>
      </c>
    </row>
    <row r="723" spans="1:5" ht="17.25" customHeight="1" thickBot="1" x14ac:dyDescent="0.3">
      <c r="A723" s="91" t="s">
        <v>280</v>
      </c>
      <c r="B723" s="115" t="s">
        <v>281</v>
      </c>
      <c r="C723" s="115" t="s">
        <v>282</v>
      </c>
      <c r="D723" s="115" t="s">
        <v>283</v>
      </c>
      <c r="E723" s="115" t="s">
        <v>284</v>
      </c>
    </row>
    <row r="724" spans="1:5" ht="17.25" customHeight="1" thickBot="1" x14ac:dyDescent="0.3">
      <c r="A724" s="781" t="s">
        <v>44</v>
      </c>
      <c r="B724" s="782"/>
      <c r="C724" s="782"/>
      <c r="D724" s="782"/>
      <c r="E724" s="783"/>
    </row>
    <row r="725" spans="1:5" ht="17.25" customHeight="1" thickBot="1" x14ac:dyDescent="0.3">
      <c r="A725" s="18" t="s">
        <v>28</v>
      </c>
      <c r="B725" s="784" t="s">
        <v>285</v>
      </c>
      <c r="C725" s="785"/>
      <c r="D725" s="785"/>
      <c r="E725" s="786"/>
    </row>
    <row r="726" spans="1:5" ht="17.25" customHeight="1" thickBot="1" x14ac:dyDescent="0.3">
      <c r="A726" s="4" t="s">
        <v>9</v>
      </c>
      <c r="B726" s="767" t="s">
        <v>286</v>
      </c>
      <c r="C726" s="768"/>
      <c r="D726" s="768"/>
      <c r="E726" s="769"/>
    </row>
    <row r="727" spans="1:5" ht="17.25" customHeight="1" thickBot="1" x14ac:dyDescent="0.3">
      <c r="A727" s="4" t="s">
        <v>14</v>
      </c>
      <c r="B727" s="770" t="s">
        <v>287</v>
      </c>
      <c r="C727" s="768"/>
      <c r="D727" s="768"/>
      <c r="E727" s="769"/>
    </row>
    <row r="728" spans="1:5" ht="17.25" customHeight="1" x14ac:dyDescent="0.25">
      <c r="A728" s="771"/>
      <c r="B728" s="16">
        <v>2019</v>
      </c>
      <c r="C728" s="16">
        <v>2020</v>
      </c>
      <c r="D728" s="16">
        <v>2021</v>
      </c>
      <c r="E728" s="16">
        <v>2022</v>
      </c>
    </row>
    <row r="729" spans="1:5" ht="17.25" customHeight="1" thickBot="1" x14ac:dyDescent="0.3">
      <c r="A729" s="772"/>
      <c r="B729" s="17" t="s">
        <v>5</v>
      </c>
      <c r="C729" s="17" t="s">
        <v>6</v>
      </c>
      <c r="D729" s="17" t="s">
        <v>6</v>
      </c>
      <c r="E729" s="17" t="s">
        <v>6</v>
      </c>
    </row>
    <row r="730" spans="1:5" ht="17.25" customHeight="1" thickBot="1" x14ac:dyDescent="0.3">
      <c r="A730" s="4" t="s">
        <v>8</v>
      </c>
      <c r="B730" s="6">
        <v>1</v>
      </c>
      <c r="C730" s="6">
        <v>1</v>
      </c>
      <c r="D730" s="6">
        <v>1</v>
      </c>
      <c r="E730" s="6">
        <v>1</v>
      </c>
    </row>
    <row r="731" spans="1:5" ht="17.25" customHeight="1" thickBot="1" x14ac:dyDescent="0.3">
      <c r="A731" s="4" t="s">
        <v>15</v>
      </c>
      <c r="B731" s="6">
        <f>B760</f>
        <v>48000</v>
      </c>
      <c r="C731" s="6">
        <f t="shared" ref="C731:E731" si="124">C760</f>
        <v>23000</v>
      </c>
      <c r="D731" s="6">
        <f t="shared" si="124"/>
        <v>48600</v>
      </c>
      <c r="E731" s="6">
        <f t="shared" si="124"/>
        <v>49000</v>
      </c>
    </row>
    <row r="732" spans="1:5" ht="17.25" customHeight="1" thickBot="1" x14ac:dyDescent="0.3">
      <c r="A732" s="4" t="s">
        <v>23</v>
      </c>
      <c r="B732" s="6">
        <f>B731/B730</f>
        <v>48000</v>
      </c>
      <c r="C732" s="6">
        <f t="shared" ref="C732:E732" si="125">C731/C730</f>
        <v>23000</v>
      </c>
      <c r="D732" s="6">
        <f t="shared" si="125"/>
        <v>48600</v>
      </c>
      <c r="E732" s="6">
        <f t="shared" si="125"/>
        <v>49000</v>
      </c>
    </row>
    <row r="733" spans="1:5" ht="17.25" customHeight="1" thickBot="1" x14ac:dyDescent="0.3">
      <c r="A733" s="4" t="s">
        <v>16</v>
      </c>
      <c r="B733" s="113" t="s">
        <v>22</v>
      </c>
      <c r="C733" s="7">
        <f>C730/B730-1</f>
        <v>0</v>
      </c>
      <c r="D733" s="7">
        <f t="shared" ref="D733:E735" si="126">D730/C730-1</f>
        <v>0</v>
      </c>
      <c r="E733" s="7">
        <f t="shared" si="126"/>
        <v>0</v>
      </c>
    </row>
    <row r="734" spans="1:5" ht="17.25" customHeight="1" thickBot="1" x14ac:dyDescent="0.3">
      <c r="A734" s="4" t="s">
        <v>17</v>
      </c>
      <c r="B734" s="113" t="s">
        <v>22</v>
      </c>
      <c r="C734" s="7">
        <f>C731/B731-1</f>
        <v>-0.52083333333333326</v>
      </c>
      <c r="D734" s="7">
        <f t="shared" si="126"/>
        <v>1.1130434782608694</v>
      </c>
      <c r="E734" s="7">
        <f t="shared" si="126"/>
        <v>8.2304526748970819E-3</v>
      </c>
    </row>
    <row r="735" spans="1:5" ht="17.25" customHeight="1" thickBot="1" x14ac:dyDescent="0.3">
      <c r="A735" s="4" t="s">
        <v>18</v>
      </c>
      <c r="B735" s="113" t="s">
        <v>22</v>
      </c>
      <c r="C735" s="7">
        <f>C732/B732-1</f>
        <v>-0.52083333333333326</v>
      </c>
      <c r="D735" s="7">
        <f t="shared" si="126"/>
        <v>1.1130434782608694</v>
      </c>
      <c r="E735" s="7">
        <f t="shared" si="126"/>
        <v>8.2304526748970819E-3</v>
      </c>
    </row>
    <row r="736" spans="1:5" ht="17.25" customHeight="1" thickBot="1" x14ac:dyDescent="0.3">
      <c r="A736" s="773" t="s">
        <v>34</v>
      </c>
      <c r="B736" s="774"/>
      <c r="C736" s="774"/>
      <c r="D736" s="774"/>
      <c r="E736" s="775"/>
    </row>
    <row r="737" spans="1:5" ht="17.25" customHeight="1" x14ac:dyDescent="0.25">
      <c r="A737" s="771"/>
      <c r="B737" s="16">
        <v>2019</v>
      </c>
      <c r="C737" s="16">
        <v>2020</v>
      </c>
      <c r="D737" s="16">
        <v>2021</v>
      </c>
      <c r="E737" s="16">
        <v>2022</v>
      </c>
    </row>
    <row r="738" spans="1:5" ht="17.25" customHeight="1" thickBot="1" x14ac:dyDescent="0.3">
      <c r="A738" s="772"/>
      <c r="B738" s="17" t="s">
        <v>5</v>
      </c>
      <c r="C738" s="17" t="s">
        <v>6</v>
      </c>
      <c r="D738" s="17" t="s">
        <v>6</v>
      </c>
      <c r="E738" s="17" t="s">
        <v>6</v>
      </c>
    </row>
    <row r="739" spans="1:5" ht="17.25" customHeight="1" thickBot="1" x14ac:dyDescent="0.3">
      <c r="A739" s="1" t="s">
        <v>0</v>
      </c>
      <c r="B739" s="8">
        <f>B740+B741</f>
        <v>30000</v>
      </c>
      <c r="C739" s="8">
        <f t="shared" ref="C739:E739" si="127">C740+C741</f>
        <v>15000</v>
      </c>
      <c r="D739" s="8">
        <f t="shared" si="127"/>
        <v>30000</v>
      </c>
      <c r="E739" s="8">
        <f t="shared" si="127"/>
        <v>30000</v>
      </c>
    </row>
    <row r="740" spans="1:5" ht="17.25" customHeight="1" thickBot="1" x14ac:dyDescent="0.3">
      <c r="A740" s="10" t="s">
        <v>50</v>
      </c>
      <c r="B740" s="11">
        <v>30000</v>
      </c>
      <c r="C740" s="11">
        <v>15000</v>
      </c>
      <c r="D740" s="11">
        <v>30000</v>
      </c>
      <c r="E740" s="11">
        <v>30000</v>
      </c>
    </row>
    <row r="741" spans="1:5" ht="17.25" customHeight="1" thickBot="1" x14ac:dyDescent="0.3">
      <c r="A741" s="10" t="s">
        <v>51</v>
      </c>
      <c r="B741" s="11"/>
      <c r="C741" s="11"/>
      <c r="D741" s="11"/>
      <c r="E741" s="11"/>
    </row>
    <row r="742" spans="1:5" ht="25.5" customHeight="1" thickBot="1" x14ac:dyDescent="0.3">
      <c r="A742" s="1" t="s">
        <v>31</v>
      </c>
      <c r="B742" s="8">
        <f>B743+B744</f>
        <v>8000</v>
      </c>
      <c r="C742" s="8">
        <f t="shared" ref="C742:E742" si="128">C743+C744</f>
        <v>4000</v>
      </c>
      <c r="D742" s="8">
        <f t="shared" si="128"/>
        <v>8000</v>
      </c>
      <c r="E742" s="8">
        <f t="shared" si="128"/>
        <v>8000</v>
      </c>
    </row>
    <row r="743" spans="1:5" ht="17.25" customHeight="1" thickBot="1" x14ac:dyDescent="0.3">
      <c r="A743" s="10" t="s">
        <v>50</v>
      </c>
      <c r="B743" s="11">
        <v>8000</v>
      </c>
      <c r="C743" s="11">
        <v>4000</v>
      </c>
      <c r="D743" s="11">
        <v>8000</v>
      </c>
      <c r="E743" s="11">
        <v>8000</v>
      </c>
    </row>
    <row r="744" spans="1:5" ht="17.25" customHeight="1" thickBot="1" x14ac:dyDescent="0.3">
      <c r="A744" s="10" t="s">
        <v>51</v>
      </c>
      <c r="B744" s="11"/>
      <c r="C744" s="11"/>
      <c r="D744" s="11"/>
      <c r="E744" s="11"/>
    </row>
    <row r="745" spans="1:5" ht="17.25" customHeight="1" thickBot="1" x14ac:dyDescent="0.3">
      <c r="A745" s="1" t="s">
        <v>1</v>
      </c>
      <c r="B745" s="11">
        <f>B746+B747</f>
        <v>10000</v>
      </c>
      <c r="C745" s="11">
        <f t="shared" ref="C745:E745" si="129">C746+C747</f>
        <v>4000</v>
      </c>
      <c r="D745" s="11">
        <f t="shared" si="129"/>
        <v>10600</v>
      </c>
      <c r="E745" s="11">
        <f t="shared" si="129"/>
        <v>11000</v>
      </c>
    </row>
    <row r="746" spans="1:5" ht="17.25" customHeight="1" thickBot="1" x14ac:dyDescent="0.3">
      <c r="A746" s="10" t="s">
        <v>50</v>
      </c>
      <c r="B746" s="8">
        <v>10000</v>
      </c>
      <c r="C746" s="8">
        <v>4000</v>
      </c>
      <c r="D746" s="8">
        <v>10600</v>
      </c>
      <c r="E746" s="8">
        <v>11000</v>
      </c>
    </row>
    <row r="747" spans="1:5" ht="17.25" customHeight="1" thickBot="1" x14ac:dyDescent="0.3">
      <c r="A747" s="10" t="s">
        <v>51</v>
      </c>
      <c r="B747" s="11"/>
      <c r="C747" s="11"/>
      <c r="D747" s="11"/>
      <c r="E747" s="11"/>
    </row>
    <row r="748" spans="1:5" ht="17.25" customHeight="1" thickBot="1" x14ac:dyDescent="0.3">
      <c r="A748" s="1" t="s">
        <v>2</v>
      </c>
      <c r="B748" s="11"/>
      <c r="C748" s="8"/>
      <c r="D748" s="8"/>
      <c r="E748" s="8"/>
    </row>
    <row r="749" spans="1:5" ht="17.25" customHeight="1" thickBot="1" x14ac:dyDescent="0.3">
      <c r="A749" s="10" t="s">
        <v>50</v>
      </c>
      <c r="B749" s="11"/>
      <c r="C749" s="8"/>
      <c r="D749" s="8"/>
      <c r="E749" s="8"/>
    </row>
    <row r="750" spans="1:5" ht="17.25" customHeight="1" thickBot="1" x14ac:dyDescent="0.3">
      <c r="A750" s="10" t="s">
        <v>51</v>
      </c>
      <c r="B750" s="11"/>
      <c r="C750" s="8"/>
      <c r="D750" s="8"/>
      <c r="E750" s="8"/>
    </row>
    <row r="751" spans="1:5" ht="17.25" customHeight="1" thickBot="1" x14ac:dyDescent="0.3">
      <c r="A751" s="1" t="s">
        <v>24</v>
      </c>
      <c r="B751" s="11"/>
      <c r="C751" s="8"/>
      <c r="D751" s="8"/>
      <c r="E751" s="8"/>
    </row>
    <row r="752" spans="1:5" ht="17.25" customHeight="1" thickBot="1" x14ac:dyDescent="0.3">
      <c r="A752" s="10" t="s">
        <v>50</v>
      </c>
      <c r="B752" s="11"/>
      <c r="C752" s="8"/>
      <c r="D752" s="8"/>
      <c r="E752" s="8"/>
    </row>
    <row r="753" spans="1:5" ht="17.25" customHeight="1" thickBot="1" x14ac:dyDescent="0.3">
      <c r="A753" s="10" t="s">
        <v>51</v>
      </c>
      <c r="B753" s="11"/>
      <c r="C753" s="8"/>
      <c r="D753" s="8"/>
      <c r="E753" s="8"/>
    </row>
    <row r="754" spans="1:5" ht="17.25" customHeight="1" thickBot="1" x14ac:dyDescent="0.3">
      <c r="A754" s="1" t="s">
        <v>25</v>
      </c>
      <c r="B754" s="11"/>
      <c r="C754" s="8"/>
      <c r="D754" s="8"/>
      <c r="E754" s="8"/>
    </row>
    <row r="755" spans="1:5" ht="17.25" customHeight="1" thickBot="1" x14ac:dyDescent="0.3">
      <c r="A755" s="10" t="s">
        <v>50</v>
      </c>
      <c r="B755" s="11"/>
      <c r="C755" s="8"/>
      <c r="D755" s="8"/>
      <c r="E755" s="8"/>
    </row>
    <row r="756" spans="1:5" ht="17.25" customHeight="1" thickBot="1" x14ac:dyDescent="0.3">
      <c r="A756" s="10" t="s">
        <v>51</v>
      </c>
      <c r="B756" s="11"/>
      <c r="C756" s="8"/>
      <c r="D756" s="8"/>
      <c r="E756" s="8"/>
    </row>
    <row r="757" spans="1:5" ht="17.25" customHeight="1" thickBot="1" x14ac:dyDescent="0.3">
      <c r="A757" s="1" t="s">
        <v>3</v>
      </c>
      <c r="B757" s="11">
        <v>0</v>
      </c>
      <c r="C757" s="8">
        <v>0</v>
      </c>
      <c r="D757" s="8">
        <f>C757*1.03*0.99</f>
        <v>0</v>
      </c>
      <c r="E757" s="8">
        <f>D757*1.03*0.99</f>
        <v>0</v>
      </c>
    </row>
    <row r="758" spans="1:5" ht="17.25" customHeight="1" thickBot="1" x14ac:dyDescent="0.3">
      <c r="A758" s="10" t="s">
        <v>50</v>
      </c>
      <c r="B758" s="11"/>
      <c r="C758" s="31"/>
      <c r="D758" s="31"/>
      <c r="E758" s="31"/>
    </row>
    <row r="759" spans="1:5" ht="17.25" customHeight="1" thickBot="1" x14ac:dyDescent="0.3">
      <c r="A759" s="10" t="s">
        <v>51</v>
      </c>
      <c r="B759" s="11"/>
      <c r="C759" s="32"/>
      <c r="D759" s="31"/>
      <c r="E759" s="31"/>
    </row>
    <row r="760" spans="1:5" ht="17.25" customHeight="1" thickBot="1" x14ac:dyDescent="0.3">
      <c r="A760" s="19" t="s">
        <v>33</v>
      </c>
      <c r="B760" s="11">
        <f>B757+B754+B751+B748+B745+B742+B739</f>
        <v>48000</v>
      </c>
      <c r="C760" s="11">
        <f t="shared" ref="C760:E760" si="130">C757+C754+C751+C748+C745+C742+C739</f>
        <v>23000</v>
      </c>
      <c r="D760" s="11">
        <f t="shared" si="130"/>
        <v>48600</v>
      </c>
      <c r="E760" s="11">
        <f t="shared" si="130"/>
        <v>49000</v>
      </c>
    </row>
    <row r="761" spans="1:5" ht="17.25" customHeight="1" thickBot="1" x14ac:dyDescent="0.3">
      <c r="A761" s="22" t="s">
        <v>35</v>
      </c>
      <c r="B761" s="23">
        <f>IF(B760-B731=0,0,"Error")</f>
        <v>0</v>
      </c>
      <c r="C761" s="23">
        <f>IF(C760-C731=0,0,"Error")</f>
        <v>0</v>
      </c>
      <c r="D761" s="23">
        <f>IF(D760-D731=0,0,"Error")</f>
        <v>0</v>
      </c>
      <c r="E761" s="23">
        <f>IF(E760-E731=0,0,"Error")</f>
        <v>0</v>
      </c>
    </row>
    <row r="762" spans="1:5" ht="15.75" thickBot="1" x14ac:dyDescent="0.3">
      <c r="A762" s="24"/>
      <c r="B762" s="25"/>
      <c r="C762" s="25"/>
      <c r="D762" s="25"/>
      <c r="E762" s="25"/>
    </row>
    <row r="763" spans="1:5" ht="27" customHeight="1" thickBot="1" x14ac:dyDescent="0.3">
      <c r="A763" s="12" t="s">
        <v>47</v>
      </c>
      <c r="B763" s="13">
        <f>B38+B75+B112+B149+B195+B232+B269+B313+B350+B387+B434+B471+B508+B545+B587+B624+B661+B701+B731</f>
        <v>462923</v>
      </c>
      <c r="C763" s="13">
        <f>C38+C75+C112+C149+C195+C232+C269+C313+C350+C387+C434+C471+C508+C545+C587+C624+C661+C701+C731</f>
        <v>362000</v>
      </c>
      <c r="D763" s="13">
        <f>D38+D75+D112+D149+D195+D232+D269+D313+D350+D387+D434+D471+D508+D545+D587+D624+D661+D701+D731</f>
        <v>469000</v>
      </c>
      <c r="E763" s="13">
        <f>E38+E75+E112+E149+E195+E232+E269+E313+E350+E387+E434+E471+E508+E545+E587+E624+E661+E701+E731</f>
        <v>470000</v>
      </c>
    </row>
    <row r="764" spans="1:5" ht="24.75" thickBot="1" x14ac:dyDescent="0.3">
      <c r="A764" s="12" t="s">
        <v>48</v>
      </c>
      <c r="B764" s="13">
        <f>B765+B768+B771+B774+B777+B780+B783+B786+B791</f>
        <v>462923</v>
      </c>
      <c r="C764" s="13">
        <f>C765+C768+C771+C774+C777+C780+C783+C786+C791</f>
        <v>362000</v>
      </c>
      <c r="D764" s="13">
        <f t="shared" ref="D764:E764" si="131">D765+D768+D771+D774+D777+D780+D783+D786+D791</f>
        <v>469000</v>
      </c>
      <c r="E764" s="13">
        <f t="shared" si="131"/>
        <v>470000</v>
      </c>
    </row>
    <row r="765" spans="1:5" ht="15.75" thickBot="1" x14ac:dyDescent="0.3">
      <c r="A765" s="1" t="s">
        <v>0</v>
      </c>
      <c r="B765" s="20">
        <f>B766+B767</f>
        <v>271400</v>
      </c>
      <c r="C765" s="20">
        <f t="shared" ref="C765:E765" si="132">C766+C767</f>
        <v>201400</v>
      </c>
      <c r="D765" s="20">
        <f t="shared" si="132"/>
        <v>271400</v>
      </c>
      <c r="E765" s="20">
        <f t="shared" si="132"/>
        <v>271400</v>
      </c>
    </row>
    <row r="766" spans="1:5" ht="15.75" thickBot="1" x14ac:dyDescent="0.3">
      <c r="A766" s="10" t="s">
        <v>50</v>
      </c>
      <c r="B766" s="11">
        <f t="shared" ref="B766:E767" si="133">B47+B84+B121+B158+B204+B241+B278+B322+B359+B396+B443+B480+B517+B554+B596+B633+B670+B740</f>
        <v>271400</v>
      </c>
      <c r="C766" s="11">
        <f t="shared" si="133"/>
        <v>201400</v>
      </c>
      <c r="D766" s="11">
        <f t="shared" si="133"/>
        <v>271400</v>
      </c>
      <c r="E766" s="11">
        <f t="shared" si="133"/>
        <v>271400</v>
      </c>
    </row>
    <row r="767" spans="1:5" ht="15.75" thickBot="1" x14ac:dyDescent="0.3">
      <c r="A767" s="10" t="s">
        <v>54</v>
      </c>
      <c r="B767" s="11">
        <f t="shared" si="133"/>
        <v>0</v>
      </c>
      <c r="C767" s="11">
        <f t="shared" si="133"/>
        <v>0</v>
      </c>
      <c r="D767" s="11">
        <f t="shared" si="133"/>
        <v>0</v>
      </c>
      <c r="E767" s="11">
        <f t="shared" si="133"/>
        <v>0</v>
      </c>
    </row>
    <row r="768" spans="1:5" ht="24.75" thickBot="1" x14ac:dyDescent="0.3">
      <c r="A768" s="1" t="s">
        <v>31</v>
      </c>
      <c r="B768" s="20">
        <f>B769+B770</f>
        <v>66100</v>
      </c>
      <c r="C768" s="20">
        <f t="shared" ref="C768:E768" si="134">C769+C770</f>
        <v>52100</v>
      </c>
      <c r="D768" s="20">
        <f t="shared" si="134"/>
        <v>66100</v>
      </c>
      <c r="E768" s="20">
        <f t="shared" si="134"/>
        <v>66100</v>
      </c>
    </row>
    <row r="769" spans="1:5" ht="15.75" thickBot="1" x14ac:dyDescent="0.3">
      <c r="A769" s="10" t="s">
        <v>50</v>
      </c>
      <c r="B769" s="8">
        <f t="shared" ref="B769:E770" si="135">B50+B87+B124+B161+B207+B244+B281+B325+B362+B399+B446+B483+B520+B557+B599+B636+B673+B743</f>
        <v>66100</v>
      </c>
      <c r="C769" s="8">
        <f t="shared" si="135"/>
        <v>52100</v>
      </c>
      <c r="D769" s="8">
        <f t="shared" si="135"/>
        <v>66100</v>
      </c>
      <c r="E769" s="8">
        <f t="shared" si="135"/>
        <v>66100</v>
      </c>
    </row>
    <row r="770" spans="1:5" ht="15.75" thickBot="1" x14ac:dyDescent="0.3">
      <c r="A770" s="10" t="s">
        <v>54</v>
      </c>
      <c r="B770" s="8">
        <f t="shared" si="135"/>
        <v>0</v>
      </c>
      <c r="C770" s="8">
        <f t="shared" si="135"/>
        <v>0</v>
      </c>
      <c r="D770" s="8">
        <f t="shared" si="135"/>
        <v>0</v>
      </c>
      <c r="E770" s="8">
        <f t="shared" si="135"/>
        <v>0</v>
      </c>
    </row>
    <row r="771" spans="1:5" ht="15.75" thickBot="1" x14ac:dyDescent="0.3">
      <c r="A771" s="1" t="s">
        <v>1</v>
      </c>
      <c r="B771" s="20">
        <f>B772+B773</f>
        <v>120423</v>
      </c>
      <c r="C771" s="20">
        <f t="shared" ref="C771:E771" si="136">C772+C773</f>
        <v>103500</v>
      </c>
      <c r="D771" s="20">
        <f t="shared" si="136"/>
        <v>126500</v>
      </c>
      <c r="E771" s="20">
        <f t="shared" si="136"/>
        <v>127500</v>
      </c>
    </row>
    <row r="772" spans="1:5" ht="15.75" thickBot="1" x14ac:dyDescent="0.3">
      <c r="A772" s="10" t="s">
        <v>50</v>
      </c>
      <c r="B772" s="11">
        <f t="shared" ref="B772:E773" si="137">B53+B90+B127+B164+B210+B247+B284+B328+B365+B402+B449+B486+B523+B560+B602+B639+B676+B746</f>
        <v>120423</v>
      </c>
      <c r="C772" s="11">
        <f t="shared" si="137"/>
        <v>103500</v>
      </c>
      <c r="D772" s="11">
        <f t="shared" si="137"/>
        <v>126500</v>
      </c>
      <c r="E772" s="11">
        <f t="shared" si="137"/>
        <v>127500</v>
      </c>
    </row>
    <row r="773" spans="1:5" ht="15.75" thickBot="1" x14ac:dyDescent="0.3">
      <c r="A773" s="10" t="s">
        <v>54</v>
      </c>
      <c r="B773" s="11">
        <f t="shared" si="137"/>
        <v>0</v>
      </c>
      <c r="C773" s="11">
        <f t="shared" si="137"/>
        <v>0</v>
      </c>
      <c r="D773" s="11">
        <f t="shared" si="137"/>
        <v>0</v>
      </c>
      <c r="E773" s="11">
        <f t="shared" si="137"/>
        <v>0</v>
      </c>
    </row>
    <row r="774" spans="1:5" ht="15.75" thickBot="1" x14ac:dyDescent="0.3">
      <c r="A774" s="1" t="s">
        <v>2</v>
      </c>
      <c r="B774" s="20">
        <f>B775+B776</f>
        <v>0</v>
      </c>
      <c r="C774" s="20">
        <f t="shared" ref="C774:E774" si="138">C775+C776</f>
        <v>0</v>
      </c>
      <c r="D774" s="20">
        <f t="shared" si="138"/>
        <v>0</v>
      </c>
      <c r="E774" s="20">
        <f t="shared" si="138"/>
        <v>0</v>
      </c>
    </row>
    <row r="775" spans="1:5" ht="15.75" thickBot="1" x14ac:dyDescent="0.3">
      <c r="A775" s="10" t="s">
        <v>50</v>
      </c>
      <c r="B775" s="8">
        <f t="shared" ref="B775:E776" si="139">B56+B93+B130+B167+B213+B250+B287+B331+B368+B405+B452+B489+B526+B563+B605+B642+B679+B749</f>
        <v>0</v>
      </c>
      <c r="C775" s="8">
        <f t="shared" si="139"/>
        <v>0</v>
      </c>
      <c r="D775" s="8">
        <f t="shared" si="139"/>
        <v>0</v>
      </c>
      <c r="E775" s="8">
        <f t="shared" si="139"/>
        <v>0</v>
      </c>
    </row>
    <row r="776" spans="1:5" ht="15.75" thickBot="1" x14ac:dyDescent="0.3">
      <c r="A776" s="10" t="s">
        <v>54</v>
      </c>
      <c r="B776" s="8">
        <f t="shared" si="139"/>
        <v>0</v>
      </c>
      <c r="C776" s="8">
        <f t="shared" si="139"/>
        <v>0</v>
      </c>
      <c r="D776" s="8">
        <f t="shared" si="139"/>
        <v>0</v>
      </c>
      <c r="E776" s="8">
        <f t="shared" si="139"/>
        <v>0</v>
      </c>
    </row>
    <row r="777" spans="1:5" ht="15.75" thickBot="1" x14ac:dyDescent="0.3">
      <c r="A777" s="1" t="s">
        <v>24</v>
      </c>
      <c r="B777" s="20">
        <f>B778+B779</f>
        <v>0</v>
      </c>
      <c r="C777" s="20">
        <f t="shared" ref="C777:E777" si="140">C778+C779</f>
        <v>0</v>
      </c>
      <c r="D777" s="20">
        <f t="shared" si="140"/>
        <v>0</v>
      </c>
      <c r="E777" s="20">
        <f t="shared" si="140"/>
        <v>0</v>
      </c>
    </row>
    <row r="778" spans="1:5" ht="15.75" thickBot="1" x14ac:dyDescent="0.3">
      <c r="A778" s="10" t="s">
        <v>50</v>
      </c>
      <c r="B778" s="8">
        <f>B752</f>
        <v>0</v>
      </c>
      <c r="C778" s="8">
        <f t="shared" ref="C778:E779" si="141">C752</f>
        <v>0</v>
      </c>
      <c r="D778" s="8">
        <f t="shared" si="141"/>
        <v>0</v>
      </c>
      <c r="E778" s="8">
        <f t="shared" si="141"/>
        <v>0</v>
      </c>
    </row>
    <row r="779" spans="1:5" ht="15.75" thickBot="1" x14ac:dyDescent="0.3">
      <c r="A779" s="10" t="s">
        <v>54</v>
      </c>
      <c r="B779" s="8">
        <f>B753</f>
        <v>0</v>
      </c>
      <c r="C779" s="8">
        <f t="shared" si="141"/>
        <v>0</v>
      </c>
      <c r="D779" s="8">
        <f t="shared" si="141"/>
        <v>0</v>
      </c>
      <c r="E779" s="8">
        <f t="shared" si="141"/>
        <v>0</v>
      </c>
    </row>
    <row r="780" spans="1:5" ht="15.75" thickBot="1" x14ac:dyDescent="0.3">
      <c r="A780" s="1" t="s">
        <v>25</v>
      </c>
      <c r="B780" s="20">
        <f>B781+B782</f>
        <v>0</v>
      </c>
      <c r="C780" s="20">
        <f t="shared" ref="C780:E780" si="142">C781+C782</f>
        <v>0</v>
      </c>
      <c r="D780" s="20">
        <f t="shared" si="142"/>
        <v>0</v>
      </c>
      <c r="E780" s="20">
        <f t="shared" si="142"/>
        <v>0</v>
      </c>
    </row>
    <row r="781" spans="1:5" ht="15.75" thickBot="1" x14ac:dyDescent="0.3">
      <c r="A781" s="10" t="s">
        <v>50</v>
      </c>
      <c r="B781" s="8">
        <f>B755</f>
        <v>0</v>
      </c>
      <c r="C781" s="8">
        <f t="shared" ref="C781:E782" si="143">C755</f>
        <v>0</v>
      </c>
      <c r="D781" s="8">
        <f t="shared" si="143"/>
        <v>0</v>
      </c>
      <c r="E781" s="8">
        <f t="shared" si="143"/>
        <v>0</v>
      </c>
    </row>
    <row r="782" spans="1:5" ht="15.75" thickBot="1" x14ac:dyDescent="0.3">
      <c r="A782" s="10" t="s">
        <v>54</v>
      </c>
      <c r="B782" s="8">
        <f>B756</f>
        <v>0</v>
      </c>
      <c r="C782" s="8">
        <f t="shared" si="143"/>
        <v>0</v>
      </c>
      <c r="D782" s="8">
        <f t="shared" si="143"/>
        <v>0</v>
      </c>
      <c r="E782" s="8">
        <f t="shared" si="143"/>
        <v>0</v>
      </c>
    </row>
    <row r="783" spans="1:5" ht="24.75" thickBot="1" x14ac:dyDescent="0.3">
      <c r="A783" s="1" t="s">
        <v>3</v>
      </c>
      <c r="B783" s="20">
        <f>B784+B785</f>
        <v>0</v>
      </c>
      <c r="C783" s="20">
        <f t="shared" ref="C783:E783" si="144">C784+C785</f>
        <v>0</v>
      </c>
      <c r="D783" s="20">
        <f t="shared" si="144"/>
        <v>0</v>
      </c>
      <c r="E783" s="20">
        <f t="shared" si="144"/>
        <v>0</v>
      </c>
    </row>
    <row r="784" spans="1:5" ht="15.75" thickBot="1" x14ac:dyDescent="0.3">
      <c r="A784" s="10" t="s">
        <v>50</v>
      </c>
      <c r="B784" s="8">
        <f>B758</f>
        <v>0</v>
      </c>
      <c r="C784" s="8">
        <f t="shared" ref="C784:E785" si="145">C758</f>
        <v>0</v>
      </c>
      <c r="D784" s="8">
        <f t="shared" si="145"/>
        <v>0</v>
      </c>
      <c r="E784" s="8">
        <f t="shared" si="145"/>
        <v>0</v>
      </c>
    </row>
    <row r="785" spans="1:5" ht="15.75" thickBot="1" x14ac:dyDescent="0.3">
      <c r="A785" s="10" t="s">
        <v>54</v>
      </c>
      <c r="B785" s="8">
        <f>B759</f>
        <v>0</v>
      </c>
      <c r="C785" s="8">
        <f t="shared" si="145"/>
        <v>0</v>
      </c>
      <c r="D785" s="8">
        <f t="shared" si="145"/>
        <v>0</v>
      </c>
      <c r="E785" s="8">
        <f t="shared" si="145"/>
        <v>0</v>
      </c>
    </row>
    <row r="786" spans="1:5" ht="15.75" thickBot="1" x14ac:dyDescent="0.3">
      <c r="A786" s="1" t="s">
        <v>19</v>
      </c>
      <c r="B786" s="20">
        <f>SUM(B787:B790)</f>
        <v>0</v>
      </c>
      <c r="C786" s="20">
        <f t="shared" ref="C786:E786" si="146">SUM(C787:C790)</f>
        <v>0</v>
      </c>
      <c r="D786" s="20">
        <f t="shared" si="146"/>
        <v>0</v>
      </c>
      <c r="E786" s="20">
        <f t="shared" si="146"/>
        <v>0</v>
      </c>
    </row>
    <row r="787" spans="1:5" ht="15.75" thickBot="1" x14ac:dyDescent="0.3">
      <c r="A787" s="10" t="s">
        <v>50</v>
      </c>
      <c r="B787" s="8">
        <f>B710</f>
        <v>0</v>
      </c>
      <c r="C787" s="8">
        <f t="shared" ref="C787:E787" si="147">C710</f>
        <v>0</v>
      </c>
      <c r="D787" s="8">
        <f t="shared" si="147"/>
        <v>0</v>
      </c>
      <c r="E787" s="8">
        <f t="shared" si="147"/>
        <v>0</v>
      </c>
    </row>
    <row r="788" spans="1:5" ht="15.75" thickBot="1" x14ac:dyDescent="0.3">
      <c r="A788" s="10" t="s">
        <v>78</v>
      </c>
      <c r="B788" s="8">
        <f t="shared" ref="B788:E790" si="148">B711</f>
        <v>0</v>
      </c>
      <c r="C788" s="8">
        <f t="shared" si="148"/>
        <v>0</v>
      </c>
      <c r="D788" s="8">
        <f t="shared" si="148"/>
        <v>0</v>
      </c>
      <c r="E788" s="8">
        <f t="shared" si="148"/>
        <v>0</v>
      </c>
    </row>
    <row r="789" spans="1:5" ht="15.75" thickBot="1" x14ac:dyDescent="0.3">
      <c r="A789" s="10" t="s">
        <v>76</v>
      </c>
      <c r="B789" s="8">
        <f t="shared" si="148"/>
        <v>0</v>
      </c>
      <c r="C789" s="8">
        <f t="shared" si="148"/>
        <v>0</v>
      </c>
      <c r="D789" s="8">
        <f t="shared" si="148"/>
        <v>0</v>
      </c>
      <c r="E789" s="8">
        <f t="shared" si="148"/>
        <v>0</v>
      </c>
    </row>
    <row r="790" spans="1:5" ht="15.75" thickBot="1" x14ac:dyDescent="0.3">
      <c r="A790" s="10" t="s">
        <v>77</v>
      </c>
      <c r="B790" s="8">
        <f t="shared" si="148"/>
        <v>0</v>
      </c>
      <c r="C790" s="8">
        <f t="shared" si="148"/>
        <v>0</v>
      </c>
      <c r="D790" s="8">
        <f t="shared" si="148"/>
        <v>0</v>
      </c>
      <c r="E790" s="8">
        <f t="shared" si="148"/>
        <v>0</v>
      </c>
    </row>
    <row r="791" spans="1:5" ht="15.75" thickBot="1" x14ac:dyDescent="0.3">
      <c r="A791" s="1" t="s">
        <v>20</v>
      </c>
      <c r="B791" s="20">
        <f>SUM(B792:B795)</f>
        <v>5000</v>
      </c>
      <c r="C791" s="20">
        <f t="shared" ref="C791:E791" si="149">SUM(C792:C795)</f>
        <v>5000</v>
      </c>
      <c r="D791" s="20">
        <f t="shared" si="149"/>
        <v>5000</v>
      </c>
      <c r="E791" s="20">
        <f t="shared" si="149"/>
        <v>5000</v>
      </c>
    </row>
    <row r="792" spans="1:5" ht="15.75" thickBot="1" x14ac:dyDescent="0.3">
      <c r="A792" s="10" t="s">
        <v>50</v>
      </c>
      <c r="B792" s="8">
        <f>B715</f>
        <v>5000</v>
      </c>
      <c r="C792" s="8">
        <f t="shared" ref="C792:E792" si="150">C715</f>
        <v>5000</v>
      </c>
      <c r="D792" s="8">
        <f t="shared" si="150"/>
        <v>5000</v>
      </c>
      <c r="E792" s="8">
        <f t="shared" si="150"/>
        <v>5000</v>
      </c>
    </row>
    <row r="793" spans="1:5" ht="15.75" thickBot="1" x14ac:dyDescent="0.3">
      <c r="A793" s="10" t="s">
        <v>78</v>
      </c>
      <c r="B793" s="8">
        <f t="shared" ref="B793:E795" si="151">B716</f>
        <v>0</v>
      </c>
      <c r="C793" s="8">
        <f t="shared" si="151"/>
        <v>0</v>
      </c>
      <c r="D793" s="8">
        <f t="shared" si="151"/>
        <v>0</v>
      </c>
      <c r="E793" s="8">
        <f t="shared" si="151"/>
        <v>0</v>
      </c>
    </row>
    <row r="794" spans="1:5" ht="15.75" thickBot="1" x14ac:dyDescent="0.3">
      <c r="A794" s="10" t="s">
        <v>76</v>
      </c>
      <c r="B794" s="8">
        <f t="shared" si="151"/>
        <v>0</v>
      </c>
      <c r="C794" s="8">
        <f t="shared" si="151"/>
        <v>0</v>
      </c>
      <c r="D794" s="8">
        <f t="shared" si="151"/>
        <v>0</v>
      </c>
      <c r="E794" s="8">
        <f t="shared" si="151"/>
        <v>0</v>
      </c>
    </row>
    <row r="795" spans="1:5" ht="15.75" thickBot="1" x14ac:dyDescent="0.3">
      <c r="A795" s="10" t="s">
        <v>77</v>
      </c>
      <c r="B795" s="8">
        <f t="shared" si="151"/>
        <v>0</v>
      </c>
      <c r="C795" s="8">
        <f t="shared" si="151"/>
        <v>0</v>
      </c>
      <c r="D795" s="8">
        <f t="shared" si="151"/>
        <v>0</v>
      </c>
      <c r="E795" s="8">
        <f t="shared" si="151"/>
        <v>0</v>
      </c>
    </row>
    <row r="796" spans="1:5" ht="15.75" thickBot="1" x14ac:dyDescent="0.3">
      <c r="A796" s="22" t="s">
        <v>35</v>
      </c>
      <c r="B796" s="23">
        <f>IF(B764-B763=0,0,"Error")</f>
        <v>0</v>
      </c>
      <c r="C796" s="23">
        <f>IF(C764-C763=0,0,"Error")</f>
        <v>0</v>
      </c>
      <c r="D796" s="23">
        <f>IF(D764-D763=0,0,"Error")</f>
        <v>0</v>
      </c>
      <c r="E796" s="23">
        <f>IF(E764-E763=0,0,"Error")</f>
        <v>0</v>
      </c>
    </row>
  </sheetData>
  <mergeCells count="150">
    <mergeCell ref="A2:E2"/>
    <mergeCell ref="A3:E3"/>
    <mergeCell ref="B5:E5"/>
    <mergeCell ref="B6:E6"/>
    <mergeCell ref="B7:E7"/>
    <mergeCell ref="A8:E8"/>
    <mergeCell ref="A31:E31"/>
    <mergeCell ref="B32:E32"/>
    <mergeCell ref="B33:E33"/>
    <mergeCell ref="B34:E34"/>
    <mergeCell ref="A35:A36"/>
    <mergeCell ref="A43:E43"/>
    <mergeCell ref="A9:E11"/>
    <mergeCell ref="B12:E12"/>
    <mergeCell ref="A13:A14"/>
    <mergeCell ref="B21:E21"/>
    <mergeCell ref="A22:E22"/>
    <mergeCell ref="A30:E30"/>
    <mergeCell ref="A81:A82"/>
    <mergeCell ref="B106:E106"/>
    <mergeCell ref="B107:E107"/>
    <mergeCell ref="B108:E108"/>
    <mergeCell ref="A109:A110"/>
    <mergeCell ref="A117:E117"/>
    <mergeCell ref="A44:A45"/>
    <mergeCell ref="B69:E69"/>
    <mergeCell ref="B70:E70"/>
    <mergeCell ref="B71:E71"/>
    <mergeCell ref="A72:A73"/>
    <mergeCell ref="A80:E80"/>
    <mergeCell ref="A155:A156"/>
    <mergeCell ref="B180:E180"/>
    <mergeCell ref="A181:E181"/>
    <mergeCell ref="A187:E187"/>
    <mergeCell ref="A188:E188"/>
    <mergeCell ref="B189:E189"/>
    <mergeCell ref="A118:A119"/>
    <mergeCell ref="B143:E143"/>
    <mergeCell ref="B144:E144"/>
    <mergeCell ref="B145:E145"/>
    <mergeCell ref="A146:A147"/>
    <mergeCell ref="A154:E154"/>
    <mergeCell ref="B227:E227"/>
    <mergeCell ref="B228:E228"/>
    <mergeCell ref="A229:A230"/>
    <mergeCell ref="A237:E237"/>
    <mergeCell ref="A238:A239"/>
    <mergeCell ref="B263:E263"/>
    <mergeCell ref="B190:E190"/>
    <mergeCell ref="B191:E191"/>
    <mergeCell ref="A192:A193"/>
    <mergeCell ref="A200:E200"/>
    <mergeCell ref="A201:A202"/>
    <mergeCell ref="B226:E226"/>
    <mergeCell ref="A301:E301"/>
    <mergeCell ref="A305:E305"/>
    <mergeCell ref="A306:E306"/>
    <mergeCell ref="B307:E307"/>
    <mergeCell ref="B308:E308"/>
    <mergeCell ref="B309:E309"/>
    <mergeCell ref="B264:E264"/>
    <mergeCell ref="B265:E265"/>
    <mergeCell ref="A266:A267"/>
    <mergeCell ref="A274:E274"/>
    <mergeCell ref="A275:A276"/>
    <mergeCell ref="B300:E300"/>
    <mergeCell ref="A347:A348"/>
    <mergeCell ref="A355:E355"/>
    <mergeCell ref="A356:A357"/>
    <mergeCell ref="B381:E381"/>
    <mergeCell ref="B382:E382"/>
    <mergeCell ref="B383:E383"/>
    <mergeCell ref="A310:A311"/>
    <mergeCell ref="A318:E318"/>
    <mergeCell ref="A319:A320"/>
    <mergeCell ref="B344:E344"/>
    <mergeCell ref="B345:E345"/>
    <mergeCell ref="B346:E346"/>
    <mergeCell ref="A427:E427"/>
    <mergeCell ref="B428:E428"/>
    <mergeCell ref="B429:E429"/>
    <mergeCell ref="B430:E430"/>
    <mergeCell ref="A431:A432"/>
    <mergeCell ref="A439:E439"/>
    <mergeCell ref="A384:A385"/>
    <mergeCell ref="A392:E392"/>
    <mergeCell ref="A393:A394"/>
    <mergeCell ref="B418:E418"/>
    <mergeCell ref="A419:E419"/>
    <mergeCell ref="A426:E426"/>
    <mergeCell ref="A477:A478"/>
    <mergeCell ref="B502:E502"/>
    <mergeCell ref="B503:E503"/>
    <mergeCell ref="B504:E504"/>
    <mergeCell ref="A505:A506"/>
    <mergeCell ref="A513:E513"/>
    <mergeCell ref="A440:A441"/>
    <mergeCell ref="B465:E465"/>
    <mergeCell ref="B466:E466"/>
    <mergeCell ref="B467:E467"/>
    <mergeCell ref="A468:A469"/>
    <mergeCell ref="A476:E476"/>
    <mergeCell ref="A551:A552"/>
    <mergeCell ref="B576:E576"/>
    <mergeCell ref="A577:E577"/>
    <mergeCell ref="A579:E579"/>
    <mergeCell ref="A580:E580"/>
    <mergeCell ref="B581:E581"/>
    <mergeCell ref="A514:A515"/>
    <mergeCell ref="B539:E539"/>
    <mergeCell ref="B540:E540"/>
    <mergeCell ref="B541:E541"/>
    <mergeCell ref="A542:A543"/>
    <mergeCell ref="A550:E550"/>
    <mergeCell ref="B619:E619"/>
    <mergeCell ref="B620:E620"/>
    <mergeCell ref="A621:A622"/>
    <mergeCell ref="A629:E629"/>
    <mergeCell ref="A630:A631"/>
    <mergeCell ref="B655:E655"/>
    <mergeCell ref="B582:E582"/>
    <mergeCell ref="B583:E583"/>
    <mergeCell ref="A584:A585"/>
    <mergeCell ref="A592:E592"/>
    <mergeCell ref="A593:A594"/>
    <mergeCell ref="B618:E618"/>
    <mergeCell ref="A1:E1"/>
    <mergeCell ref="B726:E726"/>
    <mergeCell ref="B727:E727"/>
    <mergeCell ref="A728:A729"/>
    <mergeCell ref="A736:E736"/>
    <mergeCell ref="A737:A738"/>
    <mergeCell ref="A706:E706"/>
    <mergeCell ref="A707:A708"/>
    <mergeCell ref="B720:E720"/>
    <mergeCell ref="A721:E721"/>
    <mergeCell ref="A724:E724"/>
    <mergeCell ref="B725:E725"/>
    <mergeCell ref="A693:E693"/>
    <mergeCell ref="B694:E694"/>
    <mergeCell ref="D695:E695"/>
    <mergeCell ref="B696:E696"/>
    <mergeCell ref="B697:E697"/>
    <mergeCell ref="A698:A699"/>
    <mergeCell ref="B656:E656"/>
    <mergeCell ref="B657:E657"/>
    <mergeCell ref="A658:A659"/>
    <mergeCell ref="A666:E666"/>
    <mergeCell ref="A667:A668"/>
    <mergeCell ref="A692:E69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135"/>
  <sheetViews>
    <sheetView zoomScale="110" zoomScaleNormal="110" workbookViewId="0">
      <selection activeCell="A9" sqref="A9:E10"/>
    </sheetView>
  </sheetViews>
  <sheetFormatPr defaultRowHeight="15" x14ac:dyDescent="0.25"/>
  <cols>
    <col min="1" max="1" width="26.5703125" customWidth="1"/>
    <col min="2" max="5" width="21.42578125" customWidth="1"/>
  </cols>
  <sheetData>
    <row r="1" spans="1:5" x14ac:dyDescent="0.25">
      <c r="A1" s="766"/>
      <c r="B1" s="766"/>
      <c r="C1" s="766"/>
      <c r="D1" s="766"/>
      <c r="E1" s="766"/>
    </row>
    <row r="2" spans="1:5" ht="18" customHeight="1" x14ac:dyDescent="0.25">
      <c r="A2" s="836" t="s">
        <v>799</v>
      </c>
      <c r="B2" s="836"/>
      <c r="C2" s="836"/>
      <c r="D2" s="836"/>
      <c r="E2" s="836"/>
    </row>
    <row r="3" spans="1:5" ht="18" customHeight="1" x14ac:dyDescent="0.25">
      <c r="A3" s="837" t="s">
        <v>1078</v>
      </c>
      <c r="B3" s="837"/>
      <c r="C3" s="837"/>
      <c r="D3" s="837"/>
      <c r="E3" s="837"/>
    </row>
    <row r="4" spans="1:5" ht="15.75" thickBot="1" x14ac:dyDescent="0.3"/>
    <row r="5" spans="1:5" ht="26.25" thickBot="1" x14ac:dyDescent="0.3">
      <c r="A5" s="15" t="s">
        <v>21</v>
      </c>
      <c r="B5" s="813" t="s">
        <v>1007</v>
      </c>
      <c r="C5" s="813"/>
      <c r="D5" s="813"/>
      <c r="E5" s="813"/>
    </row>
    <row r="6" spans="1:5" ht="15.75" thickBot="1" x14ac:dyDescent="0.3">
      <c r="A6" s="15" t="s">
        <v>4</v>
      </c>
      <c r="B6" s="814" t="s">
        <v>344</v>
      </c>
      <c r="C6" s="815"/>
      <c r="D6" s="815"/>
      <c r="E6" s="816"/>
    </row>
    <row r="7" spans="1:5" ht="15.75" thickBot="1" x14ac:dyDescent="0.3">
      <c r="A7" s="15" t="s">
        <v>26</v>
      </c>
      <c r="B7" s="817" t="s">
        <v>141</v>
      </c>
      <c r="C7" s="809"/>
      <c r="D7" s="809"/>
      <c r="E7" s="818"/>
    </row>
    <row r="8" spans="1:5" ht="15.75" thickBot="1" x14ac:dyDescent="0.3">
      <c r="A8" s="819" t="s">
        <v>7</v>
      </c>
      <c r="B8" s="820"/>
      <c r="C8" s="820"/>
      <c r="D8" s="820"/>
      <c r="E8" s="821"/>
    </row>
    <row r="9" spans="1:5" ht="26.25" customHeight="1" x14ac:dyDescent="0.25">
      <c r="A9" s="822" t="s">
        <v>1006</v>
      </c>
      <c r="B9" s="823"/>
      <c r="C9" s="823"/>
      <c r="D9" s="823"/>
      <c r="E9" s="824"/>
    </row>
    <row r="10" spans="1:5" ht="27.95" customHeight="1" thickBot="1" x14ac:dyDescent="0.3">
      <c r="A10" s="825"/>
      <c r="B10" s="826"/>
      <c r="C10" s="826"/>
      <c r="D10" s="826"/>
      <c r="E10" s="827"/>
    </row>
    <row r="11" spans="1:5" ht="42.75" customHeight="1" thickBot="1" x14ac:dyDescent="0.3">
      <c r="A11" s="14" t="s">
        <v>10</v>
      </c>
      <c r="B11" s="828" t="s">
        <v>1005</v>
      </c>
      <c r="C11" s="829"/>
      <c r="D11" s="829"/>
      <c r="E11" s="830"/>
    </row>
    <row r="12" spans="1:5" ht="23.25" customHeight="1" x14ac:dyDescent="0.25">
      <c r="A12" s="831" t="s">
        <v>11</v>
      </c>
      <c r="B12" s="513">
        <v>2019</v>
      </c>
      <c r="C12" s="513">
        <v>2020</v>
      </c>
      <c r="D12" s="513">
        <v>2021</v>
      </c>
      <c r="E12" s="513">
        <v>2022</v>
      </c>
    </row>
    <row r="13" spans="1:5" ht="15.75" thickBot="1" x14ac:dyDescent="0.3">
      <c r="A13" s="832"/>
      <c r="B13" s="512" t="s">
        <v>5</v>
      </c>
      <c r="C13" s="512" t="s">
        <v>6</v>
      </c>
      <c r="D13" s="512" t="s">
        <v>6</v>
      </c>
      <c r="E13" s="512" t="s">
        <v>6</v>
      </c>
    </row>
    <row r="14" spans="1:5" ht="26.25" thickBot="1" x14ac:dyDescent="0.3">
      <c r="A14" s="511" t="s">
        <v>1004</v>
      </c>
      <c r="B14" s="72">
        <v>0</v>
      </c>
      <c r="C14" s="38" t="s">
        <v>1000</v>
      </c>
      <c r="D14" s="38" t="s">
        <v>1000</v>
      </c>
      <c r="E14" s="38" t="s">
        <v>1000</v>
      </c>
    </row>
    <row r="15" spans="1:5" ht="26.25" thickBot="1" x14ac:dyDescent="0.3">
      <c r="A15" s="511" t="s">
        <v>1003</v>
      </c>
      <c r="B15" s="38" t="s">
        <v>30</v>
      </c>
      <c r="C15" s="38" t="s">
        <v>27</v>
      </c>
      <c r="D15" s="38" t="s">
        <v>27</v>
      </c>
      <c r="E15" s="38" t="s">
        <v>27</v>
      </c>
    </row>
    <row r="16" spans="1:5" ht="55.7" customHeight="1" thickBot="1" x14ac:dyDescent="0.3">
      <c r="A16" s="12" t="s">
        <v>12</v>
      </c>
      <c r="B16" s="833" t="s">
        <v>1002</v>
      </c>
      <c r="C16" s="834"/>
      <c r="D16" s="834"/>
      <c r="E16" s="835"/>
    </row>
    <row r="17" spans="1:5" ht="23.25" customHeight="1" thickBot="1" x14ac:dyDescent="0.3">
      <c r="A17" s="767" t="s">
        <v>13</v>
      </c>
      <c r="B17" s="779"/>
      <c r="C17" s="779"/>
      <c r="D17" s="779"/>
      <c r="E17" s="780"/>
    </row>
    <row r="18" spans="1:5" ht="48.75" customHeight="1" thickBot="1" x14ac:dyDescent="0.3">
      <c r="A18" s="544" t="s">
        <v>1001</v>
      </c>
      <c r="B18" s="510">
        <v>0</v>
      </c>
      <c r="C18" s="38" t="s">
        <v>1000</v>
      </c>
      <c r="D18" s="38" t="s">
        <v>999</v>
      </c>
      <c r="E18" s="38" t="s">
        <v>998</v>
      </c>
    </row>
    <row r="19" spans="1:5" ht="38.25" customHeight="1" thickBot="1" x14ac:dyDescent="0.3">
      <c r="A19" s="545" t="s">
        <v>997</v>
      </c>
      <c r="B19" s="38" t="s">
        <v>188</v>
      </c>
      <c r="C19" s="38" t="s">
        <v>188</v>
      </c>
      <c r="D19" s="38" t="s">
        <v>188</v>
      </c>
      <c r="E19" s="38" t="s">
        <v>188</v>
      </c>
    </row>
    <row r="20" spans="1:5" ht="15.75" thickBot="1" x14ac:dyDescent="0.3">
      <c r="A20" s="790" t="s">
        <v>32</v>
      </c>
      <c r="B20" s="791"/>
      <c r="C20" s="791"/>
      <c r="D20" s="791"/>
      <c r="E20" s="792"/>
    </row>
    <row r="21" spans="1:5" ht="15.75" thickBot="1" x14ac:dyDescent="0.3">
      <c r="A21" s="781" t="s">
        <v>95</v>
      </c>
      <c r="B21" s="782"/>
      <c r="C21" s="782"/>
      <c r="D21" s="782"/>
      <c r="E21" s="783"/>
    </row>
    <row r="22" spans="1:5" ht="15.75" thickBot="1" x14ac:dyDescent="0.3">
      <c r="A22" s="18" t="s">
        <v>96</v>
      </c>
      <c r="B22" s="805" t="s">
        <v>996</v>
      </c>
      <c r="C22" s="785"/>
      <c r="D22" s="785"/>
      <c r="E22" s="786"/>
    </row>
    <row r="23" spans="1:5" ht="27.75" customHeight="1" thickBot="1" x14ac:dyDescent="0.3">
      <c r="A23" s="4" t="s">
        <v>9</v>
      </c>
      <c r="B23" s="838" t="s">
        <v>995</v>
      </c>
      <c r="C23" s="839"/>
      <c r="D23" s="839"/>
      <c r="E23" s="840"/>
    </row>
    <row r="24" spans="1:5" ht="15.75" thickBot="1" x14ac:dyDescent="0.3">
      <c r="A24" s="4" t="s">
        <v>14</v>
      </c>
      <c r="B24" s="770" t="s">
        <v>994</v>
      </c>
      <c r="C24" s="768"/>
      <c r="D24" s="768"/>
      <c r="E24" s="769"/>
    </row>
    <row r="25" spans="1:5" ht="12.75" customHeight="1" x14ac:dyDescent="0.25">
      <c r="A25" s="771"/>
      <c r="B25" s="16">
        <v>2019</v>
      </c>
      <c r="C25" s="16">
        <v>2020</v>
      </c>
      <c r="D25" s="16">
        <v>2021</v>
      </c>
      <c r="E25" s="16">
        <v>2022</v>
      </c>
    </row>
    <row r="26" spans="1:5" ht="13.7" customHeight="1" thickBot="1" x14ac:dyDescent="0.3">
      <c r="A26" s="772"/>
      <c r="B26" s="17" t="s">
        <v>5</v>
      </c>
      <c r="C26" s="17" t="s">
        <v>6</v>
      </c>
      <c r="D26" s="17" t="s">
        <v>6</v>
      </c>
      <c r="E26" s="17" t="s">
        <v>6</v>
      </c>
    </row>
    <row r="27" spans="1:5" ht="15.75" thickBot="1" x14ac:dyDescent="0.3">
      <c r="A27" s="4" t="s">
        <v>8</v>
      </c>
      <c r="B27" s="34">
        <f>4+2</f>
        <v>6</v>
      </c>
      <c r="C27" s="34">
        <f>4+3</f>
        <v>7</v>
      </c>
      <c r="D27" s="34">
        <f>4+2+1</f>
        <v>7</v>
      </c>
      <c r="E27" s="34">
        <f>4+2+1</f>
        <v>7</v>
      </c>
    </row>
    <row r="28" spans="1:5" ht="15.75" thickBot="1" x14ac:dyDescent="0.3">
      <c r="A28" s="4" t="s">
        <v>15</v>
      </c>
      <c r="B28" s="34">
        <f>B43</f>
        <v>0</v>
      </c>
      <c r="C28" s="34">
        <f>C43</f>
        <v>0</v>
      </c>
      <c r="D28" s="34">
        <f>D43</f>
        <v>90000</v>
      </c>
      <c r="E28" s="34">
        <f>E43</f>
        <v>90000</v>
      </c>
    </row>
    <row r="29" spans="1:5" ht="15.75" thickBot="1" x14ac:dyDescent="0.3">
      <c r="A29" s="4" t="s">
        <v>23</v>
      </c>
      <c r="B29" s="6">
        <f>B28/B27</f>
        <v>0</v>
      </c>
      <c r="C29" s="6">
        <f>C28/C27</f>
        <v>0</v>
      </c>
      <c r="D29" s="6">
        <f>D28/D27</f>
        <v>12857.142857142857</v>
      </c>
      <c r="E29" s="6">
        <f>E28/E27</f>
        <v>12857.142857142857</v>
      </c>
    </row>
    <row r="30" spans="1:5" ht="15.75" thickBot="1" x14ac:dyDescent="0.3">
      <c r="A30" s="4" t="s">
        <v>16</v>
      </c>
      <c r="B30" s="499" t="s">
        <v>22</v>
      </c>
      <c r="C30" s="7">
        <f t="shared" ref="C30:E32" si="0">C27/B27-1</f>
        <v>0.16666666666666674</v>
      </c>
      <c r="D30" s="7">
        <f t="shared" si="0"/>
        <v>0</v>
      </c>
      <c r="E30" s="7">
        <f t="shared" si="0"/>
        <v>0</v>
      </c>
    </row>
    <row r="31" spans="1:5" ht="15.75" thickBot="1" x14ac:dyDescent="0.3">
      <c r="A31" s="4" t="s">
        <v>17</v>
      </c>
      <c r="B31" s="499" t="s">
        <v>22</v>
      </c>
      <c r="C31" s="7" t="e">
        <f t="shared" si="0"/>
        <v>#DIV/0!</v>
      </c>
      <c r="D31" s="7" t="e">
        <f t="shared" si="0"/>
        <v>#DIV/0!</v>
      </c>
      <c r="E31" s="7">
        <f t="shared" si="0"/>
        <v>0</v>
      </c>
    </row>
    <row r="32" spans="1:5" ht="15.75" thickBot="1" x14ac:dyDescent="0.3">
      <c r="A32" s="4" t="s">
        <v>18</v>
      </c>
      <c r="B32" s="499" t="s">
        <v>22</v>
      </c>
      <c r="C32" s="7" t="e">
        <f t="shared" si="0"/>
        <v>#DIV/0!</v>
      </c>
      <c r="D32" s="7" t="e">
        <f t="shared" si="0"/>
        <v>#DIV/0!</v>
      </c>
      <c r="E32" s="7">
        <f t="shared" si="0"/>
        <v>0</v>
      </c>
    </row>
    <row r="33" spans="1:5" ht="15.75" thickBot="1" x14ac:dyDescent="0.3">
      <c r="A33" s="773" t="s">
        <v>34</v>
      </c>
      <c r="B33" s="774"/>
      <c r="C33" s="774"/>
      <c r="D33" s="774"/>
      <c r="E33" s="775"/>
    </row>
    <row r="34" spans="1:5" ht="40.5" customHeight="1" x14ac:dyDescent="0.25">
      <c r="A34" s="771"/>
      <c r="B34" s="16">
        <v>2019</v>
      </c>
      <c r="C34" s="16">
        <v>2020</v>
      </c>
      <c r="D34" s="16">
        <v>2021</v>
      </c>
      <c r="E34" s="16">
        <v>2022</v>
      </c>
    </row>
    <row r="35" spans="1:5" ht="22.5" customHeight="1" thickBot="1" x14ac:dyDescent="0.3">
      <c r="A35" s="772"/>
      <c r="B35" s="17" t="s">
        <v>5</v>
      </c>
      <c r="C35" s="17" t="s">
        <v>6</v>
      </c>
      <c r="D35" s="17" t="s">
        <v>6</v>
      </c>
      <c r="E35" s="17" t="s">
        <v>6</v>
      </c>
    </row>
    <row r="36" spans="1:5" ht="14.25" customHeight="1" thickBot="1" x14ac:dyDescent="0.3">
      <c r="A36" s="1" t="s">
        <v>0</v>
      </c>
      <c r="B36" s="8"/>
      <c r="C36" s="8"/>
      <c r="D36" s="8"/>
      <c r="E36" s="8"/>
    </row>
    <row r="37" spans="1:5" ht="24.75" thickBot="1" x14ac:dyDescent="0.3">
      <c r="A37" s="1" t="s">
        <v>31</v>
      </c>
      <c r="B37" s="8"/>
      <c r="C37" s="8"/>
      <c r="D37" s="8"/>
      <c r="E37" s="8"/>
    </row>
    <row r="38" spans="1:5" ht="17.25" customHeight="1" thickBot="1" x14ac:dyDescent="0.3">
      <c r="A38" s="1" t="s">
        <v>1</v>
      </c>
      <c r="B38" s="8"/>
      <c r="C38" s="8"/>
      <c r="D38" s="8"/>
      <c r="E38" s="8"/>
    </row>
    <row r="39" spans="1:5" ht="26.25" customHeight="1" thickBot="1" x14ac:dyDescent="0.3">
      <c r="A39" s="1" t="s">
        <v>2</v>
      </c>
      <c r="B39" s="11"/>
      <c r="C39" s="8"/>
      <c r="D39" s="8"/>
      <c r="E39" s="8"/>
    </row>
    <row r="40" spans="1:5" ht="15.75" thickBot="1" x14ac:dyDescent="0.3">
      <c r="A40" s="1" t="s">
        <v>24</v>
      </c>
      <c r="B40" s="11"/>
      <c r="C40" s="8"/>
      <c r="D40" s="8"/>
      <c r="E40" s="8"/>
    </row>
    <row r="41" spans="1:5" ht="15.75" thickBot="1" x14ac:dyDescent="0.3">
      <c r="A41" s="1" t="s">
        <v>25</v>
      </c>
      <c r="B41" s="53">
        <v>0</v>
      </c>
      <c r="C41" s="53">
        <v>0</v>
      </c>
      <c r="D41" s="53">
        <v>90000</v>
      </c>
      <c r="E41" s="53">
        <v>90000</v>
      </c>
    </row>
    <row r="42" spans="1:5" ht="24.6" hidden="1" customHeight="1" thickBot="1" x14ac:dyDescent="0.3">
      <c r="A42" s="1" t="s">
        <v>3</v>
      </c>
      <c r="B42" s="11"/>
      <c r="C42" s="8"/>
      <c r="D42" s="8"/>
      <c r="E42" s="8"/>
    </row>
    <row r="43" spans="1:5" ht="15.75" thickBot="1" x14ac:dyDescent="0.3">
      <c r="A43" s="19" t="s">
        <v>33</v>
      </c>
      <c r="B43" s="11">
        <f>B42+B41+B40+B39+B38+B37+B36</f>
        <v>0</v>
      </c>
      <c r="C43" s="11">
        <f>C42+C41+C40+C39+C38+C37+C36</f>
        <v>0</v>
      </c>
      <c r="D43" s="11">
        <f>D42+D41+D40+D39+D38+D37+D36</f>
        <v>90000</v>
      </c>
      <c r="E43" s="11">
        <f>E42+E41+E40+E39+E38+E37+E36</f>
        <v>90000</v>
      </c>
    </row>
    <row r="44" spans="1:5" ht="15.75" thickBot="1" x14ac:dyDescent="0.3">
      <c r="A44" s="22" t="s">
        <v>35</v>
      </c>
      <c r="B44" s="23">
        <f>IF(B43-B28=0,0,"Error")</f>
        <v>0</v>
      </c>
      <c r="C44" s="23">
        <f>IF(C43-C28=0,0,"Error")</f>
        <v>0</v>
      </c>
      <c r="D44" s="23">
        <f>IF(D43-D28=0,0,"Error")</f>
        <v>0</v>
      </c>
      <c r="E44" s="23">
        <f>IF(E43-E28=0,0,"Error")</f>
        <v>0</v>
      </c>
    </row>
    <row r="45" spans="1:5" ht="21.75" customHeight="1" thickBot="1" x14ac:dyDescent="0.3">
      <c r="A45" s="18" t="s">
        <v>55</v>
      </c>
      <c r="B45" s="805" t="s">
        <v>993</v>
      </c>
      <c r="C45" s="785"/>
      <c r="D45" s="785"/>
      <c r="E45" s="786"/>
    </row>
    <row r="46" spans="1:5" ht="28.7" customHeight="1" thickBot="1" x14ac:dyDescent="0.3">
      <c r="A46" s="4" t="s">
        <v>9</v>
      </c>
      <c r="B46" s="838" t="s">
        <v>992</v>
      </c>
      <c r="C46" s="839"/>
      <c r="D46" s="839"/>
      <c r="E46" s="840"/>
    </row>
    <row r="47" spans="1:5" ht="15.75" thickBot="1" x14ac:dyDescent="0.3">
      <c r="A47" s="4" t="s">
        <v>14</v>
      </c>
      <c r="B47" s="770" t="s">
        <v>199</v>
      </c>
      <c r="C47" s="768"/>
      <c r="D47" s="768"/>
      <c r="E47" s="769"/>
    </row>
    <row r="48" spans="1:5" ht="12.75" customHeight="1" x14ac:dyDescent="0.25">
      <c r="A48" s="771"/>
      <c r="B48" s="16">
        <v>2019</v>
      </c>
      <c r="C48" s="16">
        <v>2020</v>
      </c>
      <c r="D48" s="16">
        <v>2021</v>
      </c>
      <c r="E48" s="16">
        <v>2022</v>
      </c>
    </row>
    <row r="49" spans="1:5" ht="16.7" customHeight="1" thickBot="1" x14ac:dyDescent="0.3">
      <c r="A49" s="772"/>
      <c r="B49" s="17" t="s">
        <v>5</v>
      </c>
      <c r="C49" s="17" t="s">
        <v>6</v>
      </c>
      <c r="D49" s="17" t="s">
        <v>6</v>
      </c>
      <c r="E49" s="17" t="s">
        <v>6</v>
      </c>
    </row>
    <row r="50" spans="1:5" ht="15.75" thickBot="1" x14ac:dyDescent="0.3">
      <c r="A50" s="4" t="s">
        <v>8</v>
      </c>
      <c r="B50" s="34">
        <v>128</v>
      </c>
      <c r="C50" s="34">
        <v>130</v>
      </c>
      <c r="D50" s="34">
        <v>130</v>
      </c>
      <c r="E50" s="34">
        <v>130</v>
      </c>
    </row>
    <row r="51" spans="1:5" ht="15.75" thickBot="1" x14ac:dyDescent="0.3">
      <c r="A51" s="4" t="s">
        <v>15</v>
      </c>
      <c r="B51" s="34">
        <f>B66</f>
        <v>90000</v>
      </c>
      <c r="C51" s="34">
        <f>C66</f>
        <v>90000</v>
      </c>
      <c r="D51" s="34">
        <f>D66</f>
        <v>90000</v>
      </c>
      <c r="E51" s="34">
        <f>E66</f>
        <v>90000</v>
      </c>
    </row>
    <row r="52" spans="1:5" ht="15.75" thickBot="1" x14ac:dyDescent="0.3">
      <c r="A52" s="4" t="s">
        <v>23</v>
      </c>
      <c r="B52" s="6">
        <f>B51/B50</f>
        <v>703.125</v>
      </c>
      <c r="C52" s="6">
        <f>C51/C50</f>
        <v>692.30769230769226</v>
      </c>
      <c r="D52" s="6">
        <f>D51/D50</f>
        <v>692.30769230769226</v>
      </c>
      <c r="E52" s="6">
        <f>E51/E50</f>
        <v>692.30769230769226</v>
      </c>
    </row>
    <row r="53" spans="1:5" ht="15.75" thickBot="1" x14ac:dyDescent="0.3">
      <c r="A53" s="4" t="s">
        <v>16</v>
      </c>
      <c r="B53" s="499" t="s">
        <v>22</v>
      </c>
      <c r="C53" s="7">
        <f t="shared" ref="C53:E55" si="1">C50/B50-1</f>
        <v>1.5625E-2</v>
      </c>
      <c r="D53" s="7">
        <f t="shared" si="1"/>
        <v>0</v>
      </c>
      <c r="E53" s="7">
        <f t="shared" si="1"/>
        <v>0</v>
      </c>
    </row>
    <row r="54" spans="1:5" ht="15.75" thickBot="1" x14ac:dyDescent="0.3">
      <c r="A54" s="4" t="s">
        <v>17</v>
      </c>
      <c r="B54" s="499" t="s">
        <v>22</v>
      </c>
      <c r="C54" s="7">
        <f t="shared" si="1"/>
        <v>0</v>
      </c>
      <c r="D54" s="7">
        <f t="shared" si="1"/>
        <v>0</v>
      </c>
      <c r="E54" s="7">
        <f t="shared" si="1"/>
        <v>0</v>
      </c>
    </row>
    <row r="55" spans="1:5" ht="15.75" thickBot="1" x14ac:dyDescent="0.3">
      <c r="A55" s="4" t="s">
        <v>18</v>
      </c>
      <c r="B55" s="499" t="s">
        <v>22</v>
      </c>
      <c r="C55" s="7">
        <f t="shared" si="1"/>
        <v>-1.5384615384615441E-2</v>
      </c>
      <c r="D55" s="7">
        <f t="shared" si="1"/>
        <v>0</v>
      </c>
      <c r="E55" s="7">
        <f t="shared" si="1"/>
        <v>0</v>
      </c>
    </row>
    <row r="56" spans="1:5" ht="15.75" thickBot="1" x14ac:dyDescent="0.3">
      <c r="A56" s="773" t="s">
        <v>59</v>
      </c>
      <c r="B56" s="774"/>
      <c r="C56" s="774"/>
      <c r="D56" s="774"/>
      <c r="E56" s="775"/>
    </row>
    <row r="57" spans="1:5" ht="15.75" customHeight="1" x14ac:dyDescent="0.25">
      <c r="A57" s="771"/>
      <c r="B57" s="16">
        <v>2019</v>
      </c>
      <c r="C57" s="16">
        <v>2020</v>
      </c>
      <c r="D57" s="16">
        <v>2021</v>
      </c>
      <c r="E57" s="16">
        <v>2022</v>
      </c>
    </row>
    <row r="58" spans="1:5" ht="15.75" thickBot="1" x14ac:dyDescent="0.3">
      <c r="A58" s="772"/>
      <c r="B58" s="17" t="s">
        <v>5</v>
      </c>
      <c r="C58" s="17" t="s">
        <v>6</v>
      </c>
      <c r="D58" s="17" t="s">
        <v>6</v>
      </c>
      <c r="E58" s="17" t="s">
        <v>6</v>
      </c>
    </row>
    <row r="59" spans="1:5" ht="15.75" thickBot="1" x14ac:dyDescent="0.3">
      <c r="A59" s="1" t="s">
        <v>0</v>
      </c>
      <c r="B59" s="8"/>
      <c r="C59" s="8"/>
      <c r="D59" s="8"/>
      <c r="E59" s="8"/>
    </row>
    <row r="60" spans="1:5" ht="24.75" thickBot="1" x14ac:dyDescent="0.3">
      <c r="A60" s="1" t="s">
        <v>31</v>
      </c>
      <c r="B60" s="8"/>
      <c r="C60" s="8"/>
      <c r="D60" s="8"/>
      <c r="E60" s="8"/>
    </row>
    <row r="61" spans="1:5" ht="15.75" thickBot="1" x14ac:dyDescent="0.3">
      <c r="A61" s="1" t="s">
        <v>1</v>
      </c>
      <c r="B61" s="11"/>
      <c r="C61" s="8"/>
      <c r="D61" s="8"/>
      <c r="E61" s="8"/>
    </row>
    <row r="62" spans="1:5" ht="15.75" thickBot="1" x14ac:dyDescent="0.3">
      <c r="A62" s="1" t="s">
        <v>2</v>
      </c>
      <c r="B62" s="11"/>
      <c r="C62" s="8"/>
      <c r="D62" s="8"/>
      <c r="E62" s="8"/>
    </row>
    <row r="63" spans="1:5" ht="15.75" thickBot="1" x14ac:dyDescent="0.3">
      <c r="A63" s="1" t="s">
        <v>24</v>
      </c>
      <c r="B63" s="11"/>
      <c r="C63" s="8"/>
      <c r="D63" s="8"/>
      <c r="E63" s="8"/>
    </row>
    <row r="64" spans="1:5" ht="15.75" thickBot="1" x14ac:dyDescent="0.3">
      <c r="A64" s="1" t="s">
        <v>25</v>
      </c>
      <c r="B64" s="11"/>
      <c r="C64" s="8"/>
      <c r="D64" s="8"/>
      <c r="E64" s="8"/>
    </row>
    <row r="65" spans="1:5" ht="24.75" thickBot="1" x14ac:dyDescent="0.3">
      <c r="A65" s="1" t="s">
        <v>3</v>
      </c>
      <c r="B65" s="11">
        <v>90000</v>
      </c>
      <c r="C65" s="11">
        <v>90000</v>
      </c>
      <c r="D65" s="11">
        <v>90000</v>
      </c>
      <c r="E65" s="11">
        <v>90000</v>
      </c>
    </row>
    <row r="66" spans="1:5" ht="15.75" thickBot="1" x14ac:dyDescent="0.3">
      <c r="A66" s="19" t="s">
        <v>57</v>
      </c>
      <c r="B66" s="11">
        <f>B65+B64+B63+B62+B61+B60+B59</f>
        <v>90000</v>
      </c>
      <c r="C66" s="11">
        <f>C65+C64+C63+C62+C61+C60+C59</f>
        <v>90000</v>
      </c>
      <c r="D66" s="11">
        <f>D65+D64+D63+D62+D61+D60+D59</f>
        <v>90000</v>
      </c>
      <c r="E66" s="11">
        <f>E65+E64+E63+E62+E61+E60+E59</f>
        <v>90000</v>
      </c>
    </row>
    <row r="67" spans="1:5" ht="15.75" thickBot="1" x14ac:dyDescent="0.3">
      <c r="A67" s="22" t="s">
        <v>35</v>
      </c>
      <c r="B67" s="23">
        <f>IF(B66-B51=0,0,"Error")</f>
        <v>0</v>
      </c>
      <c r="C67" s="23">
        <f>IF(C66-C51=0,0,"Error")</f>
        <v>0</v>
      </c>
      <c r="D67" s="23">
        <f>IF(D66-D51=0,0,"Error")</f>
        <v>0</v>
      </c>
      <c r="E67" s="23">
        <f>IF(E66-E51=0,0,"Error")</f>
        <v>0</v>
      </c>
    </row>
    <row r="68" spans="1:5" ht="15.75" thickBot="1" x14ac:dyDescent="0.3">
      <c r="A68" s="18" t="s">
        <v>56</v>
      </c>
      <c r="B68" s="805" t="s">
        <v>991</v>
      </c>
      <c r="C68" s="785"/>
      <c r="D68" s="785"/>
      <c r="E68" s="786"/>
    </row>
    <row r="69" spans="1:5" ht="28.7" customHeight="1" thickBot="1" x14ac:dyDescent="0.3">
      <c r="A69" s="4" t="s">
        <v>9</v>
      </c>
      <c r="B69" s="838" t="s">
        <v>990</v>
      </c>
      <c r="C69" s="839"/>
      <c r="D69" s="839"/>
      <c r="E69" s="840"/>
    </row>
    <row r="70" spans="1:5" ht="15.75" thickBot="1" x14ac:dyDescent="0.3">
      <c r="A70" s="4" t="s">
        <v>14</v>
      </c>
      <c r="B70" s="770" t="s">
        <v>199</v>
      </c>
      <c r="C70" s="768"/>
      <c r="D70" s="768"/>
      <c r="E70" s="769"/>
    </row>
    <row r="71" spans="1:5" ht="12.75" customHeight="1" x14ac:dyDescent="0.25">
      <c r="A71" s="771"/>
      <c r="B71" s="16">
        <v>2019</v>
      </c>
      <c r="C71" s="16">
        <v>2020</v>
      </c>
      <c r="D71" s="16">
        <v>2021</v>
      </c>
      <c r="E71" s="16">
        <v>2022</v>
      </c>
    </row>
    <row r="72" spans="1:5" ht="15" customHeight="1" thickBot="1" x14ac:dyDescent="0.3">
      <c r="A72" s="772"/>
      <c r="B72" s="17" t="s">
        <v>5</v>
      </c>
      <c r="C72" s="17" t="s">
        <v>6</v>
      </c>
      <c r="D72" s="17" t="s">
        <v>6</v>
      </c>
      <c r="E72" s="17" t="s">
        <v>6</v>
      </c>
    </row>
    <row r="73" spans="1:5" ht="15.75" thickBot="1" x14ac:dyDescent="0.3">
      <c r="A73" s="4" t="s">
        <v>8</v>
      </c>
      <c r="B73" s="34">
        <v>30</v>
      </c>
      <c r="C73" s="34">
        <v>30</v>
      </c>
      <c r="D73" s="34">
        <v>30</v>
      </c>
      <c r="E73" s="34">
        <v>30</v>
      </c>
    </row>
    <row r="74" spans="1:5" ht="15.75" thickBot="1" x14ac:dyDescent="0.3">
      <c r="A74" s="4" t="s">
        <v>15</v>
      </c>
      <c r="B74" s="34">
        <f>B89</f>
        <v>150000</v>
      </c>
      <c r="C74" s="34">
        <f>C89</f>
        <v>150000</v>
      </c>
      <c r="D74" s="34">
        <f>D89</f>
        <v>150000</v>
      </c>
      <c r="E74" s="34">
        <f>E89</f>
        <v>150000</v>
      </c>
    </row>
    <row r="75" spans="1:5" ht="15.75" thickBot="1" x14ac:dyDescent="0.3">
      <c r="A75" s="4" t="s">
        <v>23</v>
      </c>
      <c r="B75" s="6">
        <f>B74/B73</f>
        <v>5000</v>
      </c>
      <c r="C75" s="6">
        <f>C74/C73</f>
        <v>5000</v>
      </c>
      <c r="D75" s="6">
        <f>D74/D73</f>
        <v>5000</v>
      </c>
      <c r="E75" s="6">
        <f>E74/E73</f>
        <v>5000</v>
      </c>
    </row>
    <row r="76" spans="1:5" ht="15.75" thickBot="1" x14ac:dyDescent="0.3">
      <c r="A76" s="4" t="s">
        <v>16</v>
      </c>
      <c r="B76" s="499" t="s">
        <v>22</v>
      </c>
      <c r="C76" s="7">
        <f t="shared" ref="C76:E78" si="2">C73/B73-1</f>
        <v>0</v>
      </c>
      <c r="D76" s="7">
        <f t="shared" si="2"/>
        <v>0</v>
      </c>
      <c r="E76" s="7">
        <f t="shared" si="2"/>
        <v>0</v>
      </c>
    </row>
    <row r="77" spans="1:5" ht="15.75" thickBot="1" x14ac:dyDescent="0.3">
      <c r="A77" s="4" t="s">
        <v>17</v>
      </c>
      <c r="B77" s="499" t="s">
        <v>22</v>
      </c>
      <c r="C77" s="7">
        <f t="shared" si="2"/>
        <v>0</v>
      </c>
      <c r="D77" s="7">
        <f t="shared" si="2"/>
        <v>0</v>
      </c>
      <c r="E77" s="7">
        <f t="shared" si="2"/>
        <v>0</v>
      </c>
    </row>
    <row r="78" spans="1:5" ht="15.75" thickBot="1" x14ac:dyDescent="0.3">
      <c r="A78" s="4" t="s">
        <v>18</v>
      </c>
      <c r="B78" s="499" t="s">
        <v>22</v>
      </c>
      <c r="C78" s="7">
        <f t="shared" si="2"/>
        <v>0</v>
      </c>
      <c r="D78" s="7">
        <f t="shared" si="2"/>
        <v>0</v>
      </c>
      <c r="E78" s="7">
        <f t="shared" si="2"/>
        <v>0</v>
      </c>
    </row>
    <row r="79" spans="1:5" ht="15.75" thickBot="1" x14ac:dyDescent="0.3">
      <c r="A79" s="773" t="s">
        <v>163</v>
      </c>
      <c r="B79" s="774"/>
      <c r="C79" s="774"/>
      <c r="D79" s="774"/>
      <c r="E79" s="775"/>
    </row>
    <row r="80" spans="1:5" ht="12.75" customHeight="1" x14ac:dyDescent="0.25">
      <c r="A80" s="771"/>
      <c r="B80" s="16">
        <v>2018</v>
      </c>
      <c r="C80" s="16">
        <v>2019</v>
      </c>
      <c r="D80" s="16">
        <v>2020</v>
      </c>
      <c r="E80" s="16">
        <v>2021</v>
      </c>
    </row>
    <row r="81" spans="1:5" ht="15.75" thickBot="1" x14ac:dyDescent="0.3">
      <c r="A81" s="772"/>
      <c r="B81" s="17" t="s">
        <v>5</v>
      </c>
      <c r="C81" s="17" t="s">
        <v>6</v>
      </c>
      <c r="D81" s="17" t="s">
        <v>6</v>
      </c>
      <c r="E81" s="17" t="s">
        <v>6</v>
      </c>
    </row>
    <row r="82" spans="1:5" ht="15.75" thickBot="1" x14ac:dyDescent="0.3">
      <c r="A82" s="61" t="s">
        <v>0</v>
      </c>
      <c r="B82" s="53"/>
      <c r="C82" s="53"/>
      <c r="D82" s="53"/>
      <c r="E82" s="53"/>
    </row>
    <row r="83" spans="1:5" ht="24.75" thickBot="1" x14ac:dyDescent="0.3">
      <c r="A83" s="61" t="s">
        <v>31</v>
      </c>
      <c r="B83" s="53"/>
      <c r="C83" s="53"/>
      <c r="D83" s="53"/>
      <c r="E83" s="53"/>
    </row>
    <row r="84" spans="1:5" ht="15.75" thickBot="1" x14ac:dyDescent="0.3">
      <c r="A84" s="1" t="s">
        <v>1</v>
      </c>
      <c r="B84" s="53"/>
      <c r="C84" s="53"/>
      <c r="D84" s="53"/>
      <c r="E84" s="53"/>
    </row>
    <row r="85" spans="1:5" ht="15.75" thickBot="1" x14ac:dyDescent="0.3">
      <c r="A85" s="1" t="s">
        <v>2</v>
      </c>
      <c r="B85" s="11"/>
      <c r="C85" s="8"/>
      <c r="D85" s="8"/>
      <c r="E85" s="8"/>
    </row>
    <row r="86" spans="1:5" ht="15.75" thickBot="1" x14ac:dyDescent="0.3">
      <c r="A86" s="1" t="s">
        <v>24</v>
      </c>
      <c r="B86" s="11"/>
      <c r="C86" s="8"/>
      <c r="D86" s="8"/>
      <c r="E86" s="8"/>
    </row>
    <row r="87" spans="1:5" ht="15.75" thickBot="1" x14ac:dyDescent="0.3">
      <c r="A87" s="1" t="s">
        <v>25</v>
      </c>
      <c r="B87" s="11"/>
      <c r="C87" s="8"/>
      <c r="D87" s="8"/>
      <c r="E87" s="8"/>
    </row>
    <row r="88" spans="1:5" ht="24.75" thickBot="1" x14ac:dyDescent="0.3">
      <c r="A88" s="61" t="s">
        <v>3</v>
      </c>
      <c r="B88" s="296">
        <v>150000</v>
      </c>
      <c r="C88" s="296">
        <v>150000</v>
      </c>
      <c r="D88" s="296">
        <v>150000</v>
      </c>
      <c r="E88" s="296">
        <v>150000</v>
      </c>
    </row>
    <row r="89" spans="1:5" ht="15.75" thickBot="1" x14ac:dyDescent="0.3">
      <c r="A89" s="19" t="s">
        <v>58</v>
      </c>
      <c r="B89" s="11">
        <f>B88+B87+B86+B85+B84+B83+B82</f>
        <v>150000</v>
      </c>
      <c r="C89" s="11">
        <f>C88+C87+C86+C85+C84+C83+C82</f>
        <v>150000</v>
      </c>
      <c r="D89" s="11">
        <f>D88+D87+D86+D85+D84+D83+D82</f>
        <v>150000</v>
      </c>
      <c r="E89" s="11">
        <f>E88+E87+E86+E85+E84+E83+E82</f>
        <v>150000</v>
      </c>
    </row>
    <row r="90" spans="1:5" ht="15.75" thickBot="1" x14ac:dyDescent="0.3">
      <c r="A90" s="22" t="s">
        <v>35</v>
      </c>
      <c r="B90" s="23">
        <f>IF(B89-B74=0,0,"Error")</f>
        <v>0</v>
      </c>
      <c r="C90" s="23">
        <f>IF(C89-C74=0,0,"Error")</f>
        <v>0</v>
      </c>
      <c r="D90" s="23">
        <f>IF(D89-D74=0,0,"Error")</f>
        <v>0</v>
      </c>
      <c r="E90" s="23">
        <f>IF(E89-E74=0,0,"Error")</f>
        <v>0</v>
      </c>
    </row>
    <row r="91" spans="1:5" ht="15.75" thickBot="1" x14ac:dyDescent="0.3">
      <c r="A91" s="781" t="s">
        <v>38</v>
      </c>
      <c r="B91" s="782"/>
      <c r="C91" s="782"/>
      <c r="D91" s="782"/>
      <c r="E91" s="783"/>
    </row>
    <row r="92" spans="1:5" ht="15.75" thickBot="1" x14ac:dyDescent="0.3">
      <c r="A92" s="781" t="s">
        <v>39</v>
      </c>
      <c r="B92" s="782"/>
      <c r="C92" s="782"/>
      <c r="D92" s="782"/>
      <c r="E92" s="783"/>
    </row>
    <row r="93" spans="1:5" ht="15.75" thickBot="1" x14ac:dyDescent="0.3">
      <c r="A93" s="284" t="s">
        <v>46</v>
      </c>
      <c r="B93" s="841" t="s">
        <v>989</v>
      </c>
      <c r="C93" s="842"/>
      <c r="D93" s="842"/>
      <c r="E93" s="843"/>
    </row>
    <row r="94" spans="1:5" ht="15.75" thickBot="1" x14ac:dyDescent="0.3">
      <c r="A94" s="18" t="s">
        <v>28</v>
      </c>
      <c r="B94" s="805" t="s">
        <v>988</v>
      </c>
      <c r="C94" s="785"/>
      <c r="D94" s="785"/>
      <c r="E94" s="786"/>
    </row>
    <row r="95" spans="1:5" ht="28.7" customHeight="1" thickBot="1" x14ac:dyDescent="0.3">
      <c r="A95" s="4" t="s">
        <v>9</v>
      </c>
      <c r="B95" s="838" t="s">
        <v>987</v>
      </c>
      <c r="C95" s="839"/>
      <c r="D95" s="839"/>
      <c r="E95" s="840"/>
    </row>
    <row r="96" spans="1:5" ht="15.75" thickBot="1" x14ac:dyDescent="0.3">
      <c r="A96" s="4" t="s">
        <v>14</v>
      </c>
      <c r="B96" s="770" t="s">
        <v>986</v>
      </c>
      <c r="C96" s="768"/>
      <c r="D96" s="768"/>
      <c r="E96" s="769"/>
    </row>
    <row r="97" spans="1:5" ht="12.75" customHeight="1" x14ac:dyDescent="0.25">
      <c r="A97" s="771"/>
      <c r="B97" s="16">
        <v>2019</v>
      </c>
      <c r="C97" s="16">
        <v>2020</v>
      </c>
      <c r="D97" s="16">
        <v>2021</v>
      </c>
      <c r="E97" s="16">
        <v>2022</v>
      </c>
    </row>
    <row r="98" spans="1:5" ht="21" customHeight="1" thickBot="1" x14ac:dyDescent="0.3">
      <c r="A98" s="772"/>
      <c r="B98" s="17" t="s">
        <v>5</v>
      </c>
      <c r="C98" s="17" t="s">
        <v>6</v>
      </c>
      <c r="D98" s="17" t="s">
        <v>6</v>
      </c>
      <c r="E98" s="17" t="s">
        <v>6</v>
      </c>
    </row>
    <row r="99" spans="1:5" ht="15.75" thickBot="1" x14ac:dyDescent="0.3">
      <c r="A99" s="4" t="s">
        <v>8</v>
      </c>
      <c r="B99" s="296">
        <v>4</v>
      </c>
      <c r="C99" s="296">
        <v>3</v>
      </c>
      <c r="D99" s="296">
        <v>3</v>
      </c>
      <c r="E99" s="296">
        <v>3</v>
      </c>
    </row>
    <row r="100" spans="1:5" ht="15.75" thickBot="1" x14ac:dyDescent="0.3">
      <c r="A100" s="4" t="s">
        <v>15</v>
      </c>
      <c r="B100" s="296">
        <f>B109</f>
        <v>395866.53438571596</v>
      </c>
      <c r="C100" s="296">
        <f>C109</f>
        <v>359007.21118571598</v>
      </c>
      <c r="D100" s="296">
        <f>D109</f>
        <v>359007.21118571598</v>
      </c>
      <c r="E100" s="296">
        <f>E109</f>
        <v>359007.21118571598</v>
      </c>
    </row>
    <row r="101" spans="1:5" ht="15.75" thickBot="1" x14ac:dyDescent="0.3">
      <c r="A101" s="4" t="s">
        <v>23</v>
      </c>
      <c r="B101" s="6">
        <f>B100/B99</f>
        <v>98966.63359642899</v>
      </c>
      <c r="C101" s="6">
        <f>C100/C99</f>
        <v>119669.07039523865</v>
      </c>
      <c r="D101" s="6">
        <f>D100/D99</f>
        <v>119669.07039523865</v>
      </c>
      <c r="E101" s="6">
        <f>E100/E99</f>
        <v>119669.07039523865</v>
      </c>
    </row>
    <row r="102" spans="1:5" ht="15.75" thickBot="1" x14ac:dyDescent="0.3">
      <c r="A102" s="4" t="s">
        <v>16</v>
      </c>
      <c r="B102" s="499" t="s">
        <v>22</v>
      </c>
      <c r="C102" s="7">
        <f t="shared" ref="C102:E104" si="3">C99/B99-1</f>
        <v>-0.25</v>
      </c>
      <c r="D102" s="7">
        <f t="shared" si="3"/>
        <v>0</v>
      </c>
      <c r="E102" s="7">
        <f t="shared" si="3"/>
        <v>0</v>
      </c>
    </row>
    <row r="103" spans="1:5" ht="15.75" thickBot="1" x14ac:dyDescent="0.3">
      <c r="A103" s="4" t="s">
        <v>17</v>
      </c>
      <c r="B103" s="499" t="s">
        <v>22</v>
      </c>
      <c r="C103" s="7">
        <f t="shared" si="3"/>
        <v>-9.3110480422893716E-2</v>
      </c>
      <c r="D103" s="7">
        <f t="shared" si="3"/>
        <v>0</v>
      </c>
      <c r="E103" s="7">
        <f t="shared" si="3"/>
        <v>0</v>
      </c>
    </row>
    <row r="104" spans="1:5" ht="15.75" thickBot="1" x14ac:dyDescent="0.3">
      <c r="A104" s="4" t="s">
        <v>18</v>
      </c>
      <c r="B104" s="499" t="s">
        <v>22</v>
      </c>
      <c r="C104" s="7">
        <f t="shared" si="3"/>
        <v>0.20918602610280823</v>
      </c>
      <c r="D104" s="7">
        <f t="shared" si="3"/>
        <v>0</v>
      </c>
      <c r="E104" s="7">
        <f t="shared" si="3"/>
        <v>0</v>
      </c>
    </row>
    <row r="105" spans="1:5" ht="15.75" thickBot="1" x14ac:dyDescent="0.3">
      <c r="A105" s="773" t="s">
        <v>34</v>
      </c>
      <c r="B105" s="774"/>
      <c r="C105" s="774"/>
      <c r="D105" s="774"/>
      <c r="E105" s="775"/>
    </row>
    <row r="106" spans="1:5" ht="12.75" customHeight="1" x14ac:dyDescent="0.25">
      <c r="A106" s="771"/>
      <c r="B106" s="16">
        <v>2019</v>
      </c>
      <c r="C106" s="16">
        <v>2020</v>
      </c>
      <c r="D106" s="16">
        <v>2021</v>
      </c>
      <c r="E106" s="16">
        <v>2022</v>
      </c>
    </row>
    <row r="107" spans="1:5" ht="15.75" customHeight="1" thickBot="1" x14ac:dyDescent="0.3">
      <c r="A107" s="772"/>
      <c r="B107" s="296" t="s">
        <v>5</v>
      </c>
      <c r="C107" s="296" t="s">
        <v>6</v>
      </c>
      <c r="D107" s="296" t="s">
        <v>6</v>
      </c>
      <c r="E107" s="296" t="s">
        <v>6</v>
      </c>
    </row>
    <row r="108" spans="1:5" ht="15.75" thickBot="1" x14ac:dyDescent="0.3">
      <c r="A108" s="1" t="s">
        <v>42</v>
      </c>
      <c r="B108" s="296">
        <v>395866.53438571596</v>
      </c>
      <c r="C108" s="296">
        <v>359007.21118571598</v>
      </c>
      <c r="D108" s="296">
        <v>359007.21118571598</v>
      </c>
      <c r="E108" s="296">
        <v>359007.21118571598</v>
      </c>
    </row>
    <row r="109" spans="1:5" ht="15.75" thickBot="1" x14ac:dyDescent="0.3">
      <c r="A109" s="19" t="s">
        <v>33</v>
      </c>
      <c r="B109" s="11">
        <f>B108</f>
        <v>395866.53438571596</v>
      </c>
      <c r="C109" s="11">
        <f>C108</f>
        <v>359007.21118571598</v>
      </c>
      <c r="D109" s="11">
        <f>D108</f>
        <v>359007.21118571598</v>
      </c>
      <c r="E109" s="11">
        <f>E108</f>
        <v>359007.21118571598</v>
      </c>
    </row>
    <row r="110" spans="1:5" x14ac:dyDescent="0.25">
      <c r="A110" s="844" t="s">
        <v>40</v>
      </c>
      <c r="B110" s="847"/>
      <c r="C110" s="848"/>
      <c r="D110" s="848"/>
      <c r="E110" s="849"/>
    </row>
    <row r="111" spans="1:5" x14ac:dyDescent="0.25">
      <c r="A111" s="845"/>
      <c r="B111" s="850"/>
      <c r="C111" s="851"/>
      <c r="D111" s="851"/>
      <c r="E111" s="852"/>
    </row>
    <row r="112" spans="1:5" ht="15.75" thickBot="1" x14ac:dyDescent="0.3">
      <c r="A112" s="846"/>
      <c r="B112" s="853"/>
      <c r="C112" s="854"/>
      <c r="D112" s="854"/>
      <c r="E112" s="855"/>
    </row>
    <row r="113" spans="1:5" ht="23.25" customHeight="1" thickBot="1" x14ac:dyDescent="0.3">
      <c r="A113" s="24"/>
      <c r="B113" s="509">
        <v>2019</v>
      </c>
      <c r="C113" s="509">
        <v>2020</v>
      </c>
      <c r="D113" s="509">
        <v>2021</v>
      </c>
      <c r="E113" s="509">
        <v>2022</v>
      </c>
    </row>
    <row r="114" spans="1:5" ht="37.5" customHeight="1" thickBot="1" x14ac:dyDescent="0.3">
      <c r="A114" s="651" t="s">
        <v>47</v>
      </c>
      <c r="B114" s="507">
        <f>B28+B51+B74+B100</f>
        <v>635866.53438571596</v>
      </c>
      <c r="C114" s="507">
        <f t="shared" ref="C114:E114" si="4">C28+C51+C74+C100</f>
        <v>599007.21118571598</v>
      </c>
      <c r="D114" s="507">
        <f t="shared" si="4"/>
        <v>689007.21118571598</v>
      </c>
      <c r="E114" s="507">
        <f t="shared" si="4"/>
        <v>689007.21118571598</v>
      </c>
    </row>
    <row r="115" spans="1:5" ht="45" customHeight="1" thickBot="1" x14ac:dyDescent="0.3">
      <c r="A115" s="508" t="s">
        <v>48</v>
      </c>
      <c r="B115" s="507">
        <f>+B117+B119+B121+B123+B125+B127+B129</f>
        <v>635866.53438571596</v>
      </c>
      <c r="C115" s="507">
        <f>+C117+C119+C121+C123+C125+C127+C129</f>
        <v>599007.21118571598</v>
      </c>
      <c r="D115" s="507">
        <f>+D117+D119+D121+D123+D125+D127+D129</f>
        <v>689007.21118571598</v>
      </c>
      <c r="E115" s="507">
        <f>+E117+E119+E121+E123+E125+E127+E129</f>
        <v>689007.21118571598</v>
      </c>
    </row>
    <row r="116" spans="1:5" ht="26.25" customHeight="1" thickBot="1" x14ac:dyDescent="0.3">
      <c r="A116" s="506" t="s">
        <v>971</v>
      </c>
      <c r="B116" s="505"/>
      <c r="C116" s="504">
        <f>C115/B115-1</f>
        <v>-5.7967075174994442E-2</v>
      </c>
      <c r="D116" s="504">
        <f>D115/C115-1</f>
        <v>0.15024860856323885</v>
      </c>
      <c r="E116" s="504">
        <f>E115/D115-1</f>
        <v>0</v>
      </c>
    </row>
    <row r="117" spans="1:5" ht="21.75" customHeight="1" thickBot="1" x14ac:dyDescent="0.3">
      <c r="A117" s="181" t="s">
        <v>0</v>
      </c>
      <c r="B117" s="503">
        <f>B36+B59+B82</f>
        <v>0</v>
      </c>
      <c r="C117" s="503">
        <f>C36+C59+C82</f>
        <v>0</v>
      </c>
      <c r="D117" s="503">
        <f>D36+D59+D82</f>
        <v>0</v>
      </c>
      <c r="E117" s="503">
        <f>E36+E59+E82</f>
        <v>0</v>
      </c>
    </row>
    <row r="118" spans="1:5" ht="15.75" customHeight="1" thickBot="1" x14ac:dyDescent="0.3">
      <c r="A118" s="502" t="s">
        <v>972</v>
      </c>
      <c r="B118" s="501"/>
      <c r="C118" s="500" t="e">
        <f>C117/B117-1</f>
        <v>#DIV/0!</v>
      </c>
      <c r="D118" s="500" t="e">
        <f>D117/C117-1</f>
        <v>#DIV/0!</v>
      </c>
      <c r="E118" s="500" t="e">
        <f>E117/D117-1</f>
        <v>#DIV/0!</v>
      </c>
    </row>
    <row r="119" spans="1:5" ht="21" customHeight="1" thickBot="1" x14ac:dyDescent="0.3">
      <c r="A119" s="181" t="s">
        <v>31</v>
      </c>
      <c r="B119" s="503">
        <f>B37+B60+B83</f>
        <v>0</v>
      </c>
      <c r="C119" s="503">
        <f>C37+C60+C83</f>
        <v>0</v>
      </c>
      <c r="D119" s="503">
        <f>D37+D60+D83</f>
        <v>0</v>
      </c>
      <c r="E119" s="503">
        <f>E37+E60+E83</f>
        <v>0</v>
      </c>
    </row>
    <row r="120" spans="1:5" ht="28.5" customHeight="1" thickBot="1" x14ac:dyDescent="0.3">
      <c r="A120" s="502" t="s">
        <v>973</v>
      </c>
      <c r="B120" s="501"/>
      <c r="C120" s="500" t="e">
        <f>C119/B119-1</f>
        <v>#DIV/0!</v>
      </c>
      <c r="D120" s="500" t="e">
        <f>D119/C119-1</f>
        <v>#DIV/0!</v>
      </c>
      <c r="E120" s="500" t="e">
        <f>E119/D119-1</f>
        <v>#DIV/0!</v>
      </c>
    </row>
    <row r="121" spans="1:5" ht="26.25" customHeight="1" thickBot="1" x14ac:dyDescent="0.3">
      <c r="A121" s="181" t="s">
        <v>1</v>
      </c>
      <c r="B121" s="503">
        <f>B38+B61+B84</f>
        <v>0</v>
      </c>
      <c r="C121" s="503">
        <f>C38+C61+C84</f>
        <v>0</v>
      </c>
      <c r="D121" s="503">
        <f>D38+D61+D84</f>
        <v>0</v>
      </c>
      <c r="E121" s="503">
        <f>E38+E61+E84</f>
        <v>0</v>
      </c>
    </row>
    <row r="122" spans="1:5" ht="30.75" thickBot="1" x14ac:dyDescent="0.3">
      <c r="A122" s="502" t="s">
        <v>974</v>
      </c>
      <c r="B122" s="501"/>
      <c r="C122" s="500" t="e">
        <f>C121/B121-1</f>
        <v>#DIV/0!</v>
      </c>
      <c r="D122" s="500" t="e">
        <f>D121/C121-1</f>
        <v>#DIV/0!</v>
      </c>
      <c r="E122" s="500" t="e">
        <f>E121/D121-1</f>
        <v>#DIV/0!</v>
      </c>
    </row>
    <row r="123" spans="1:5" ht="15.75" thickBot="1" x14ac:dyDescent="0.3">
      <c r="A123" s="1" t="s">
        <v>25</v>
      </c>
      <c r="B123" s="501">
        <f>B41+B64+B87</f>
        <v>0</v>
      </c>
      <c r="C123" s="501">
        <f>C41+C64+C87</f>
        <v>0</v>
      </c>
      <c r="D123" s="501">
        <f>D41+D64+D87</f>
        <v>90000</v>
      </c>
      <c r="E123" s="501">
        <f>E41+E64+E87</f>
        <v>90000</v>
      </c>
    </row>
    <row r="124" spans="1:5" ht="30.75" thickBot="1" x14ac:dyDescent="0.3">
      <c r="A124" s="502" t="s">
        <v>985</v>
      </c>
      <c r="B124" s="501"/>
      <c r="C124" s="500" t="e">
        <f>C123/B123-1</f>
        <v>#DIV/0!</v>
      </c>
      <c r="D124" s="500" t="e">
        <f>D123/C123-1</f>
        <v>#DIV/0!</v>
      </c>
      <c r="E124" s="500">
        <f>E123/D123-1</f>
        <v>0</v>
      </c>
    </row>
    <row r="125" spans="1:5" ht="30.75" thickBot="1" x14ac:dyDescent="0.3">
      <c r="A125" s="181" t="s">
        <v>3</v>
      </c>
      <c r="B125" s="503">
        <f>B65+B88</f>
        <v>240000</v>
      </c>
      <c r="C125" s="503">
        <f>C65+C88</f>
        <v>240000</v>
      </c>
      <c r="D125" s="503">
        <f>D65+D88</f>
        <v>240000</v>
      </c>
      <c r="E125" s="503">
        <f>E65+E88</f>
        <v>240000</v>
      </c>
    </row>
    <row r="126" spans="1:5" ht="30.75" thickBot="1" x14ac:dyDescent="0.3">
      <c r="A126" s="502" t="s">
        <v>984</v>
      </c>
      <c r="B126" s="501"/>
      <c r="C126" s="500">
        <f>C125/B125-1</f>
        <v>0</v>
      </c>
      <c r="D126" s="500">
        <f>D125/C125-1</f>
        <v>0</v>
      </c>
      <c r="E126" s="500">
        <f>E125/D125-1</f>
        <v>0</v>
      </c>
    </row>
    <row r="127" spans="1:5" ht="12.75" customHeight="1" thickBot="1" x14ac:dyDescent="0.3">
      <c r="A127" s="181" t="s">
        <v>19</v>
      </c>
      <c r="B127" s="503"/>
      <c r="C127" s="503"/>
      <c r="D127" s="503"/>
      <c r="E127" s="503"/>
    </row>
    <row r="128" spans="1:5" ht="13.7" customHeight="1" thickBot="1" x14ac:dyDescent="0.3">
      <c r="A128" s="502" t="s">
        <v>979</v>
      </c>
      <c r="B128" s="501"/>
      <c r="C128" s="500" t="e">
        <f>C127/B127-1</f>
        <v>#DIV/0!</v>
      </c>
      <c r="D128" s="500" t="e">
        <f>D127/C127-1</f>
        <v>#DIV/0!</v>
      </c>
      <c r="E128" s="500" t="e">
        <f>E127/D127-1</f>
        <v>#DIV/0!</v>
      </c>
    </row>
    <row r="129" spans="1:5" ht="15.75" customHeight="1" thickBot="1" x14ac:dyDescent="0.3">
      <c r="A129" s="502" t="s">
        <v>983</v>
      </c>
      <c r="B129" s="501">
        <f>B108</f>
        <v>395866.53438571596</v>
      </c>
      <c r="C129" s="501">
        <f t="shared" ref="C129:E129" si="5">C108</f>
        <v>359007.21118571598</v>
      </c>
      <c r="D129" s="501">
        <f t="shared" si="5"/>
        <v>359007.21118571598</v>
      </c>
      <c r="E129" s="501">
        <f t="shared" si="5"/>
        <v>359007.21118571598</v>
      </c>
    </row>
    <row r="130" spans="1:5" ht="12.75" customHeight="1" thickBot="1" x14ac:dyDescent="0.3">
      <c r="A130" s="502" t="s">
        <v>979</v>
      </c>
      <c r="B130" s="501"/>
      <c r="C130" s="500">
        <f>C129/B129-1</f>
        <v>-9.3110480422893716E-2</v>
      </c>
      <c r="D130" s="500">
        <f>D129/C129-1</f>
        <v>0</v>
      </c>
      <c r="E130" s="500">
        <f>E129/D129-1</f>
        <v>0</v>
      </c>
    </row>
    <row r="131" spans="1:5" ht="16.7" customHeight="1" thickBot="1" x14ac:dyDescent="0.3">
      <c r="A131" s="22" t="s">
        <v>35</v>
      </c>
      <c r="B131" s="23">
        <f>IF(B115-B114=0,0,"Error")</f>
        <v>0</v>
      </c>
      <c r="C131" s="23">
        <f>IF(C115-C114=0,0,"Error")</f>
        <v>0</v>
      </c>
      <c r="D131" s="23">
        <f>IF(D115-D114=0,0,"Error")</f>
        <v>0</v>
      </c>
      <c r="E131" s="23">
        <f>IF(E115-E114=0,0,"Error")</f>
        <v>0</v>
      </c>
    </row>
    <row r="135" spans="1:5" ht="49.7" customHeight="1" x14ac:dyDescent="0.25"/>
  </sheetData>
  <mergeCells count="43">
    <mergeCell ref="A110:A112"/>
    <mergeCell ref="B110:E112"/>
    <mergeCell ref="B95:E95"/>
    <mergeCell ref="B96:E96"/>
    <mergeCell ref="A97:A98"/>
    <mergeCell ref="A105:E105"/>
    <mergeCell ref="A106:A107"/>
    <mergeCell ref="A92:E92"/>
    <mergeCell ref="B93:E93"/>
    <mergeCell ref="B94:E94"/>
    <mergeCell ref="A25:A26"/>
    <mergeCell ref="B68:E68"/>
    <mergeCell ref="A33:E33"/>
    <mergeCell ref="A34:A35"/>
    <mergeCell ref="B45:E45"/>
    <mergeCell ref="B46:E46"/>
    <mergeCell ref="B47:E47"/>
    <mergeCell ref="B69:E69"/>
    <mergeCell ref="B70:E70"/>
    <mergeCell ref="A71:A72"/>
    <mergeCell ref="A79:E79"/>
    <mergeCell ref="A80:A81"/>
    <mergeCell ref="A91:E91"/>
    <mergeCell ref="A17:E17"/>
    <mergeCell ref="A8:E8"/>
    <mergeCell ref="A48:A49"/>
    <mergeCell ref="A56:E56"/>
    <mergeCell ref="A57:A58"/>
    <mergeCell ref="A20:E20"/>
    <mergeCell ref="A21:E21"/>
    <mergeCell ref="B22:E22"/>
    <mergeCell ref="B23:E23"/>
    <mergeCell ref="B24:E24"/>
    <mergeCell ref="A1:E1"/>
    <mergeCell ref="A9:E10"/>
    <mergeCell ref="B11:E11"/>
    <mergeCell ref="A12:A13"/>
    <mergeCell ref="B16:E16"/>
    <mergeCell ref="A2:E2"/>
    <mergeCell ref="A3:E3"/>
    <mergeCell ref="B5:E5"/>
    <mergeCell ref="B6:E6"/>
    <mergeCell ref="B7:E7"/>
  </mergeCells>
  <printOptions horizontalCentered="1" verticalCentered="1"/>
  <pageMargins left="0.25" right="0.25" top="0.75" bottom="0.75" header="0.3" footer="0.3"/>
  <pageSetup scale="83" fitToHeight="0" orientation="landscape" r:id="rId1"/>
  <rowBreaks count="1" manualBreakCount="1">
    <brk id="90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48"/>
  <sheetViews>
    <sheetView zoomScaleNormal="100" workbookViewId="0">
      <selection activeCell="F108" sqref="F108"/>
    </sheetView>
  </sheetViews>
  <sheetFormatPr defaultRowHeight="15" x14ac:dyDescent="0.25"/>
  <cols>
    <col min="1" max="1" width="13.85546875" customWidth="1"/>
    <col min="2" max="2" width="5.85546875" customWidth="1"/>
    <col min="3" max="3" width="18.85546875" customWidth="1"/>
    <col min="4" max="4" width="16.7109375" customWidth="1"/>
    <col min="5" max="5" width="17.7109375" customWidth="1"/>
    <col min="6" max="7" width="17.28515625" customWidth="1"/>
    <col min="8" max="8" width="11.85546875" bestFit="1" customWidth="1"/>
    <col min="9" max="9" width="9.140625" customWidth="1"/>
    <col min="10" max="10" width="14.140625" customWidth="1"/>
    <col min="11" max="11" width="28.28515625" customWidth="1"/>
    <col min="12" max="12" width="22.140625" customWidth="1"/>
    <col min="13" max="13" width="17.5703125" customWidth="1"/>
    <col min="14" max="14" width="27.5703125" customWidth="1"/>
    <col min="15" max="15" width="31.28515625" customWidth="1"/>
  </cols>
  <sheetData>
    <row r="2" spans="2:8" ht="18" customHeight="1" x14ac:dyDescent="0.25">
      <c r="B2" s="904" t="s">
        <v>139</v>
      </c>
      <c r="C2" s="904"/>
      <c r="D2" s="904"/>
      <c r="E2" s="904"/>
      <c r="F2" s="904"/>
      <c r="G2" s="904"/>
      <c r="H2" s="904"/>
    </row>
    <row r="3" spans="2:8" ht="18" customHeight="1" x14ac:dyDescent="0.25">
      <c r="B3" s="522"/>
      <c r="C3" s="812" t="s">
        <v>140</v>
      </c>
      <c r="D3" s="812"/>
      <c r="E3" s="812"/>
      <c r="F3" s="812"/>
      <c r="G3" s="812"/>
      <c r="H3" s="522"/>
    </row>
    <row r="4" spans="2:8" ht="15.75" thickBot="1" x14ac:dyDescent="0.3"/>
    <row r="5" spans="2:8" ht="26.25" thickBot="1" x14ac:dyDescent="0.3">
      <c r="C5" s="15" t="s">
        <v>21</v>
      </c>
      <c r="D5" s="905" t="s">
        <v>79</v>
      </c>
      <c r="E5" s="810"/>
      <c r="F5" s="810"/>
      <c r="G5" s="811"/>
    </row>
    <row r="6" spans="2:8" ht="15.75" thickBot="1" x14ac:dyDescent="0.3">
      <c r="C6" s="15" t="s">
        <v>4</v>
      </c>
      <c r="D6" s="814" t="s">
        <v>80</v>
      </c>
      <c r="E6" s="815"/>
      <c r="F6" s="815"/>
      <c r="G6" s="816"/>
    </row>
    <row r="7" spans="2:8" ht="26.25" thickBot="1" x14ac:dyDescent="0.3">
      <c r="C7" s="15" t="s">
        <v>26</v>
      </c>
      <c r="D7" s="817" t="s">
        <v>141</v>
      </c>
      <c r="E7" s="809"/>
      <c r="F7" s="809"/>
      <c r="G7" s="818"/>
    </row>
    <row r="8" spans="2:8" ht="15.75" thickBot="1" x14ac:dyDescent="0.3">
      <c r="C8" s="819" t="s">
        <v>7</v>
      </c>
      <c r="D8" s="820"/>
      <c r="E8" s="820"/>
      <c r="F8" s="820"/>
      <c r="G8" s="821"/>
    </row>
    <row r="9" spans="2:8" ht="15" customHeight="1" x14ac:dyDescent="0.25">
      <c r="C9" s="906" t="s">
        <v>81</v>
      </c>
      <c r="D9" s="907"/>
      <c r="E9" s="907"/>
      <c r="F9" s="907"/>
      <c r="G9" s="908"/>
    </row>
    <row r="10" spans="2:8" ht="36.75" customHeight="1" x14ac:dyDescent="0.25">
      <c r="C10" s="909"/>
      <c r="D10" s="910"/>
      <c r="E10" s="910"/>
      <c r="F10" s="910"/>
      <c r="G10" s="911"/>
    </row>
    <row r="11" spans="2:8" ht="15.75" thickBot="1" x14ac:dyDescent="0.3">
      <c r="C11" s="912"/>
      <c r="D11" s="913"/>
      <c r="E11" s="913"/>
      <c r="F11" s="913"/>
      <c r="G11" s="914"/>
    </row>
    <row r="12" spans="2:8" ht="38.25" customHeight="1" thickBot="1" x14ac:dyDescent="0.3">
      <c r="C12" s="14" t="s">
        <v>10</v>
      </c>
      <c r="D12" s="784" t="s">
        <v>82</v>
      </c>
      <c r="E12" s="902"/>
      <c r="F12" s="902"/>
      <c r="G12" s="903"/>
    </row>
    <row r="13" spans="2:8" ht="23.25" customHeight="1" x14ac:dyDescent="0.25">
      <c r="C13" s="771" t="s">
        <v>83</v>
      </c>
      <c r="D13" s="2">
        <v>2019</v>
      </c>
      <c r="E13" s="2">
        <v>2020</v>
      </c>
      <c r="F13" s="2">
        <v>2021</v>
      </c>
      <c r="G13" s="2">
        <v>2022</v>
      </c>
    </row>
    <row r="14" spans="2:8" ht="15.75" thickBot="1" x14ac:dyDescent="0.3">
      <c r="C14" s="772"/>
      <c r="D14" s="3" t="s">
        <v>5</v>
      </c>
      <c r="E14" s="3" t="s">
        <v>6</v>
      </c>
      <c r="F14" s="3" t="s">
        <v>6</v>
      </c>
      <c r="G14" s="3" t="s">
        <v>6</v>
      </c>
    </row>
    <row r="15" spans="2:8" ht="85.5" customHeight="1" thickBot="1" x14ac:dyDescent="0.3">
      <c r="C15" s="523" t="s">
        <v>84</v>
      </c>
      <c r="D15" s="36" t="s">
        <v>85</v>
      </c>
      <c r="E15" s="36" t="s">
        <v>86</v>
      </c>
      <c r="F15" s="36" t="s">
        <v>87</v>
      </c>
      <c r="G15" s="36" t="s">
        <v>149</v>
      </c>
    </row>
    <row r="16" spans="2:8" ht="75.75" customHeight="1" thickBot="1" x14ac:dyDescent="0.3">
      <c r="C16" s="37" t="s">
        <v>88</v>
      </c>
      <c r="D16" s="62">
        <v>0.6</v>
      </c>
      <c r="E16" s="62">
        <v>0.63</v>
      </c>
      <c r="F16" s="62">
        <v>0.65</v>
      </c>
      <c r="G16" s="62">
        <v>0.7</v>
      </c>
    </row>
    <row r="17" spans="3:13" ht="23.25" thickBot="1" x14ac:dyDescent="0.3">
      <c r="C17" s="4" t="s">
        <v>89</v>
      </c>
      <c r="D17" s="38" t="s">
        <v>30</v>
      </c>
      <c r="E17" s="38" t="s">
        <v>27</v>
      </c>
      <c r="F17" s="38" t="s">
        <v>27</v>
      </c>
      <c r="G17" s="38" t="s">
        <v>27</v>
      </c>
    </row>
    <row r="18" spans="3:13" ht="83.25" customHeight="1" thickBot="1" x14ac:dyDescent="0.3">
      <c r="C18" s="12" t="s">
        <v>12</v>
      </c>
      <c r="D18" s="784" t="s">
        <v>90</v>
      </c>
      <c r="E18" s="902"/>
      <c r="F18" s="902"/>
      <c r="G18" s="903"/>
    </row>
    <row r="19" spans="3:13" ht="23.25" customHeight="1" thickBot="1" x14ac:dyDescent="0.3">
      <c r="C19" s="767" t="s">
        <v>91</v>
      </c>
      <c r="D19" s="779"/>
      <c r="E19" s="779"/>
      <c r="F19" s="779"/>
      <c r="G19" s="780"/>
      <c r="J19" s="5"/>
      <c r="L19" s="5"/>
    </row>
    <row r="20" spans="3:13" ht="102.75" customHeight="1" thickBot="1" x14ac:dyDescent="0.3">
      <c r="C20" s="523" t="s">
        <v>92</v>
      </c>
      <c r="D20" s="39" t="s">
        <v>150</v>
      </c>
      <c r="E20" s="36" t="s">
        <v>151</v>
      </c>
      <c r="F20" s="36" t="s">
        <v>152</v>
      </c>
      <c r="G20" s="36" t="s">
        <v>153</v>
      </c>
      <c r="I20" s="79"/>
    </row>
    <row r="21" spans="3:13" ht="30" customHeight="1" thickBot="1" x14ac:dyDescent="0.3">
      <c r="C21" s="37" t="s">
        <v>93</v>
      </c>
      <c r="D21" s="36" t="s">
        <v>361</v>
      </c>
      <c r="E21" s="62" t="s">
        <v>154</v>
      </c>
      <c r="F21" s="62" t="s">
        <v>155</v>
      </c>
      <c r="G21" s="62" t="s">
        <v>156</v>
      </c>
    </row>
    <row r="22" spans="3:13" ht="34.5" thickBot="1" x14ac:dyDescent="0.3">
      <c r="C22" s="37" t="s">
        <v>94</v>
      </c>
      <c r="D22" s="63">
        <v>260</v>
      </c>
      <c r="E22" s="63">
        <v>250</v>
      </c>
      <c r="F22" s="63">
        <v>200</v>
      </c>
      <c r="G22" s="63">
        <v>180</v>
      </c>
    </row>
    <row r="23" spans="3:13" ht="15.75" thickBot="1" x14ac:dyDescent="0.3">
      <c r="C23" s="790" t="s">
        <v>32</v>
      </c>
      <c r="D23" s="791"/>
      <c r="E23" s="791"/>
      <c r="F23" s="791"/>
      <c r="G23" s="792"/>
    </row>
    <row r="24" spans="3:13" ht="18.75" customHeight="1" thickBot="1" x14ac:dyDescent="0.3">
      <c r="C24" s="781" t="s">
        <v>95</v>
      </c>
      <c r="D24" s="782"/>
      <c r="E24" s="782"/>
      <c r="F24" s="782"/>
      <c r="G24" s="783"/>
    </row>
    <row r="25" spans="3:13" ht="31.5" customHeight="1" thickBot="1" x14ac:dyDescent="0.3">
      <c r="C25" s="18" t="s">
        <v>96</v>
      </c>
      <c r="D25" s="805" t="s">
        <v>97</v>
      </c>
      <c r="E25" s="785"/>
      <c r="F25" s="785"/>
      <c r="G25" s="786"/>
    </row>
    <row r="26" spans="3:13" ht="15.75" customHeight="1" thickBot="1" x14ac:dyDescent="0.3">
      <c r="C26" s="4" t="s">
        <v>9</v>
      </c>
      <c r="D26" s="767" t="s">
        <v>98</v>
      </c>
      <c r="E26" s="779"/>
      <c r="F26" s="779"/>
      <c r="G26" s="780"/>
    </row>
    <row r="27" spans="3:13" ht="12.75" customHeight="1" thickBot="1" x14ac:dyDescent="0.3">
      <c r="C27" s="4" t="s">
        <v>14</v>
      </c>
      <c r="D27" s="770" t="s">
        <v>99</v>
      </c>
      <c r="E27" s="768"/>
      <c r="F27" s="768"/>
      <c r="G27" s="769"/>
    </row>
    <row r="28" spans="3:13" ht="12.75" customHeight="1" x14ac:dyDescent="0.25">
      <c r="C28" s="771"/>
      <c r="D28" s="16">
        <v>2019</v>
      </c>
      <c r="E28" s="16">
        <v>2020</v>
      </c>
      <c r="F28" s="16">
        <v>2021</v>
      </c>
      <c r="G28" s="16">
        <v>2022</v>
      </c>
    </row>
    <row r="29" spans="3:13" ht="15.75" thickBot="1" x14ac:dyDescent="0.3">
      <c r="C29" s="772"/>
      <c r="D29" s="17" t="s">
        <v>5</v>
      </c>
      <c r="E29" s="17" t="s">
        <v>6</v>
      </c>
      <c r="F29" s="17" t="s">
        <v>6</v>
      </c>
      <c r="G29" s="17" t="s">
        <v>6</v>
      </c>
    </row>
    <row r="30" spans="3:13" ht="15.75" thickBot="1" x14ac:dyDescent="0.3">
      <c r="C30" s="4" t="s">
        <v>8</v>
      </c>
      <c r="D30" s="34">
        <v>159210</v>
      </c>
      <c r="E30" s="34">
        <v>164000</v>
      </c>
      <c r="F30" s="34">
        <v>167170</v>
      </c>
      <c r="G30" s="34">
        <v>170354</v>
      </c>
    </row>
    <row r="31" spans="3:13" ht="15.75" thickBot="1" x14ac:dyDescent="0.3">
      <c r="C31" s="4" t="s">
        <v>15</v>
      </c>
      <c r="D31" s="6">
        <v>2092424</v>
      </c>
      <c r="E31" s="6">
        <v>2362000</v>
      </c>
      <c r="F31" s="6">
        <v>2382000</v>
      </c>
      <c r="G31" s="6">
        <v>2382000</v>
      </c>
    </row>
    <row r="32" spans="3:13" ht="23.25" thickBot="1" x14ac:dyDescent="0.3">
      <c r="C32" s="4" t="s">
        <v>23</v>
      </c>
      <c r="D32" s="6">
        <f>D31/D30</f>
        <v>13.142541297657182</v>
      </c>
      <c r="E32" s="6">
        <f>E31/E30</f>
        <v>14.402439024390244</v>
      </c>
      <c r="F32" s="6">
        <f>F31/F30</f>
        <v>14.248968116288808</v>
      </c>
      <c r="G32" s="6">
        <f>G31/G30</f>
        <v>13.982647897906713</v>
      </c>
      <c r="I32" s="9"/>
      <c r="J32" s="9"/>
      <c r="K32" s="9"/>
      <c r="L32" s="9"/>
      <c r="M32" s="9"/>
    </row>
    <row r="33" spans="3:7" ht="15.75" thickBot="1" x14ac:dyDescent="0.3">
      <c r="C33" s="4" t="s">
        <v>16</v>
      </c>
      <c r="D33" s="521" t="s">
        <v>22</v>
      </c>
      <c r="E33" s="7">
        <f t="shared" ref="E33:G35" si="0">E30/D30-1</f>
        <v>3.0086049871239195E-2</v>
      </c>
      <c r="F33" s="7">
        <f t="shared" si="0"/>
        <v>1.9329268292682888E-2</v>
      </c>
      <c r="G33" s="7">
        <f t="shared" si="0"/>
        <v>1.9046479631512847E-2</v>
      </c>
    </row>
    <row r="34" spans="3:7" ht="23.25" thickBot="1" x14ac:dyDescent="0.3">
      <c r="C34" s="4" t="s">
        <v>17</v>
      </c>
      <c r="D34" s="521" t="s">
        <v>22</v>
      </c>
      <c r="E34" s="7">
        <f t="shared" si="0"/>
        <v>0.12883430891635728</v>
      </c>
      <c r="F34" s="7">
        <f t="shared" si="0"/>
        <v>8.4674005080440651E-3</v>
      </c>
      <c r="G34" s="7">
        <f t="shared" si="0"/>
        <v>0</v>
      </c>
    </row>
    <row r="35" spans="3:7" ht="21" customHeight="1" thickBot="1" x14ac:dyDescent="0.3">
      <c r="C35" s="4" t="s">
        <v>18</v>
      </c>
      <c r="D35" s="521" t="s">
        <v>22</v>
      </c>
      <c r="E35" s="7">
        <f t="shared" si="0"/>
        <v>9.5864087332763637E-2</v>
      </c>
      <c r="F35" s="7">
        <f t="shared" si="0"/>
        <v>-1.0655897090870226E-2</v>
      </c>
      <c r="G35" s="7">
        <f t="shared" si="0"/>
        <v>-1.8690491564624212E-2</v>
      </c>
    </row>
    <row r="36" spans="3:7" ht="12.75" customHeight="1" x14ac:dyDescent="0.25">
      <c r="C36" s="771"/>
      <c r="D36" s="16">
        <v>2019</v>
      </c>
      <c r="E36" s="16">
        <v>2020</v>
      </c>
      <c r="F36" s="16">
        <v>2021</v>
      </c>
      <c r="G36" s="16">
        <v>2022</v>
      </c>
    </row>
    <row r="37" spans="3:7" ht="13.5" customHeight="1" thickBot="1" x14ac:dyDescent="0.3">
      <c r="C37" s="772"/>
      <c r="D37" s="17" t="s">
        <v>5</v>
      </c>
      <c r="E37" s="17" t="s">
        <v>6</v>
      </c>
      <c r="F37" s="17" t="s">
        <v>6</v>
      </c>
      <c r="G37" s="17" t="s">
        <v>6</v>
      </c>
    </row>
    <row r="38" spans="3:7" ht="15.75" thickBot="1" x14ac:dyDescent="0.3">
      <c r="C38" s="1" t="s">
        <v>0</v>
      </c>
      <c r="D38" s="11">
        <v>1397000</v>
      </c>
      <c r="E38" s="8">
        <v>1500000</v>
      </c>
      <c r="F38" s="8">
        <v>1500000</v>
      </c>
      <c r="G38" s="8">
        <v>1500000</v>
      </c>
    </row>
    <row r="39" spans="3:7" ht="15.75" thickBot="1" x14ac:dyDescent="0.3">
      <c r="C39" s="10" t="s">
        <v>50</v>
      </c>
      <c r="D39" s="11">
        <v>1397000</v>
      </c>
      <c r="E39" s="11">
        <v>1500000</v>
      </c>
      <c r="F39" s="11">
        <v>1500000</v>
      </c>
      <c r="G39" s="11">
        <v>1500000</v>
      </c>
    </row>
    <row r="40" spans="3:7" ht="15.75" thickBot="1" x14ac:dyDescent="0.3">
      <c r="C40" s="10" t="s">
        <v>51</v>
      </c>
      <c r="D40" s="11"/>
      <c r="E40" s="40"/>
      <c r="F40" s="40"/>
      <c r="G40" s="40"/>
    </row>
    <row r="41" spans="3:7" ht="36.75" thickBot="1" x14ac:dyDescent="0.3">
      <c r="C41" s="1" t="s">
        <v>31</v>
      </c>
      <c r="D41" s="11">
        <v>240000</v>
      </c>
      <c r="E41" s="8">
        <v>300000</v>
      </c>
      <c r="F41" s="8">
        <v>300000</v>
      </c>
      <c r="G41" s="8">
        <v>300000</v>
      </c>
    </row>
    <row r="42" spans="3:7" ht="15.75" thickBot="1" x14ac:dyDescent="0.3">
      <c r="C42" s="10" t="s">
        <v>50</v>
      </c>
      <c r="D42" s="11">
        <v>240000</v>
      </c>
      <c r="E42" s="11">
        <v>300000</v>
      </c>
      <c r="F42" s="11">
        <v>300000</v>
      </c>
      <c r="G42" s="11">
        <v>300000</v>
      </c>
    </row>
    <row r="43" spans="3:7" ht="15.75" thickBot="1" x14ac:dyDescent="0.3">
      <c r="C43" s="10" t="s">
        <v>51</v>
      </c>
      <c r="D43" s="11"/>
      <c r="E43" s="8"/>
      <c r="F43" s="8"/>
      <c r="G43" s="8"/>
    </row>
    <row r="44" spans="3:7" ht="24.75" thickBot="1" x14ac:dyDescent="0.3">
      <c r="C44" s="1" t="s">
        <v>1</v>
      </c>
      <c r="D44" s="11">
        <v>450764</v>
      </c>
      <c r="E44" s="8">
        <v>560740</v>
      </c>
      <c r="F44" s="8">
        <v>580740</v>
      </c>
      <c r="G44" s="8">
        <v>580740</v>
      </c>
    </row>
    <row r="45" spans="3:7" ht="15.75" thickBot="1" x14ac:dyDescent="0.3">
      <c r="C45" s="10" t="s">
        <v>50</v>
      </c>
      <c r="D45" s="11">
        <v>450764</v>
      </c>
      <c r="E45" s="11">
        <v>560740</v>
      </c>
      <c r="F45" s="8">
        <v>580740</v>
      </c>
      <c r="G45" s="8">
        <v>580740</v>
      </c>
    </row>
    <row r="46" spans="3:7" ht="15.75" thickBot="1" x14ac:dyDescent="0.3">
      <c r="C46" s="10" t="s">
        <v>51</v>
      </c>
      <c r="D46" s="11"/>
      <c r="E46" s="8"/>
      <c r="F46" s="8"/>
      <c r="G46" s="8"/>
    </row>
    <row r="47" spans="3:7" ht="15.75" thickBot="1" x14ac:dyDescent="0.3">
      <c r="C47" s="1" t="s">
        <v>2</v>
      </c>
      <c r="D47" s="11">
        <v>0</v>
      </c>
      <c r="E47" s="8">
        <v>0</v>
      </c>
      <c r="F47" s="8">
        <v>0</v>
      </c>
      <c r="G47" s="8">
        <v>0</v>
      </c>
    </row>
    <row r="48" spans="3:7" ht="15.75" thickBot="1" x14ac:dyDescent="0.3">
      <c r="C48" s="10" t="s">
        <v>50</v>
      </c>
      <c r="D48" s="11"/>
      <c r="E48" s="8"/>
      <c r="F48" s="8"/>
      <c r="G48" s="8"/>
    </row>
    <row r="49" spans="3:14" ht="15.75" thickBot="1" x14ac:dyDescent="0.3">
      <c r="C49" s="10" t="s">
        <v>51</v>
      </c>
      <c r="D49" s="11"/>
      <c r="E49" s="8"/>
      <c r="F49" s="8"/>
      <c r="G49" s="8"/>
    </row>
    <row r="50" spans="3:14" ht="24.75" thickBot="1" x14ac:dyDescent="0.3">
      <c r="C50" s="1" t="s">
        <v>24</v>
      </c>
      <c r="D50" s="11">
        <v>0</v>
      </c>
      <c r="E50" s="8">
        <v>0</v>
      </c>
      <c r="F50" s="8">
        <v>0</v>
      </c>
      <c r="G50" s="8">
        <v>0</v>
      </c>
    </row>
    <row r="51" spans="3:14" ht="15.75" thickBot="1" x14ac:dyDescent="0.3">
      <c r="C51" s="10" t="s">
        <v>50</v>
      </c>
      <c r="D51" s="11"/>
      <c r="E51" s="8"/>
      <c r="F51" s="8"/>
      <c r="G51" s="8"/>
    </row>
    <row r="52" spans="3:14" ht="15.75" thickBot="1" x14ac:dyDescent="0.3">
      <c r="C52" s="10" t="s">
        <v>51</v>
      </c>
      <c r="D52" s="11"/>
      <c r="E52" s="8"/>
      <c r="F52" s="8"/>
      <c r="G52" s="8"/>
    </row>
    <row r="53" spans="3:14" ht="24.75" thickBot="1" x14ac:dyDescent="0.3">
      <c r="C53" s="1" t="s">
        <v>25</v>
      </c>
      <c r="D53" s="11">
        <v>1260</v>
      </c>
      <c r="E53" s="11">
        <v>1260</v>
      </c>
      <c r="F53" s="11">
        <v>1260</v>
      </c>
      <c r="G53" s="11">
        <v>1260</v>
      </c>
    </row>
    <row r="54" spans="3:14" ht="15.75" thickBot="1" x14ac:dyDescent="0.3">
      <c r="C54" s="10" t="s">
        <v>50</v>
      </c>
      <c r="D54" s="11">
        <v>1260</v>
      </c>
      <c r="E54" s="11">
        <v>1260</v>
      </c>
      <c r="F54" s="11">
        <v>1260</v>
      </c>
      <c r="G54" s="11">
        <v>1260</v>
      </c>
    </row>
    <row r="55" spans="3:14" ht="15.75" thickBot="1" x14ac:dyDescent="0.3">
      <c r="C55" s="10" t="s">
        <v>51</v>
      </c>
      <c r="D55" s="11"/>
      <c r="E55" s="8"/>
      <c r="F55" s="8"/>
      <c r="G55" s="8"/>
    </row>
    <row r="56" spans="3:14" ht="24.75" thickBot="1" x14ac:dyDescent="0.3">
      <c r="C56" s="1" t="s">
        <v>3</v>
      </c>
      <c r="D56" s="11">
        <v>3400</v>
      </c>
      <c r="E56" s="53">
        <v>0</v>
      </c>
      <c r="F56" s="53">
        <f>E56*1.03*0.99</f>
        <v>0</v>
      </c>
      <c r="G56" s="53">
        <f>F56*1.03*0.99</f>
        <v>0</v>
      </c>
      <c r="J56" s="59"/>
    </row>
    <row r="57" spans="3:14" ht="15.75" thickBot="1" x14ac:dyDescent="0.3">
      <c r="C57" s="10" t="s">
        <v>50</v>
      </c>
      <c r="D57" s="11"/>
      <c r="E57" s="31"/>
      <c r="F57" s="31"/>
      <c r="G57" s="31"/>
      <c r="L57" s="26"/>
      <c r="M57" s="26"/>
      <c r="N57" s="26"/>
    </row>
    <row r="58" spans="3:14" ht="15.75" thickBot="1" x14ac:dyDescent="0.3">
      <c r="C58" s="10" t="s">
        <v>51</v>
      </c>
      <c r="D58" s="11"/>
      <c r="E58" s="32"/>
      <c r="F58" s="31"/>
      <c r="G58" s="31"/>
    </row>
    <row r="59" spans="3:14" ht="24.75" thickBot="1" x14ac:dyDescent="0.3">
      <c r="C59" s="52" t="s">
        <v>33</v>
      </c>
      <c r="D59" s="11">
        <f>D56+D53+D50+D47+D44+D41+D38</f>
        <v>2092424</v>
      </c>
      <c r="E59" s="11">
        <f>E56+E53+E50+E47+E44+E41+E38</f>
        <v>2362000</v>
      </c>
      <c r="F59" s="11">
        <f>F56+F53+F50+F47+F44+F41+F38</f>
        <v>2382000</v>
      </c>
      <c r="G59" s="11">
        <f>G56+G53+G50+G47+G44+G41+G38</f>
        <v>2382000</v>
      </c>
      <c r="H59" s="9"/>
    </row>
    <row r="60" spans="3:14" ht="15.75" thickBot="1" x14ac:dyDescent="0.3">
      <c r="C60" s="22" t="s">
        <v>35</v>
      </c>
      <c r="D60" s="23">
        <f>IF(D59-D31=0,0,"Error")</f>
        <v>0</v>
      </c>
      <c r="E60" s="23">
        <f>IF(E59-E31=0,0,"Error")</f>
        <v>0</v>
      </c>
      <c r="F60" s="23">
        <f>IF(F59-F31=0,0,"Error")</f>
        <v>0</v>
      </c>
      <c r="G60" s="23">
        <f>IF(G59-G31=0,0,"Error")</f>
        <v>0</v>
      </c>
    </row>
    <row r="61" spans="3:14" ht="15.75" thickBot="1" x14ac:dyDescent="0.3">
      <c r="C61" s="33" t="s">
        <v>55</v>
      </c>
      <c r="D61" s="805" t="s">
        <v>100</v>
      </c>
      <c r="E61" s="785"/>
      <c r="F61" s="785"/>
      <c r="G61" s="786"/>
    </row>
    <row r="62" spans="3:14" ht="17.25" customHeight="1" thickBot="1" x14ac:dyDescent="0.3">
      <c r="C62" s="4" t="s">
        <v>9</v>
      </c>
      <c r="D62" s="767" t="s">
        <v>101</v>
      </c>
      <c r="E62" s="779"/>
      <c r="F62" s="779"/>
      <c r="G62" s="780"/>
    </row>
    <row r="63" spans="3:14" ht="15.75" thickBot="1" x14ac:dyDescent="0.3">
      <c r="C63" s="4" t="s">
        <v>14</v>
      </c>
      <c r="D63" s="770" t="s">
        <v>102</v>
      </c>
      <c r="E63" s="768"/>
      <c r="F63" s="768"/>
      <c r="G63" s="769"/>
    </row>
    <row r="64" spans="3:14" ht="12.75" customHeight="1" thickBot="1" x14ac:dyDescent="0.3">
      <c r="C64" s="4" t="s">
        <v>8</v>
      </c>
      <c r="D64" s="34">
        <v>45000</v>
      </c>
      <c r="E64" s="34">
        <v>47000</v>
      </c>
      <c r="F64" s="34">
        <v>47000</v>
      </c>
      <c r="G64" s="34">
        <v>47000</v>
      </c>
    </row>
    <row r="65" spans="3:7" ht="13.5" customHeight="1" x14ac:dyDescent="0.25">
      <c r="C65" s="771"/>
      <c r="D65" s="16">
        <v>2019</v>
      </c>
      <c r="E65" s="16">
        <v>2020</v>
      </c>
      <c r="F65" s="16">
        <v>2021</v>
      </c>
      <c r="G65" s="16">
        <v>2022</v>
      </c>
    </row>
    <row r="66" spans="3:7" ht="15.75" thickBot="1" x14ac:dyDescent="0.3">
      <c r="C66" s="772"/>
      <c r="D66" s="17" t="s">
        <v>5</v>
      </c>
      <c r="E66" s="17" t="s">
        <v>6</v>
      </c>
      <c r="F66" s="17" t="s">
        <v>6</v>
      </c>
      <c r="G66" s="17" t="s">
        <v>6</v>
      </c>
    </row>
    <row r="67" spans="3:7" ht="21" customHeight="1" thickBot="1" x14ac:dyDescent="0.3">
      <c r="C67" s="4" t="s">
        <v>15</v>
      </c>
      <c r="D67" s="34">
        <v>15400</v>
      </c>
      <c r="E67" s="34">
        <v>18000</v>
      </c>
      <c r="F67" s="34">
        <v>18000</v>
      </c>
      <c r="G67" s="34">
        <v>20000</v>
      </c>
    </row>
    <row r="68" spans="3:7" ht="21.75" customHeight="1" thickBot="1" x14ac:dyDescent="0.3">
      <c r="C68" s="4" t="s">
        <v>23</v>
      </c>
      <c r="D68" s="6">
        <f>D67/D64</f>
        <v>0.34222222222222221</v>
      </c>
      <c r="E68" s="6">
        <f>E67/E64</f>
        <v>0.38297872340425532</v>
      </c>
      <c r="F68" s="6">
        <f>F67/F64</f>
        <v>0.38297872340425532</v>
      </c>
      <c r="G68" s="6">
        <f>G67/G64</f>
        <v>0.42553191489361702</v>
      </c>
    </row>
    <row r="69" spans="3:7" ht="24.75" customHeight="1" thickBot="1" x14ac:dyDescent="0.3">
      <c r="C69" s="4" t="s">
        <v>16</v>
      </c>
      <c r="D69" s="521"/>
      <c r="E69" s="7">
        <f>E64/D64-1</f>
        <v>4.4444444444444509E-2</v>
      </c>
      <c r="F69" s="7">
        <f>F64/E64-1</f>
        <v>0</v>
      </c>
      <c r="G69" s="7">
        <f>G64/F64-1</f>
        <v>0</v>
      </c>
    </row>
    <row r="70" spans="3:7" ht="25.5" customHeight="1" thickBot="1" x14ac:dyDescent="0.3">
      <c r="C70" s="4" t="s">
        <v>17</v>
      </c>
      <c r="D70" s="521"/>
      <c r="E70" s="7">
        <f t="shared" ref="E70:G71" si="1">E67/D67-1</f>
        <v>0.16883116883116878</v>
      </c>
      <c r="F70" s="7">
        <f t="shared" si="1"/>
        <v>0</v>
      </c>
      <c r="G70" s="7">
        <f t="shared" si="1"/>
        <v>0.11111111111111116</v>
      </c>
    </row>
    <row r="71" spans="3:7" ht="23.25" thickBot="1" x14ac:dyDescent="0.3">
      <c r="C71" s="4" t="s">
        <v>18</v>
      </c>
      <c r="D71" s="521"/>
      <c r="E71" s="7">
        <f t="shared" si="1"/>
        <v>0.11909367228516166</v>
      </c>
      <c r="F71" s="7">
        <f t="shared" si="1"/>
        <v>0</v>
      </c>
      <c r="G71" s="7">
        <f t="shared" si="1"/>
        <v>0.11111111111111116</v>
      </c>
    </row>
    <row r="72" spans="3:7" ht="24.75" customHeight="1" thickBot="1" x14ac:dyDescent="0.3">
      <c r="C72" s="773" t="s">
        <v>72</v>
      </c>
      <c r="D72" s="774"/>
      <c r="E72" s="774"/>
      <c r="F72" s="774"/>
      <c r="G72" s="775"/>
    </row>
    <row r="73" spans="3:7" ht="12.75" customHeight="1" x14ac:dyDescent="0.25">
      <c r="C73" s="771"/>
      <c r="D73" s="16">
        <v>2019</v>
      </c>
      <c r="E73" s="16">
        <v>2020</v>
      </c>
      <c r="F73" s="16">
        <v>2021</v>
      </c>
      <c r="G73" s="16">
        <v>2022</v>
      </c>
    </row>
    <row r="74" spans="3:7" ht="9" customHeight="1" thickBot="1" x14ac:dyDescent="0.3">
      <c r="C74" s="772"/>
      <c r="D74" s="17" t="s">
        <v>5</v>
      </c>
      <c r="E74" s="17" t="s">
        <v>6</v>
      </c>
      <c r="F74" s="17" t="s">
        <v>6</v>
      </c>
      <c r="G74" s="17" t="s">
        <v>6</v>
      </c>
    </row>
    <row r="75" spans="3:7" ht="24.75" customHeight="1" thickBot="1" x14ac:dyDescent="0.3">
      <c r="C75" s="1" t="s">
        <v>0</v>
      </c>
      <c r="D75" s="8"/>
      <c r="E75" s="8"/>
      <c r="F75" s="8"/>
      <c r="G75" s="8"/>
    </row>
    <row r="76" spans="3:7" ht="38.25" customHeight="1" thickBot="1" x14ac:dyDescent="0.3">
      <c r="C76" s="10" t="s">
        <v>50</v>
      </c>
      <c r="D76" s="11"/>
      <c r="E76" s="40"/>
      <c r="F76" s="40"/>
      <c r="G76" s="40"/>
    </row>
    <row r="77" spans="3:7" ht="24.75" customHeight="1" thickBot="1" x14ac:dyDescent="0.3">
      <c r="C77" s="10" t="s">
        <v>51</v>
      </c>
      <c r="D77" s="11"/>
      <c r="E77" s="40"/>
      <c r="F77" s="40"/>
      <c r="G77" s="40"/>
    </row>
    <row r="78" spans="3:7" ht="24.75" customHeight="1" thickBot="1" x14ac:dyDescent="0.3">
      <c r="C78" s="1" t="s">
        <v>31</v>
      </c>
      <c r="D78" s="8"/>
      <c r="E78" s="8"/>
      <c r="F78" s="8"/>
      <c r="G78" s="8"/>
    </row>
    <row r="79" spans="3:7" ht="15.75" thickBot="1" x14ac:dyDescent="0.3">
      <c r="C79" s="10" t="s">
        <v>50</v>
      </c>
      <c r="D79" s="11"/>
      <c r="E79" s="8"/>
      <c r="F79" s="8"/>
      <c r="G79" s="8"/>
    </row>
    <row r="80" spans="3:7" ht="15.75" thickBot="1" x14ac:dyDescent="0.3">
      <c r="C80" s="10" t="s">
        <v>51</v>
      </c>
      <c r="D80" s="11"/>
      <c r="E80" s="8"/>
      <c r="F80" s="8"/>
      <c r="G80" s="8"/>
    </row>
    <row r="81" spans="3:7" ht="24.75" customHeight="1" thickBot="1" x14ac:dyDescent="0.3">
      <c r="C81" s="1" t="s">
        <v>1</v>
      </c>
      <c r="D81" s="8">
        <v>15400</v>
      </c>
      <c r="E81" s="8">
        <v>18000</v>
      </c>
      <c r="F81" s="8">
        <v>18000</v>
      </c>
      <c r="G81" s="8">
        <v>20000</v>
      </c>
    </row>
    <row r="82" spans="3:7" ht="15.75" thickBot="1" x14ac:dyDescent="0.3">
      <c r="C82" s="10" t="s">
        <v>50</v>
      </c>
      <c r="D82" s="8">
        <v>15400</v>
      </c>
      <c r="E82" s="8">
        <v>18000</v>
      </c>
      <c r="F82" s="8">
        <v>18000</v>
      </c>
      <c r="G82" s="8">
        <v>20000</v>
      </c>
    </row>
    <row r="83" spans="3:7" ht="15.75" thickBot="1" x14ac:dyDescent="0.3">
      <c r="C83" s="10" t="s">
        <v>51</v>
      </c>
      <c r="D83" s="11"/>
      <c r="E83" s="8"/>
      <c r="F83" s="8"/>
      <c r="G83" s="8"/>
    </row>
    <row r="84" spans="3:7" ht="15.75" thickBot="1" x14ac:dyDescent="0.3">
      <c r="C84" s="1" t="s">
        <v>2</v>
      </c>
      <c r="D84" s="11"/>
      <c r="E84" s="8"/>
      <c r="F84" s="8"/>
      <c r="G84" s="8"/>
    </row>
    <row r="85" spans="3:7" ht="15.75" thickBot="1" x14ac:dyDescent="0.3">
      <c r="C85" s="10" t="s">
        <v>50</v>
      </c>
      <c r="D85" s="11"/>
      <c r="E85" s="8"/>
      <c r="F85" s="8"/>
      <c r="G85" s="8"/>
    </row>
    <row r="86" spans="3:7" ht="15.75" thickBot="1" x14ac:dyDescent="0.3">
      <c r="C86" s="10" t="s">
        <v>51</v>
      </c>
      <c r="D86" s="11"/>
      <c r="E86" s="8"/>
      <c r="F86" s="8"/>
      <c r="G86" s="8"/>
    </row>
    <row r="87" spans="3:7" ht="24.75" thickBot="1" x14ac:dyDescent="0.3">
      <c r="C87" s="1" t="s">
        <v>24</v>
      </c>
      <c r="D87" s="11"/>
      <c r="E87" s="8"/>
      <c r="F87" s="8"/>
      <c r="G87" s="8"/>
    </row>
    <row r="88" spans="3:7" ht="15.75" thickBot="1" x14ac:dyDescent="0.3">
      <c r="C88" s="10" t="s">
        <v>50</v>
      </c>
      <c r="D88" s="11"/>
      <c r="E88" s="8"/>
      <c r="F88" s="8"/>
      <c r="G88" s="8"/>
    </row>
    <row r="89" spans="3:7" ht="15.75" thickBot="1" x14ac:dyDescent="0.3">
      <c r="C89" s="10" t="s">
        <v>51</v>
      </c>
      <c r="D89" s="11"/>
      <c r="E89" s="8"/>
      <c r="F89" s="8"/>
      <c r="G89" s="8"/>
    </row>
    <row r="90" spans="3:7" ht="24.75" thickBot="1" x14ac:dyDescent="0.3">
      <c r="C90" s="1" t="s">
        <v>25</v>
      </c>
      <c r="D90" s="11"/>
      <c r="E90" s="8"/>
      <c r="F90" s="8"/>
      <c r="G90" s="8"/>
    </row>
    <row r="91" spans="3:7" ht="15.75" thickBot="1" x14ac:dyDescent="0.3">
      <c r="C91" s="10" t="s">
        <v>50</v>
      </c>
      <c r="D91" s="11"/>
      <c r="E91" s="8"/>
      <c r="F91" s="8"/>
      <c r="G91" s="8"/>
    </row>
    <row r="92" spans="3:7" ht="15.75" thickBot="1" x14ac:dyDescent="0.3">
      <c r="C92" s="10" t="s">
        <v>51</v>
      </c>
      <c r="D92" s="11"/>
      <c r="E92" s="8"/>
      <c r="F92" s="8"/>
      <c r="G92" s="8"/>
    </row>
    <row r="93" spans="3:7" ht="24.75" thickBot="1" x14ac:dyDescent="0.3">
      <c r="C93" s="1" t="s">
        <v>3</v>
      </c>
      <c r="D93" s="11"/>
      <c r="E93" s="8"/>
      <c r="F93" s="8"/>
      <c r="G93" s="8"/>
    </row>
    <row r="94" spans="3:7" ht="15.75" thickBot="1" x14ac:dyDescent="0.3">
      <c r="C94" s="10" t="s">
        <v>50</v>
      </c>
      <c r="D94" s="11"/>
      <c r="E94" s="8"/>
      <c r="F94" s="8"/>
      <c r="G94" s="8"/>
    </row>
    <row r="95" spans="3:7" ht="15.75" thickBot="1" x14ac:dyDescent="0.3">
      <c r="C95" s="10" t="s">
        <v>51</v>
      </c>
      <c r="D95" s="11"/>
      <c r="E95" s="8"/>
      <c r="F95" s="8"/>
      <c r="G95" s="8"/>
    </row>
    <row r="96" spans="3:7" ht="24.75" thickBot="1" x14ac:dyDescent="0.3">
      <c r="C96" s="64" t="s">
        <v>57</v>
      </c>
      <c r="D96" s="11">
        <f>D93+D90+D87+D84+D81+D78+D75</f>
        <v>15400</v>
      </c>
      <c r="E96" s="11">
        <f>E93+E90+E87+E84+E81+E78+E75</f>
        <v>18000</v>
      </c>
      <c r="F96" s="11">
        <f>F93+F90+F87+F84+F81+F78+F75</f>
        <v>18000</v>
      </c>
      <c r="G96" s="11">
        <f>G93+G90+G87+G84+G81+G78+G75</f>
        <v>20000</v>
      </c>
    </row>
    <row r="97" spans="3:7" ht="17.25" customHeight="1" thickBot="1" x14ac:dyDescent="0.3">
      <c r="C97" s="22" t="s">
        <v>35</v>
      </c>
      <c r="D97" s="23">
        <f>IF(D96-D67=0,0,"Error")</f>
        <v>0</v>
      </c>
      <c r="E97" s="23">
        <f>IF(E96-E67=0,0,"Error")</f>
        <v>0</v>
      </c>
      <c r="F97" s="23">
        <f>IF(F96-F67=0,0,"Error")</f>
        <v>0</v>
      </c>
      <c r="G97" s="23">
        <f>IF(G96-G67=0,0,"Error")</f>
        <v>0</v>
      </c>
    </row>
    <row r="98" spans="3:7" ht="15.75" thickBot="1" x14ac:dyDescent="0.3">
      <c r="C98" s="33" t="s">
        <v>56</v>
      </c>
      <c r="D98" s="805" t="s">
        <v>103</v>
      </c>
      <c r="E98" s="785"/>
      <c r="F98" s="785"/>
      <c r="G98" s="786"/>
    </row>
    <row r="99" spans="3:7" ht="26.25" customHeight="1" thickBot="1" x14ac:dyDescent="0.3">
      <c r="C99" s="4" t="s">
        <v>9</v>
      </c>
      <c r="D99" s="770" t="s">
        <v>103</v>
      </c>
      <c r="E99" s="768"/>
      <c r="F99" s="768"/>
      <c r="G99" s="769"/>
    </row>
    <row r="100" spans="3:7" ht="15.75" thickBot="1" x14ac:dyDescent="0.3">
      <c r="C100" s="4" t="s">
        <v>14</v>
      </c>
      <c r="D100" s="770" t="s">
        <v>104</v>
      </c>
      <c r="E100" s="768"/>
      <c r="F100" s="768"/>
      <c r="G100" s="769"/>
    </row>
    <row r="101" spans="3:7" ht="12.75" customHeight="1" thickBot="1" x14ac:dyDescent="0.3">
      <c r="C101" s="4" t="s">
        <v>8</v>
      </c>
      <c r="D101" s="6">
        <v>223</v>
      </c>
      <c r="E101" s="6">
        <v>200</v>
      </c>
      <c r="F101" s="6">
        <v>200</v>
      </c>
      <c r="G101" s="6">
        <v>200</v>
      </c>
    </row>
    <row r="102" spans="3:7" ht="9" customHeight="1" x14ac:dyDescent="0.25">
      <c r="C102" s="771"/>
      <c r="D102" s="16">
        <v>2019</v>
      </c>
      <c r="E102" s="16">
        <v>2020</v>
      </c>
      <c r="F102" s="16">
        <v>2021</v>
      </c>
      <c r="G102" s="16">
        <v>2022</v>
      </c>
    </row>
    <row r="103" spans="3:7" ht="15.75" thickBot="1" x14ac:dyDescent="0.3">
      <c r="C103" s="772"/>
      <c r="D103" s="17" t="s">
        <v>5</v>
      </c>
      <c r="E103" s="17" t="s">
        <v>6</v>
      </c>
      <c r="F103" s="17" t="s">
        <v>6</v>
      </c>
      <c r="G103" s="17" t="s">
        <v>6</v>
      </c>
    </row>
    <row r="104" spans="3:7" ht="15.75" thickBot="1" x14ac:dyDescent="0.3">
      <c r="C104" s="4" t="s">
        <v>15</v>
      </c>
      <c r="D104" s="6">
        <v>141577</v>
      </c>
      <c r="E104" s="6">
        <v>200000</v>
      </c>
      <c r="F104" s="6">
        <v>300000</v>
      </c>
      <c r="G104" s="6">
        <v>348000</v>
      </c>
    </row>
    <row r="105" spans="3:7" ht="23.25" thickBot="1" x14ac:dyDescent="0.3">
      <c r="C105" s="4" t="s">
        <v>23</v>
      </c>
      <c r="D105" s="6">
        <f>D104/D101</f>
        <v>634.87443946188341</v>
      </c>
      <c r="E105" s="6">
        <f>E104/E101</f>
        <v>1000</v>
      </c>
      <c r="F105" s="6">
        <f>F104/F101</f>
        <v>1500</v>
      </c>
      <c r="G105" s="6">
        <f>G104/G101</f>
        <v>1740</v>
      </c>
    </row>
    <row r="106" spans="3:7" ht="15.75" thickBot="1" x14ac:dyDescent="0.3">
      <c r="C106" s="4" t="s">
        <v>16</v>
      </c>
      <c r="D106" s="521"/>
      <c r="E106" s="7">
        <f>E101/D101-1</f>
        <v>-0.10313901345291476</v>
      </c>
      <c r="F106" s="7">
        <f>F101/E101-1</f>
        <v>0</v>
      </c>
      <c r="G106" s="7">
        <f>G101/F101-1</f>
        <v>0</v>
      </c>
    </row>
    <row r="107" spans="3:7" ht="27.75" customHeight="1" thickBot="1" x14ac:dyDescent="0.3">
      <c r="C107" s="4" t="s">
        <v>17</v>
      </c>
      <c r="D107" s="521"/>
      <c r="E107" s="60">
        <f t="shared" ref="E107:G108" si="2">E104/D104-1</f>
        <v>0.41265883582785334</v>
      </c>
      <c r="F107" s="7">
        <f t="shared" si="2"/>
        <v>0.5</v>
      </c>
      <c r="G107" s="7">
        <f t="shared" si="2"/>
        <v>0.15999999999999992</v>
      </c>
    </row>
    <row r="108" spans="3:7" ht="32.25" customHeight="1" thickBot="1" x14ac:dyDescent="0.3">
      <c r="C108" s="4" t="s">
        <v>18</v>
      </c>
      <c r="D108" s="521"/>
      <c r="E108" s="60">
        <f t="shared" si="2"/>
        <v>0.57511460194805641</v>
      </c>
      <c r="F108" s="7">
        <f t="shared" si="2"/>
        <v>0.5</v>
      </c>
      <c r="G108" s="7">
        <f t="shared" si="2"/>
        <v>0.15999999999999992</v>
      </c>
    </row>
    <row r="109" spans="3:7" ht="24.75" customHeight="1" thickBot="1" x14ac:dyDescent="0.3">
      <c r="C109" s="773" t="s">
        <v>73</v>
      </c>
      <c r="D109" s="774"/>
      <c r="E109" s="774"/>
      <c r="F109" s="774"/>
      <c r="G109" s="775"/>
    </row>
    <row r="110" spans="3:7" ht="12.75" customHeight="1" x14ac:dyDescent="0.25">
      <c r="C110" s="771"/>
      <c r="D110" s="16">
        <v>2019</v>
      </c>
      <c r="E110" s="16">
        <v>2020</v>
      </c>
      <c r="F110" s="16">
        <v>2021</v>
      </c>
      <c r="G110" s="16">
        <v>2022</v>
      </c>
    </row>
    <row r="111" spans="3:7" ht="9" customHeight="1" thickBot="1" x14ac:dyDescent="0.3">
      <c r="C111" s="772"/>
      <c r="D111" s="17" t="s">
        <v>5</v>
      </c>
      <c r="E111" s="17" t="s">
        <v>6</v>
      </c>
      <c r="F111" s="17" t="s">
        <v>6</v>
      </c>
      <c r="G111" s="17" t="s">
        <v>6</v>
      </c>
    </row>
    <row r="112" spans="3:7" ht="24.75" customHeight="1" thickBot="1" x14ac:dyDescent="0.3">
      <c r="C112" s="1" t="s">
        <v>0</v>
      </c>
      <c r="D112" s="8"/>
      <c r="E112" s="8"/>
      <c r="F112" s="8"/>
      <c r="G112" s="8"/>
    </row>
    <row r="113" spans="3:24" ht="15.75" thickBot="1" x14ac:dyDescent="0.3">
      <c r="C113" s="10" t="s">
        <v>50</v>
      </c>
      <c r="D113" s="11"/>
      <c r="E113" s="40"/>
      <c r="F113" s="40"/>
      <c r="G113" s="40"/>
    </row>
    <row r="114" spans="3:24" ht="15.75" thickBot="1" x14ac:dyDescent="0.3">
      <c r="C114" s="10" t="s">
        <v>51</v>
      </c>
      <c r="D114" s="11"/>
      <c r="E114" s="40"/>
      <c r="F114" s="40"/>
      <c r="G114" s="40"/>
    </row>
    <row r="115" spans="3:24" ht="24.75" customHeight="1" thickBot="1" x14ac:dyDescent="0.3">
      <c r="C115" s="1" t="s">
        <v>31</v>
      </c>
      <c r="D115" s="8"/>
      <c r="E115" s="8"/>
      <c r="F115" s="8"/>
      <c r="G115" s="8"/>
    </row>
    <row r="116" spans="3:24" ht="15.75" thickBot="1" x14ac:dyDescent="0.3">
      <c r="C116" s="10" t="s">
        <v>50</v>
      </c>
      <c r="D116" s="11"/>
      <c r="E116" s="8"/>
      <c r="F116" s="8"/>
      <c r="G116" s="8"/>
    </row>
    <row r="117" spans="3:24" ht="15.75" thickBot="1" x14ac:dyDescent="0.3">
      <c r="C117" s="10" t="s">
        <v>51</v>
      </c>
      <c r="D117" s="11"/>
      <c r="E117" s="8"/>
      <c r="F117" s="8"/>
      <c r="G117" s="8"/>
    </row>
    <row r="118" spans="3:24" ht="24.75" customHeight="1" thickBot="1" x14ac:dyDescent="0.3">
      <c r="C118" s="1" t="s">
        <v>1</v>
      </c>
      <c r="D118" s="6">
        <v>141577</v>
      </c>
      <c r="E118" s="6">
        <v>200000</v>
      </c>
      <c r="F118" s="6">
        <v>300000</v>
      </c>
      <c r="G118" s="6">
        <v>348000</v>
      </c>
    </row>
    <row r="119" spans="3:24" ht="15.75" thickBot="1" x14ac:dyDescent="0.3">
      <c r="C119" s="10" t="s">
        <v>50</v>
      </c>
      <c r="D119" s="6">
        <v>141577</v>
      </c>
      <c r="E119" s="6">
        <v>200000</v>
      </c>
      <c r="F119" s="6">
        <v>300000</v>
      </c>
      <c r="G119" s="6">
        <v>348000</v>
      </c>
    </row>
    <row r="120" spans="3:24" ht="15.75" thickBot="1" x14ac:dyDescent="0.3">
      <c r="C120" s="10" t="s">
        <v>51</v>
      </c>
      <c r="D120" s="11"/>
      <c r="E120" s="8"/>
      <c r="F120" s="8"/>
      <c r="G120" s="8"/>
      <c r="T120" s="894" t="s">
        <v>362</v>
      </c>
      <c r="U120" s="895"/>
      <c r="V120" s="895"/>
      <c r="W120" s="895"/>
      <c r="X120" s="896"/>
    </row>
    <row r="121" spans="3:24" ht="15.75" thickBot="1" x14ac:dyDescent="0.3">
      <c r="C121" s="1" t="s">
        <v>2</v>
      </c>
      <c r="D121" s="11"/>
      <c r="E121" s="8"/>
      <c r="F121" s="8"/>
      <c r="G121" s="8"/>
      <c r="T121" s="897"/>
      <c r="U121" s="898"/>
      <c r="V121" s="898"/>
      <c r="W121" s="898"/>
      <c r="X121" s="899"/>
    </row>
    <row r="122" spans="3:24" ht="15.75" thickBot="1" x14ac:dyDescent="0.3">
      <c r="C122" s="10" t="s">
        <v>50</v>
      </c>
      <c r="D122" s="11"/>
      <c r="E122" s="8"/>
      <c r="F122" s="8"/>
      <c r="G122" s="8"/>
    </row>
    <row r="123" spans="3:24" ht="15.75" thickBot="1" x14ac:dyDescent="0.3">
      <c r="C123" s="10" t="s">
        <v>51</v>
      </c>
      <c r="D123" s="11"/>
      <c r="E123" s="8"/>
      <c r="F123" s="8"/>
      <c r="G123" s="8"/>
    </row>
    <row r="124" spans="3:24" ht="24.75" thickBot="1" x14ac:dyDescent="0.3">
      <c r="C124" s="1" t="s">
        <v>24</v>
      </c>
      <c r="D124" s="11"/>
      <c r="E124" s="8"/>
      <c r="F124" s="8"/>
      <c r="G124" s="8"/>
    </row>
    <row r="125" spans="3:24" ht="15.75" thickBot="1" x14ac:dyDescent="0.3">
      <c r="C125" s="10" t="s">
        <v>50</v>
      </c>
      <c r="D125" s="11"/>
      <c r="E125" s="8"/>
      <c r="F125" s="8"/>
      <c r="G125" s="8"/>
    </row>
    <row r="126" spans="3:24" ht="15" customHeight="1" thickBot="1" x14ac:dyDescent="0.3">
      <c r="C126" s="10" t="s">
        <v>51</v>
      </c>
      <c r="D126" s="11"/>
      <c r="E126" s="8"/>
      <c r="F126" s="8"/>
      <c r="G126" s="8"/>
    </row>
    <row r="127" spans="3:24" ht="24.75" thickBot="1" x14ac:dyDescent="0.3">
      <c r="C127" s="1" t="s">
        <v>25</v>
      </c>
      <c r="D127" s="11">
        <v>0</v>
      </c>
      <c r="E127" s="8">
        <v>0</v>
      </c>
      <c r="F127" s="8">
        <v>0</v>
      </c>
      <c r="G127" s="8">
        <v>0</v>
      </c>
    </row>
    <row r="128" spans="3:24" ht="15.75" thickBot="1" x14ac:dyDescent="0.3">
      <c r="C128" s="10" t="s">
        <v>50</v>
      </c>
      <c r="D128" s="11"/>
      <c r="E128" s="8"/>
      <c r="F128" s="8"/>
      <c r="G128" s="8"/>
    </row>
    <row r="129" spans="3:7" ht="15.75" thickBot="1" x14ac:dyDescent="0.3">
      <c r="C129" s="10" t="s">
        <v>51</v>
      </c>
      <c r="D129" s="11"/>
      <c r="E129" s="8"/>
      <c r="F129" s="8"/>
      <c r="G129" s="8"/>
    </row>
    <row r="130" spans="3:7" ht="24.75" thickBot="1" x14ac:dyDescent="0.3">
      <c r="C130" s="1" t="s">
        <v>3</v>
      </c>
      <c r="D130" s="11"/>
      <c r="E130" s="8"/>
      <c r="F130" s="8"/>
      <c r="G130" s="8"/>
    </row>
    <row r="131" spans="3:7" ht="15.75" thickBot="1" x14ac:dyDescent="0.3">
      <c r="C131" s="10" t="s">
        <v>50</v>
      </c>
      <c r="D131" s="11"/>
      <c r="E131" s="8"/>
      <c r="F131" s="8"/>
      <c r="G131" s="8"/>
    </row>
    <row r="132" spans="3:7" ht="15.75" thickBot="1" x14ac:dyDescent="0.3">
      <c r="C132" s="10" t="s">
        <v>51</v>
      </c>
      <c r="D132" s="11"/>
      <c r="E132" s="8"/>
      <c r="F132" s="8"/>
      <c r="G132" s="8"/>
    </row>
    <row r="133" spans="3:7" ht="24.75" thickBot="1" x14ac:dyDescent="0.3">
      <c r="C133" s="64" t="s">
        <v>58</v>
      </c>
      <c r="D133" s="11">
        <f>D130+D127+D124+D121+D118+D115+D112</f>
        <v>141577</v>
      </c>
      <c r="E133" s="11">
        <f>E130+E127+E124+E121+E118+E115+E112</f>
        <v>200000</v>
      </c>
      <c r="F133" s="11">
        <f>F130+F127+F124+F121+F118+F115+F112</f>
        <v>300000</v>
      </c>
      <c r="G133" s="11">
        <f>G130+G127+G124+G121+G118+G115+G112</f>
        <v>348000</v>
      </c>
    </row>
    <row r="134" spans="3:7" ht="17.25" customHeight="1" thickBot="1" x14ac:dyDescent="0.3">
      <c r="C134" s="22" t="s">
        <v>35</v>
      </c>
      <c r="D134" s="23">
        <f>IF(D133-D104=0,0,"Error")</f>
        <v>0</v>
      </c>
      <c r="E134" s="23">
        <f>IF(E133-E104=0,0,"Error")</f>
        <v>0</v>
      </c>
      <c r="F134" s="23">
        <f>IF(F133-F104=0,0,"Error")</f>
        <v>0</v>
      </c>
      <c r="G134" s="23">
        <f>IF(G133-G104=0,0,"Error")</f>
        <v>0</v>
      </c>
    </row>
    <row r="135" spans="3:7" ht="15.75" thickBot="1" x14ac:dyDescent="0.3">
      <c r="C135" s="781" t="s">
        <v>45</v>
      </c>
      <c r="D135" s="782"/>
      <c r="E135" s="782"/>
      <c r="F135" s="782"/>
      <c r="G135" s="783"/>
    </row>
    <row r="136" spans="3:7" ht="15.75" thickBot="1" x14ac:dyDescent="0.3">
      <c r="C136" s="781" t="s">
        <v>39</v>
      </c>
      <c r="D136" s="782"/>
      <c r="E136" s="782"/>
      <c r="F136" s="782"/>
      <c r="G136" s="783"/>
    </row>
    <row r="137" spans="3:7" ht="15.75" customHeight="1" thickBot="1" x14ac:dyDescent="0.3">
      <c r="C137" s="284"/>
      <c r="D137" s="864" t="s">
        <v>105</v>
      </c>
      <c r="E137" s="865"/>
      <c r="F137" s="865"/>
      <c r="G137" s="866"/>
    </row>
    <row r="138" spans="3:7" ht="30.75" customHeight="1" thickBot="1" x14ac:dyDescent="0.3">
      <c r="C138" s="18" t="s">
        <v>138</v>
      </c>
      <c r="D138" s="647" t="s">
        <v>106</v>
      </c>
      <c r="E138" s="27"/>
      <c r="F138" s="787"/>
      <c r="G138" s="789"/>
    </row>
    <row r="139" spans="3:7" ht="17.25" customHeight="1" thickBot="1" x14ac:dyDescent="0.3">
      <c r="C139" s="37" t="s">
        <v>9</v>
      </c>
      <c r="D139" s="882" t="s">
        <v>106</v>
      </c>
      <c r="E139" s="883"/>
      <c r="F139" s="883"/>
      <c r="G139" s="884"/>
    </row>
    <row r="140" spans="3:7" ht="15.75" thickBot="1" x14ac:dyDescent="0.3">
      <c r="C140" s="37" t="s">
        <v>14</v>
      </c>
      <c r="D140" s="885"/>
      <c r="E140" s="794"/>
      <c r="F140" s="794"/>
      <c r="G140" s="795"/>
    </row>
    <row r="141" spans="3:7" ht="12.75" customHeight="1" x14ac:dyDescent="0.25">
      <c r="C141" s="886"/>
      <c r="D141" s="65">
        <v>2019</v>
      </c>
      <c r="E141" s="65">
        <v>2020</v>
      </c>
      <c r="F141" s="65">
        <v>2021</v>
      </c>
      <c r="G141" s="65">
        <v>2022</v>
      </c>
    </row>
    <row r="142" spans="3:7" ht="14.25" customHeight="1" thickBot="1" x14ac:dyDescent="0.3">
      <c r="C142" s="887"/>
      <c r="D142" s="66" t="s">
        <v>5</v>
      </c>
      <c r="E142" s="66" t="s">
        <v>6</v>
      </c>
      <c r="F142" s="66" t="s">
        <v>6</v>
      </c>
      <c r="G142" s="66" t="s">
        <v>6</v>
      </c>
    </row>
    <row r="143" spans="3:7" ht="15.75" thickBot="1" x14ac:dyDescent="0.3">
      <c r="C143" s="37" t="s">
        <v>8</v>
      </c>
      <c r="D143" s="34"/>
      <c r="E143" s="34"/>
      <c r="F143" s="34"/>
      <c r="G143" s="34"/>
    </row>
    <row r="144" spans="3:7" ht="28.5" customHeight="1" thickBot="1" x14ac:dyDescent="0.3">
      <c r="C144" s="37" t="s">
        <v>15</v>
      </c>
      <c r="D144" s="34">
        <v>0</v>
      </c>
      <c r="E144" s="34">
        <v>16000</v>
      </c>
      <c r="F144" s="34">
        <v>33000</v>
      </c>
      <c r="G144" s="34">
        <v>50000</v>
      </c>
    </row>
    <row r="145" spans="3:13" ht="24" customHeight="1" thickBot="1" x14ac:dyDescent="0.3">
      <c r="C145" s="37" t="s">
        <v>23</v>
      </c>
      <c r="D145" s="34" t="e">
        <v>#DIV/0!</v>
      </c>
      <c r="E145" s="34" t="e">
        <v>#DIV/0!</v>
      </c>
      <c r="F145" s="34" t="e">
        <v>#DIV/0!</v>
      </c>
      <c r="G145" s="34" t="e">
        <v>#DIV/0!</v>
      </c>
    </row>
    <row r="146" spans="3:13" ht="19.5" customHeight="1" thickBot="1" x14ac:dyDescent="0.3">
      <c r="C146" s="37" t="s">
        <v>16</v>
      </c>
      <c r="D146" s="525" t="s">
        <v>22</v>
      </c>
      <c r="E146" s="60" t="e">
        <v>#DIV/0!</v>
      </c>
      <c r="F146" s="60" t="e">
        <v>#DIV/0!</v>
      </c>
      <c r="G146" s="60" t="e">
        <v>#DIV/0!</v>
      </c>
      <c r="I146" s="9"/>
      <c r="J146" s="9"/>
      <c r="K146" s="9"/>
      <c r="L146" s="9"/>
      <c r="M146" s="9"/>
    </row>
    <row r="147" spans="3:13" ht="28.5" customHeight="1" thickBot="1" x14ac:dyDescent="0.3">
      <c r="C147" s="37" t="s">
        <v>17</v>
      </c>
      <c r="D147" s="525" t="s">
        <v>22</v>
      </c>
      <c r="E147" s="60">
        <v>-1</v>
      </c>
      <c r="F147" s="60" t="e">
        <v>#DIV/0!</v>
      </c>
      <c r="G147" s="60">
        <v>-1</v>
      </c>
    </row>
    <row r="148" spans="3:13" ht="23.25" thickBot="1" x14ac:dyDescent="0.3">
      <c r="C148" s="37" t="s">
        <v>18</v>
      </c>
      <c r="D148" s="525" t="s">
        <v>22</v>
      </c>
      <c r="E148" s="60" t="e">
        <v>#DIV/0!</v>
      </c>
      <c r="F148" s="60" t="e">
        <v>#DIV/0!</v>
      </c>
      <c r="G148" s="60" t="e">
        <v>#DIV/0!</v>
      </c>
    </row>
    <row r="149" spans="3:13" ht="15.75" customHeight="1" thickBot="1" x14ac:dyDescent="0.3">
      <c r="C149" s="888" t="s">
        <v>61</v>
      </c>
      <c r="D149" s="889"/>
      <c r="E149" s="889"/>
      <c r="F149" s="889"/>
      <c r="G149" s="890"/>
    </row>
    <row r="150" spans="3:13" ht="17.25" customHeight="1" x14ac:dyDescent="0.25">
      <c r="C150" s="886"/>
      <c r="D150" s="65">
        <v>2019</v>
      </c>
      <c r="E150" s="65">
        <v>2020</v>
      </c>
      <c r="F150" s="65">
        <v>2021</v>
      </c>
      <c r="G150" s="65">
        <v>2022</v>
      </c>
    </row>
    <row r="151" spans="3:13" ht="15.75" thickBot="1" x14ac:dyDescent="0.3">
      <c r="C151" s="887"/>
      <c r="D151" s="66" t="s">
        <v>5</v>
      </c>
      <c r="E151" s="66" t="s">
        <v>6</v>
      </c>
      <c r="F151" s="66" t="s">
        <v>6</v>
      </c>
      <c r="G151" s="66" t="s">
        <v>6</v>
      </c>
    </row>
    <row r="152" spans="3:13" ht="24" customHeight="1" thickBot="1" x14ac:dyDescent="0.3">
      <c r="C152" s="61" t="s">
        <v>41</v>
      </c>
      <c r="D152" s="53">
        <f>D153+D154+D155+D156</f>
        <v>0</v>
      </c>
      <c r="E152" s="53">
        <f>E153+E154+E155+E156</f>
        <v>0</v>
      </c>
      <c r="F152" s="53">
        <f>F153+F154+F155+F156</f>
        <v>0</v>
      </c>
      <c r="G152" s="53">
        <f>G153+G154+G155+G156</f>
        <v>0</v>
      </c>
    </row>
    <row r="153" spans="3:13" ht="12.75" customHeight="1" thickBot="1" x14ac:dyDescent="0.3">
      <c r="C153" s="67" t="s">
        <v>50</v>
      </c>
      <c r="D153" s="53"/>
      <c r="E153" s="53"/>
      <c r="F153" s="53"/>
      <c r="G153" s="53"/>
    </row>
    <row r="154" spans="3:13" ht="12.75" customHeight="1" thickBot="1" x14ac:dyDescent="0.3">
      <c r="C154" s="67" t="s">
        <v>75</v>
      </c>
      <c r="D154" s="53"/>
      <c r="E154" s="53"/>
      <c r="F154" s="53"/>
      <c r="G154" s="53"/>
    </row>
    <row r="155" spans="3:13" ht="12.75" customHeight="1" thickBot="1" x14ac:dyDescent="0.3">
      <c r="C155" s="67" t="s">
        <v>76</v>
      </c>
      <c r="D155" s="53"/>
      <c r="E155" s="53"/>
      <c r="F155" s="53"/>
      <c r="G155" s="53"/>
    </row>
    <row r="156" spans="3:13" ht="12.75" customHeight="1" thickBot="1" x14ac:dyDescent="0.3">
      <c r="C156" s="67" t="s">
        <v>77</v>
      </c>
      <c r="D156" s="53"/>
      <c r="E156" s="53"/>
      <c r="F156" s="53"/>
      <c r="G156" s="53"/>
    </row>
    <row r="157" spans="3:13" ht="28.5" customHeight="1" thickBot="1" x14ac:dyDescent="0.3">
      <c r="C157" s="61" t="s">
        <v>42</v>
      </c>
      <c r="D157" s="68">
        <f>D158+D159+D160+D161</f>
        <v>0</v>
      </c>
      <c r="E157" s="68">
        <v>16000</v>
      </c>
      <c r="F157" s="68">
        <v>33000</v>
      </c>
      <c r="G157" s="68">
        <f>G158+G159+G160+G161</f>
        <v>50000</v>
      </c>
    </row>
    <row r="158" spans="3:13" ht="16.5" customHeight="1" thickBot="1" x14ac:dyDescent="0.3">
      <c r="C158" s="67" t="s">
        <v>50</v>
      </c>
      <c r="D158" s="43">
        <v>0</v>
      </c>
      <c r="E158" s="68">
        <v>16000</v>
      </c>
      <c r="F158" s="43">
        <v>33000</v>
      </c>
      <c r="G158" s="43">
        <v>50000</v>
      </c>
    </row>
    <row r="159" spans="3:13" ht="13.5" customHeight="1" thickBot="1" x14ac:dyDescent="0.3">
      <c r="C159" s="67" t="s">
        <v>75</v>
      </c>
      <c r="D159" s="53"/>
      <c r="E159" s="53"/>
      <c r="F159" s="53"/>
      <c r="G159" s="53"/>
    </row>
    <row r="160" spans="3:13" ht="13.5" customHeight="1" thickBot="1" x14ac:dyDescent="0.3">
      <c r="C160" s="67" t="s">
        <v>76</v>
      </c>
      <c r="D160" s="53"/>
      <c r="E160" s="53"/>
      <c r="F160" s="53"/>
      <c r="G160" s="53"/>
    </row>
    <row r="161" spans="3:13" ht="13.5" customHeight="1" thickBot="1" x14ac:dyDescent="0.3">
      <c r="C161" s="67" t="s">
        <v>77</v>
      </c>
      <c r="D161" s="53"/>
      <c r="E161" s="53"/>
      <c r="F161" s="53"/>
      <c r="G161" s="53"/>
    </row>
    <row r="162" spans="3:13" ht="24.75" thickBot="1" x14ac:dyDescent="0.3">
      <c r="C162" s="69" t="s">
        <v>74</v>
      </c>
      <c r="D162" s="35">
        <f>D157+D152</f>
        <v>0</v>
      </c>
      <c r="E162" s="35">
        <f>E157+E152</f>
        <v>16000</v>
      </c>
      <c r="F162" s="35">
        <f>F157+F152</f>
        <v>33000</v>
      </c>
      <c r="G162" s="35">
        <f>G157+G152</f>
        <v>50000</v>
      </c>
    </row>
    <row r="163" spans="3:13" ht="9.75" customHeight="1" x14ac:dyDescent="0.25">
      <c r="C163" s="891" t="s">
        <v>40</v>
      </c>
      <c r="D163" s="867"/>
      <c r="E163" s="868"/>
      <c r="F163" s="868"/>
      <c r="G163" s="869"/>
    </row>
    <row r="164" spans="3:13" x14ac:dyDescent="0.25">
      <c r="C164" s="892"/>
      <c r="D164" s="870"/>
      <c r="E164" s="871"/>
      <c r="F164" s="871"/>
      <c r="G164" s="872"/>
    </row>
    <row r="165" spans="3:13" ht="25.5" customHeight="1" thickBot="1" x14ac:dyDescent="0.3">
      <c r="C165" s="893"/>
      <c r="D165" s="873"/>
      <c r="E165" s="874"/>
      <c r="F165" s="874"/>
      <c r="G165" s="875"/>
      <c r="I165" s="9"/>
      <c r="J165" s="9"/>
      <c r="K165" s="9"/>
      <c r="L165" s="9"/>
      <c r="M165" s="9"/>
    </row>
    <row r="166" spans="3:13" ht="25.5" customHeight="1" thickBot="1" x14ac:dyDescent="0.3">
      <c r="C166" s="51" t="s">
        <v>107</v>
      </c>
      <c r="D166" s="864" t="s">
        <v>105</v>
      </c>
      <c r="E166" s="865"/>
      <c r="F166" s="865"/>
      <c r="G166" s="866"/>
      <c r="I166" s="9"/>
      <c r="J166" s="9"/>
      <c r="K166" s="9"/>
      <c r="L166" s="9"/>
      <c r="M166" s="9"/>
    </row>
    <row r="167" spans="3:13" ht="14.25" customHeight="1" thickBot="1" x14ac:dyDescent="0.3">
      <c r="C167" s="18" t="s">
        <v>62</v>
      </c>
      <c r="D167" s="879" t="s">
        <v>108</v>
      </c>
      <c r="E167" s="880"/>
      <c r="F167" s="880"/>
      <c r="G167" s="881"/>
      <c r="I167" s="9"/>
      <c r="J167" s="9"/>
      <c r="K167" s="9"/>
      <c r="L167" s="9"/>
      <c r="M167" s="9"/>
    </row>
    <row r="168" spans="3:13" ht="17.25" customHeight="1" thickBot="1" x14ac:dyDescent="0.3">
      <c r="C168" s="37" t="s">
        <v>9</v>
      </c>
      <c r="D168" s="882" t="s">
        <v>109</v>
      </c>
      <c r="E168" s="883"/>
      <c r="F168" s="883"/>
      <c r="G168" s="884"/>
      <c r="I168" s="9"/>
      <c r="J168" s="9"/>
      <c r="K168" s="9"/>
      <c r="L168" s="9"/>
      <c r="M168" s="9"/>
    </row>
    <row r="169" spans="3:13" ht="15.75" customHeight="1" thickBot="1" x14ac:dyDescent="0.3">
      <c r="C169" s="37" t="s">
        <v>14</v>
      </c>
      <c r="D169" s="885"/>
      <c r="E169" s="794"/>
      <c r="F169" s="794"/>
      <c r="G169" s="795"/>
      <c r="I169" s="9"/>
      <c r="J169" s="9"/>
      <c r="K169" s="9"/>
      <c r="L169" s="9"/>
      <c r="M169" s="9"/>
    </row>
    <row r="170" spans="3:13" ht="15.75" customHeight="1" x14ac:dyDescent="0.25">
      <c r="C170" s="886"/>
      <c r="D170" s="65">
        <v>2019</v>
      </c>
      <c r="E170" s="65">
        <v>2020</v>
      </c>
      <c r="F170" s="65">
        <v>2021</v>
      </c>
      <c r="G170" s="65">
        <v>2022</v>
      </c>
      <c r="I170" s="9"/>
      <c r="J170" s="9"/>
      <c r="K170" s="9"/>
      <c r="L170" s="9"/>
      <c r="M170" s="9"/>
    </row>
    <row r="171" spans="3:13" ht="15.75" customHeight="1" thickBot="1" x14ac:dyDescent="0.3">
      <c r="C171" s="887"/>
      <c r="D171" s="66" t="s">
        <v>5</v>
      </c>
      <c r="E171" s="66" t="s">
        <v>6</v>
      </c>
      <c r="F171" s="66" t="s">
        <v>6</v>
      </c>
      <c r="G171" s="66" t="s">
        <v>6</v>
      </c>
      <c r="I171" s="9"/>
      <c r="J171" s="9"/>
      <c r="K171" s="9"/>
      <c r="L171" s="9"/>
      <c r="M171" s="9"/>
    </row>
    <row r="172" spans="3:13" ht="25.5" customHeight="1" thickBot="1" x14ac:dyDescent="0.3">
      <c r="C172" s="37" t="s">
        <v>8</v>
      </c>
      <c r="D172" s="34"/>
      <c r="E172" s="53"/>
      <c r="F172" s="53"/>
      <c r="G172" s="70"/>
      <c r="H172" s="120"/>
      <c r="I172" s="121"/>
      <c r="J172" s="121"/>
      <c r="K172" s="121"/>
    </row>
    <row r="173" spans="3:13" ht="24" customHeight="1" thickBot="1" x14ac:dyDescent="0.3">
      <c r="C173" s="37" t="s">
        <v>15</v>
      </c>
      <c r="D173" s="34">
        <v>0</v>
      </c>
      <c r="E173" s="34">
        <v>10000</v>
      </c>
      <c r="F173" s="34">
        <v>15000</v>
      </c>
      <c r="G173" s="34">
        <v>33000</v>
      </c>
    </row>
    <row r="174" spans="3:13" ht="25.5" customHeight="1" thickBot="1" x14ac:dyDescent="0.3">
      <c r="C174" s="37" t="s">
        <v>23</v>
      </c>
      <c r="D174" s="34"/>
      <c r="E174" s="53"/>
      <c r="F174" s="53"/>
      <c r="G174" s="53"/>
    </row>
    <row r="175" spans="3:13" ht="23.25" customHeight="1" thickBot="1" x14ac:dyDescent="0.3">
      <c r="C175" s="37" t="s">
        <v>16</v>
      </c>
      <c r="D175" s="525"/>
      <c r="E175" s="60" t="e">
        <f t="shared" ref="E175:G177" si="3">E172/D172-1</f>
        <v>#DIV/0!</v>
      </c>
      <c r="F175" s="60" t="e">
        <f t="shared" si="3"/>
        <v>#DIV/0!</v>
      </c>
      <c r="G175" s="60" t="e">
        <f t="shared" si="3"/>
        <v>#DIV/0!</v>
      </c>
    </row>
    <row r="176" spans="3:13" ht="25.5" customHeight="1" thickBot="1" x14ac:dyDescent="0.3">
      <c r="C176" s="37" t="s">
        <v>17</v>
      </c>
      <c r="D176" s="525"/>
      <c r="E176" s="60" t="e">
        <f t="shared" si="3"/>
        <v>#DIV/0!</v>
      </c>
      <c r="F176" s="60">
        <f t="shared" si="3"/>
        <v>0.5</v>
      </c>
      <c r="G176" s="60">
        <f t="shared" si="3"/>
        <v>1.2000000000000002</v>
      </c>
    </row>
    <row r="177" spans="3:7" ht="29.25" customHeight="1" thickBot="1" x14ac:dyDescent="0.3">
      <c r="C177" s="37" t="s">
        <v>18</v>
      </c>
      <c r="D177" s="525"/>
      <c r="E177" s="60" t="e">
        <f t="shared" si="3"/>
        <v>#DIV/0!</v>
      </c>
      <c r="F177" s="60" t="e">
        <f t="shared" si="3"/>
        <v>#DIV/0!</v>
      </c>
      <c r="G177" s="60" t="e">
        <f t="shared" si="3"/>
        <v>#DIV/0!</v>
      </c>
    </row>
    <row r="178" spans="3:7" ht="15.75" thickBot="1" x14ac:dyDescent="0.3">
      <c r="C178" s="793" t="s">
        <v>157</v>
      </c>
      <c r="D178" s="900"/>
      <c r="E178" s="900"/>
      <c r="F178" s="900"/>
      <c r="G178" s="901"/>
    </row>
    <row r="179" spans="3:7" x14ac:dyDescent="0.25">
      <c r="C179" s="524"/>
      <c r="D179" s="65">
        <v>2019</v>
      </c>
      <c r="E179" s="65">
        <v>2020</v>
      </c>
      <c r="F179" s="65">
        <v>2021</v>
      </c>
      <c r="G179" s="65">
        <v>2022</v>
      </c>
    </row>
    <row r="180" spans="3:7" ht="15.75" thickBot="1" x14ac:dyDescent="0.3">
      <c r="C180" s="525"/>
      <c r="D180" s="66" t="s">
        <v>5</v>
      </c>
      <c r="E180" s="66" t="s">
        <v>6</v>
      </c>
      <c r="F180" s="66" t="s">
        <v>6</v>
      </c>
      <c r="G180" s="66" t="s">
        <v>6</v>
      </c>
    </row>
    <row r="181" spans="3:7" ht="28.5" customHeight="1" thickBot="1" x14ac:dyDescent="0.3">
      <c r="C181" s="61" t="s">
        <v>19</v>
      </c>
      <c r="D181" s="53">
        <f>D182+D183+D184+D185</f>
        <v>0</v>
      </c>
      <c r="E181" s="53">
        <f>E182+E183+E184+E185</f>
        <v>0</v>
      </c>
      <c r="F181" s="53">
        <f>F182+F183+F184+F185</f>
        <v>0</v>
      </c>
      <c r="G181" s="53">
        <f>G182+G183+G184+G185</f>
        <v>0</v>
      </c>
    </row>
    <row r="182" spans="3:7" ht="15.75" thickBot="1" x14ac:dyDescent="0.3">
      <c r="C182" s="67" t="s">
        <v>50</v>
      </c>
      <c r="D182" s="53"/>
      <c r="E182" s="53"/>
      <c r="F182" s="53"/>
      <c r="G182" s="53"/>
    </row>
    <row r="183" spans="3:7" ht="15.75" thickBot="1" x14ac:dyDescent="0.3">
      <c r="C183" s="67" t="s">
        <v>75</v>
      </c>
      <c r="D183" s="53"/>
      <c r="E183" s="53"/>
      <c r="F183" s="53"/>
      <c r="G183" s="53"/>
    </row>
    <row r="184" spans="3:7" ht="15.75" thickBot="1" x14ac:dyDescent="0.3">
      <c r="C184" s="67" t="s">
        <v>76</v>
      </c>
      <c r="D184" s="53"/>
      <c r="E184" s="53"/>
      <c r="F184" s="53"/>
      <c r="G184" s="53"/>
    </row>
    <row r="185" spans="3:7" ht="15.75" thickBot="1" x14ac:dyDescent="0.3">
      <c r="C185" s="67" t="s">
        <v>77</v>
      </c>
      <c r="D185" s="53"/>
      <c r="E185" s="53"/>
      <c r="F185" s="53"/>
      <c r="G185" s="53"/>
    </row>
    <row r="186" spans="3:7" ht="30.75" customHeight="1" thickBot="1" x14ac:dyDescent="0.3">
      <c r="C186" s="61" t="s">
        <v>20</v>
      </c>
      <c r="D186" s="53">
        <f>D187+D188+D189+D190</f>
        <v>0</v>
      </c>
      <c r="E186" s="53">
        <v>10000</v>
      </c>
      <c r="F186" s="53">
        <f>F187+F188+F189+F190</f>
        <v>15000</v>
      </c>
      <c r="G186" s="53">
        <f>G187+G188+G189+G190</f>
        <v>33000</v>
      </c>
    </row>
    <row r="187" spans="3:7" ht="17.25" customHeight="1" thickBot="1" x14ac:dyDescent="0.3">
      <c r="C187" s="67" t="s">
        <v>50</v>
      </c>
      <c r="D187" s="53"/>
      <c r="E187" s="53">
        <v>10000</v>
      </c>
      <c r="F187" s="53">
        <v>15000</v>
      </c>
      <c r="G187" s="53">
        <v>33000</v>
      </c>
    </row>
    <row r="188" spans="3:7" ht="17.25" customHeight="1" thickBot="1" x14ac:dyDescent="0.3">
      <c r="C188" s="67" t="s">
        <v>75</v>
      </c>
      <c r="D188" s="53"/>
      <c r="E188" s="53"/>
      <c r="F188" s="53"/>
      <c r="G188" s="53"/>
    </row>
    <row r="189" spans="3:7" ht="17.25" customHeight="1" thickBot="1" x14ac:dyDescent="0.3">
      <c r="C189" s="67" t="s">
        <v>76</v>
      </c>
      <c r="D189" s="53"/>
      <c r="E189" s="53"/>
      <c r="F189" s="53"/>
      <c r="G189" s="53"/>
    </row>
    <row r="190" spans="3:7" ht="17.25" customHeight="1" thickBot="1" x14ac:dyDescent="0.3">
      <c r="C190" s="67" t="s">
        <v>77</v>
      </c>
      <c r="D190" s="53"/>
      <c r="E190" s="53"/>
      <c r="F190" s="53"/>
      <c r="G190" s="53"/>
    </row>
    <row r="191" spans="3:7" ht="24.75" thickBot="1" x14ac:dyDescent="0.3">
      <c r="C191" s="69" t="s">
        <v>63</v>
      </c>
      <c r="D191" s="53">
        <f>D181+D186</f>
        <v>0</v>
      </c>
      <c r="E191" s="53">
        <f>E181+E186</f>
        <v>10000</v>
      </c>
      <c r="F191" s="53">
        <f>F181+F186</f>
        <v>15000</v>
      </c>
      <c r="G191" s="53">
        <f>G181+G186</f>
        <v>33000</v>
      </c>
    </row>
    <row r="192" spans="3:7" ht="12.75" customHeight="1" x14ac:dyDescent="0.25">
      <c r="C192" s="891" t="s">
        <v>110</v>
      </c>
      <c r="D192" s="867"/>
      <c r="E192" s="868"/>
      <c r="F192" s="868"/>
      <c r="G192" s="869"/>
    </row>
    <row r="193" spans="3:7" ht="9" customHeight="1" x14ac:dyDescent="0.25">
      <c r="C193" s="892"/>
      <c r="D193" s="870"/>
      <c r="E193" s="871"/>
      <c r="F193" s="871"/>
      <c r="G193" s="872"/>
    </row>
    <row r="194" spans="3:7" ht="15.75" thickBot="1" x14ac:dyDescent="0.3">
      <c r="C194" s="893"/>
      <c r="D194" s="873"/>
      <c r="E194" s="874"/>
      <c r="F194" s="874"/>
      <c r="G194" s="875"/>
    </row>
    <row r="195" spans="3:7" ht="15.75" customHeight="1" thickBot="1" x14ac:dyDescent="0.3">
      <c r="C195" s="284" t="s">
        <v>111</v>
      </c>
      <c r="D195" s="864" t="s">
        <v>105</v>
      </c>
      <c r="E195" s="865"/>
      <c r="F195" s="865"/>
      <c r="G195" s="866"/>
    </row>
    <row r="196" spans="3:7" ht="39" customHeight="1" thickBot="1" x14ac:dyDescent="0.3">
      <c r="C196" s="18" t="s">
        <v>64</v>
      </c>
      <c r="D196" s="647" t="s">
        <v>112</v>
      </c>
      <c r="E196" s="648" t="s">
        <v>111</v>
      </c>
      <c r="F196" s="788"/>
      <c r="G196" s="789"/>
    </row>
    <row r="197" spans="3:7" ht="15.75" customHeight="1" thickBot="1" x14ac:dyDescent="0.3">
      <c r="C197" s="4" t="s">
        <v>9</v>
      </c>
      <c r="D197" s="864" t="s">
        <v>112</v>
      </c>
      <c r="E197" s="865"/>
      <c r="F197" s="865"/>
      <c r="G197" s="866"/>
    </row>
    <row r="198" spans="3:7" ht="15.75" thickBot="1" x14ac:dyDescent="0.3">
      <c r="C198" s="4" t="s">
        <v>14</v>
      </c>
      <c r="D198" s="767"/>
      <c r="E198" s="779"/>
      <c r="F198" s="779"/>
      <c r="G198" s="780"/>
    </row>
    <row r="199" spans="3:7" x14ac:dyDescent="0.25">
      <c r="C199" s="771"/>
      <c r="D199" s="16">
        <v>2019</v>
      </c>
      <c r="E199" s="16">
        <v>2020</v>
      </c>
      <c r="F199" s="16">
        <v>2021</v>
      </c>
      <c r="G199" s="16">
        <v>2022</v>
      </c>
    </row>
    <row r="200" spans="3:7" ht="15.75" thickBot="1" x14ac:dyDescent="0.3">
      <c r="C200" s="772"/>
      <c r="D200" s="17" t="s">
        <v>5</v>
      </c>
      <c r="E200" s="17" t="s">
        <v>6</v>
      </c>
      <c r="F200" s="17" t="s">
        <v>6</v>
      </c>
      <c r="G200" s="17" t="s">
        <v>6</v>
      </c>
    </row>
    <row r="201" spans="3:7" ht="15.75" thickBot="1" x14ac:dyDescent="0.3">
      <c r="C201" s="4" t="s">
        <v>8</v>
      </c>
      <c r="D201" s="6"/>
      <c r="E201" s="6"/>
      <c r="F201" s="6"/>
      <c r="G201" s="6"/>
    </row>
    <row r="202" spans="3:7" ht="35.25" customHeight="1" thickBot="1" x14ac:dyDescent="0.3">
      <c r="C202" s="4" t="s">
        <v>15</v>
      </c>
      <c r="D202" s="6">
        <v>840790</v>
      </c>
      <c r="E202" s="34">
        <v>540000</v>
      </c>
      <c r="F202" s="6">
        <v>0</v>
      </c>
      <c r="G202" s="6">
        <v>0</v>
      </c>
    </row>
    <row r="203" spans="3:7" ht="26.25" customHeight="1" thickBot="1" x14ac:dyDescent="0.3">
      <c r="C203" s="4" t="s">
        <v>23</v>
      </c>
      <c r="D203" s="6" t="e">
        <f>D202/D201</f>
        <v>#DIV/0!</v>
      </c>
      <c r="E203" s="6" t="e">
        <f>E202/E201</f>
        <v>#DIV/0!</v>
      </c>
      <c r="F203" s="6" t="e">
        <f>F202/F201</f>
        <v>#DIV/0!</v>
      </c>
      <c r="G203" s="6" t="e">
        <f>G202/G201</f>
        <v>#DIV/0!</v>
      </c>
    </row>
    <row r="204" spans="3:7" ht="23.25" customHeight="1" thickBot="1" x14ac:dyDescent="0.3">
      <c r="C204" s="4" t="s">
        <v>16</v>
      </c>
      <c r="D204" s="521" t="s">
        <v>22</v>
      </c>
      <c r="E204" s="45" t="e">
        <f t="shared" ref="E204:G206" si="4">E201/D201-1</f>
        <v>#DIV/0!</v>
      </c>
      <c r="F204" s="45" t="e">
        <f t="shared" si="4"/>
        <v>#DIV/0!</v>
      </c>
      <c r="G204" s="45" t="e">
        <f t="shared" si="4"/>
        <v>#DIV/0!</v>
      </c>
    </row>
    <row r="205" spans="3:7" ht="21" customHeight="1" thickBot="1" x14ac:dyDescent="0.3">
      <c r="C205" s="4" t="s">
        <v>17</v>
      </c>
      <c r="D205" s="521" t="s">
        <v>22</v>
      </c>
      <c r="E205" s="45">
        <f t="shared" si="4"/>
        <v>-0.3577468809096207</v>
      </c>
      <c r="F205" s="45">
        <f t="shared" si="4"/>
        <v>-1</v>
      </c>
      <c r="G205" s="45" t="e">
        <f t="shared" si="4"/>
        <v>#DIV/0!</v>
      </c>
    </row>
    <row r="206" spans="3:7" ht="23.25" thickBot="1" x14ac:dyDescent="0.3">
      <c r="C206" s="4" t="s">
        <v>18</v>
      </c>
      <c r="D206" s="521" t="s">
        <v>22</v>
      </c>
      <c r="E206" s="45" t="e">
        <f t="shared" si="4"/>
        <v>#DIV/0!</v>
      </c>
      <c r="F206" s="45" t="e">
        <f t="shared" si="4"/>
        <v>#DIV/0!</v>
      </c>
      <c r="G206" s="45" t="e">
        <f t="shared" si="4"/>
        <v>#DIV/0!</v>
      </c>
    </row>
    <row r="207" spans="3:7" ht="15.75" customHeight="1" thickBot="1" x14ac:dyDescent="0.3">
      <c r="C207" s="773" t="s">
        <v>65</v>
      </c>
      <c r="D207" s="774"/>
      <c r="E207" s="774"/>
      <c r="F207" s="774"/>
      <c r="G207" s="775"/>
    </row>
    <row r="208" spans="3:7" x14ac:dyDescent="0.25">
      <c r="C208" s="771"/>
      <c r="D208" s="16">
        <v>2019</v>
      </c>
      <c r="E208" s="16">
        <v>2020</v>
      </c>
      <c r="F208" s="16">
        <v>2021</v>
      </c>
      <c r="G208" s="16">
        <v>2022</v>
      </c>
    </row>
    <row r="209" spans="3:7" ht="15.75" thickBot="1" x14ac:dyDescent="0.3">
      <c r="C209" s="772"/>
      <c r="D209" s="17" t="s">
        <v>5</v>
      </c>
      <c r="E209" s="17" t="s">
        <v>6</v>
      </c>
      <c r="F209" s="17" t="s">
        <v>6</v>
      </c>
      <c r="G209" s="17" t="s">
        <v>6</v>
      </c>
    </row>
    <row r="210" spans="3:7" ht="27" customHeight="1" thickBot="1" x14ac:dyDescent="0.3">
      <c r="C210" s="46" t="s">
        <v>41</v>
      </c>
      <c r="D210" s="42">
        <f>D211+D212+D213+D214</f>
        <v>0</v>
      </c>
      <c r="E210" s="42">
        <f>E211+E212+E213+E214</f>
        <v>0</v>
      </c>
      <c r="F210" s="42">
        <f>F211+F212+F213+F214</f>
        <v>0</v>
      </c>
      <c r="G210" s="42">
        <f>G211+G212+G213+G214</f>
        <v>0</v>
      </c>
    </row>
    <row r="211" spans="3:7" ht="15.75" thickBot="1" x14ac:dyDescent="0.3">
      <c r="C211" s="10" t="s">
        <v>50</v>
      </c>
      <c r="D211" s="8"/>
      <c r="E211" s="8"/>
      <c r="F211" s="8"/>
      <c r="G211" s="8"/>
    </row>
    <row r="212" spans="3:7" ht="15.75" thickBot="1" x14ac:dyDescent="0.3">
      <c r="C212" s="10" t="s">
        <v>75</v>
      </c>
      <c r="D212" s="8"/>
      <c r="E212" s="8"/>
      <c r="F212" s="8"/>
      <c r="G212" s="8"/>
    </row>
    <row r="213" spans="3:7" ht="15.75" thickBot="1" x14ac:dyDescent="0.3">
      <c r="C213" s="10" t="s">
        <v>76</v>
      </c>
      <c r="D213" s="8"/>
      <c r="E213" s="8"/>
      <c r="F213" s="8"/>
      <c r="G213" s="8"/>
    </row>
    <row r="214" spans="3:7" ht="15.75" thickBot="1" x14ac:dyDescent="0.3">
      <c r="C214" s="10" t="s">
        <v>77</v>
      </c>
      <c r="D214" s="8"/>
      <c r="E214" s="8"/>
      <c r="F214" s="8"/>
      <c r="G214" s="8"/>
    </row>
    <row r="215" spans="3:7" ht="27" customHeight="1" thickBot="1" x14ac:dyDescent="0.3">
      <c r="C215" s="47" t="s">
        <v>42</v>
      </c>
      <c r="D215" s="41">
        <f>D216+D217+D218+D219</f>
        <v>840790</v>
      </c>
      <c r="E215" s="68">
        <v>540000</v>
      </c>
      <c r="F215" s="41">
        <f>F216+F217+F218+F219</f>
        <v>0</v>
      </c>
      <c r="G215" s="41">
        <f>G216+G217+G218+G219</f>
        <v>0</v>
      </c>
    </row>
    <row r="216" spans="3:7" ht="15.75" thickBot="1" x14ac:dyDescent="0.3">
      <c r="C216" s="10" t="s">
        <v>50</v>
      </c>
      <c r="D216" s="41">
        <v>840790</v>
      </c>
      <c r="E216" s="68">
        <v>540000</v>
      </c>
      <c r="F216" s="41">
        <v>0</v>
      </c>
      <c r="G216" s="41">
        <v>0</v>
      </c>
    </row>
    <row r="217" spans="3:7" ht="15.75" thickBot="1" x14ac:dyDescent="0.3">
      <c r="C217" s="10" t="s">
        <v>75</v>
      </c>
      <c r="D217" s="8"/>
      <c r="E217" s="8"/>
      <c r="F217" s="8"/>
      <c r="G217" s="8"/>
    </row>
    <row r="218" spans="3:7" ht="15.75" thickBot="1" x14ac:dyDescent="0.3">
      <c r="C218" s="10" t="s">
        <v>76</v>
      </c>
      <c r="D218" s="8"/>
      <c r="E218" s="8"/>
      <c r="F218" s="8"/>
      <c r="G218" s="8"/>
    </row>
    <row r="219" spans="3:7" ht="15.75" thickBot="1" x14ac:dyDescent="0.3">
      <c r="C219" s="10" t="s">
        <v>77</v>
      </c>
      <c r="D219" s="8"/>
      <c r="E219" s="8"/>
      <c r="F219" s="8"/>
      <c r="G219" s="8"/>
    </row>
    <row r="220" spans="3:7" ht="31.5" customHeight="1" thickBot="1" x14ac:dyDescent="0.3">
      <c r="C220" s="48" t="s">
        <v>66</v>
      </c>
      <c r="D220" s="41">
        <f>D215+D210</f>
        <v>840790</v>
      </c>
      <c r="E220" s="41">
        <f>E215+E210</f>
        <v>540000</v>
      </c>
      <c r="F220" s="41">
        <f>F215+F210</f>
        <v>0</v>
      </c>
      <c r="G220" s="41">
        <f>G215+G210</f>
        <v>0</v>
      </c>
    </row>
    <row r="221" spans="3:7" ht="15" customHeight="1" x14ac:dyDescent="0.25">
      <c r="C221" s="844" t="s">
        <v>113</v>
      </c>
      <c r="D221" s="847"/>
      <c r="E221" s="848"/>
      <c r="F221" s="848"/>
      <c r="G221" s="849"/>
    </row>
    <row r="222" spans="3:7" x14ac:dyDescent="0.25">
      <c r="C222" s="845"/>
      <c r="D222" s="850"/>
      <c r="E222" s="851"/>
      <c r="F222" s="851"/>
      <c r="G222" s="852"/>
    </row>
    <row r="223" spans="3:7" ht="15.75" thickBot="1" x14ac:dyDescent="0.3">
      <c r="C223" s="846"/>
      <c r="D223" s="853"/>
      <c r="E223" s="854"/>
      <c r="F223" s="854"/>
      <c r="G223" s="855"/>
    </row>
    <row r="224" spans="3:7" ht="29.25" customHeight="1" thickBot="1" x14ac:dyDescent="0.3">
      <c r="C224" s="51" t="s">
        <v>107</v>
      </c>
      <c r="D224" s="864" t="s">
        <v>105</v>
      </c>
      <c r="E224" s="865"/>
      <c r="F224" s="865"/>
      <c r="G224" s="866"/>
    </row>
    <row r="225" spans="3:7" ht="54.75" customHeight="1" thickBot="1" x14ac:dyDescent="0.3">
      <c r="C225" s="18" t="s">
        <v>67</v>
      </c>
      <c r="D225" s="647" t="s">
        <v>114</v>
      </c>
      <c r="E225" s="648" t="s">
        <v>158</v>
      </c>
      <c r="F225" s="788"/>
      <c r="G225" s="789"/>
    </row>
    <row r="226" spans="3:7" ht="30.75" customHeight="1" thickBot="1" x14ac:dyDescent="0.3">
      <c r="C226" s="4" t="s">
        <v>9</v>
      </c>
      <c r="D226" s="865" t="s">
        <v>114</v>
      </c>
      <c r="E226" s="865"/>
      <c r="F226" s="865"/>
      <c r="G226" s="866"/>
    </row>
    <row r="227" spans="3:7" ht="15.75" thickBot="1" x14ac:dyDescent="0.3">
      <c r="C227" s="4" t="s">
        <v>14</v>
      </c>
      <c r="D227" s="767" t="s">
        <v>115</v>
      </c>
      <c r="E227" s="779"/>
      <c r="F227" s="779"/>
      <c r="G227" s="780"/>
    </row>
    <row r="228" spans="3:7" x14ac:dyDescent="0.25">
      <c r="C228" s="771"/>
      <c r="D228" s="16">
        <v>2019</v>
      </c>
      <c r="E228" s="16">
        <v>2020</v>
      </c>
      <c r="F228" s="16">
        <v>2021</v>
      </c>
      <c r="G228" s="16">
        <v>2022</v>
      </c>
    </row>
    <row r="229" spans="3:7" ht="15.75" thickBot="1" x14ac:dyDescent="0.3">
      <c r="C229" s="772"/>
      <c r="D229" s="17" t="s">
        <v>5</v>
      </c>
      <c r="E229" s="17" t="s">
        <v>6</v>
      </c>
      <c r="F229" s="17" t="s">
        <v>6</v>
      </c>
      <c r="G229" s="17" t="s">
        <v>6</v>
      </c>
    </row>
    <row r="230" spans="3:7" ht="15.75" thickBot="1" x14ac:dyDescent="0.3">
      <c r="C230" s="4" t="s">
        <v>8</v>
      </c>
      <c r="D230" s="6">
        <v>1</v>
      </c>
      <c r="E230" s="6">
        <v>1</v>
      </c>
      <c r="F230" s="6">
        <v>1</v>
      </c>
      <c r="G230" s="6"/>
    </row>
    <row r="231" spans="3:7" ht="15.75" thickBot="1" x14ac:dyDescent="0.3">
      <c r="C231" s="4" t="s">
        <v>15</v>
      </c>
      <c r="D231" s="6">
        <v>76000</v>
      </c>
      <c r="E231" s="34">
        <v>60000</v>
      </c>
      <c r="F231" s="34">
        <v>35000</v>
      </c>
      <c r="G231" s="6">
        <v>0</v>
      </c>
    </row>
    <row r="232" spans="3:7" ht="23.25" thickBot="1" x14ac:dyDescent="0.3">
      <c r="C232" s="4" t="s">
        <v>23</v>
      </c>
      <c r="D232" s="6">
        <f>D231/D230</f>
        <v>76000</v>
      </c>
      <c r="E232" s="34">
        <f>E231/E230</f>
        <v>60000</v>
      </c>
      <c r="F232" s="34">
        <f>F231/F230</f>
        <v>35000</v>
      </c>
      <c r="G232" s="6" t="e">
        <f>G231/G230</f>
        <v>#DIV/0!</v>
      </c>
    </row>
    <row r="233" spans="3:7" ht="15.75" thickBot="1" x14ac:dyDescent="0.3">
      <c r="C233" s="4" t="s">
        <v>16</v>
      </c>
      <c r="D233" s="521" t="s">
        <v>22</v>
      </c>
      <c r="E233" s="45">
        <f t="shared" ref="E233:G235" si="5">E230/D230-1</f>
        <v>0</v>
      </c>
      <c r="F233" s="45">
        <f t="shared" si="5"/>
        <v>0</v>
      </c>
      <c r="G233" s="45">
        <f t="shared" si="5"/>
        <v>-1</v>
      </c>
    </row>
    <row r="234" spans="3:7" ht="23.25" thickBot="1" x14ac:dyDescent="0.3">
      <c r="C234" s="4" t="s">
        <v>17</v>
      </c>
      <c r="D234" s="521" t="s">
        <v>22</v>
      </c>
      <c r="E234" s="45">
        <f t="shared" si="5"/>
        <v>-0.21052631578947367</v>
      </c>
      <c r="F234" s="45">
        <f t="shared" si="5"/>
        <v>-0.41666666666666663</v>
      </c>
      <c r="G234" s="45">
        <f t="shared" si="5"/>
        <v>-1</v>
      </c>
    </row>
    <row r="235" spans="3:7" ht="23.25" thickBot="1" x14ac:dyDescent="0.3">
      <c r="C235" s="4" t="s">
        <v>18</v>
      </c>
      <c r="D235" s="521" t="s">
        <v>22</v>
      </c>
      <c r="E235" s="45">
        <f t="shared" si="5"/>
        <v>-0.21052631578947367</v>
      </c>
      <c r="F235" s="45">
        <f t="shared" si="5"/>
        <v>-0.41666666666666663</v>
      </c>
      <c r="G235" s="45" t="e">
        <f t="shared" si="5"/>
        <v>#DIV/0!</v>
      </c>
    </row>
    <row r="236" spans="3:7" ht="15.75" customHeight="1" thickBot="1" x14ac:dyDescent="0.3">
      <c r="C236" s="773" t="s">
        <v>68</v>
      </c>
      <c r="D236" s="774"/>
      <c r="E236" s="774"/>
      <c r="F236" s="774"/>
      <c r="G236" s="775"/>
    </row>
    <row r="237" spans="3:7" x14ac:dyDescent="0.25">
      <c r="C237" s="771"/>
      <c r="D237" s="16">
        <v>2019</v>
      </c>
      <c r="E237" s="16">
        <v>2020</v>
      </c>
      <c r="F237" s="16">
        <v>2021</v>
      </c>
      <c r="G237" s="16">
        <v>2022</v>
      </c>
    </row>
    <row r="238" spans="3:7" ht="15.75" thickBot="1" x14ac:dyDescent="0.3">
      <c r="C238" s="772"/>
      <c r="D238" s="17" t="s">
        <v>5</v>
      </c>
      <c r="E238" s="17" t="s">
        <v>6</v>
      </c>
      <c r="F238" s="17" t="s">
        <v>6</v>
      </c>
      <c r="G238" s="17" t="s">
        <v>6</v>
      </c>
    </row>
    <row r="239" spans="3:7" ht="24.75" thickBot="1" x14ac:dyDescent="0.3">
      <c r="C239" s="46" t="s">
        <v>41</v>
      </c>
      <c r="D239" s="42">
        <f>D240+D241+D242+D243</f>
        <v>0</v>
      </c>
      <c r="E239" s="42">
        <f>E240+E241+E242+E243</f>
        <v>0</v>
      </c>
      <c r="F239" s="42">
        <f>F240+F241+F242+F243</f>
        <v>0</v>
      </c>
      <c r="G239" s="42">
        <f>G240+G241+G242+G243</f>
        <v>0</v>
      </c>
    </row>
    <row r="240" spans="3:7" ht="15.75" thickBot="1" x14ac:dyDescent="0.3">
      <c r="C240" s="10" t="s">
        <v>50</v>
      </c>
      <c r="D240" s="8"/>
      <c r="E240" s="8"/>
      <c r="F240" s="8"/>
      <c r="G240" s="8"/>
    </row>
    <row r="241" spans="3:7" ht="15.75" thickBot="1" x14ac:dyDescent="0.3">
      <c r="C241" s="10" t="s">
        <v>75</v>
      </c>
      <c r="D241" s="8"/>
      <c r="E241" s="8"/>
      <c r="F241" s="8"/>
      <c r="G241" s="8"/>
    </row>
    <row r="242" spans="3:7" ht="15.75" thickBot="1" x14ac:dyDescent="0.3">
      <c r="C242" s="10" t="s">
        <v>76</v>
      </c>
      <c r="D242" s="8"/>
      <c r="E242" s="8"/>
      <c r="F242" s="8"/>
      <c r="G242" s="8"/>
    </row>
    <row r="243" spans="3:7" ht="15.75" thickBot="1" x14ac:dyDescent="0.3">
      <c r="C243" s="10" t="s">
        <v>77</v>
      </c>
      <c r="D243" s="8"/>
      <c r="E243" s="8"/>
      <c r="F243" s="8"/>
      <c r="G243" s="8"/>
    </row>
    <row r="244" spans="3:7" ht="15.75" thickBot="1" x14ac:dyDescent="0.3">
      <c r="C244" s="47" t="s">
        <v>42</v>
      </c>
      <c r="D244" s="41">
        <v>76000</v>
      </c>
      <c r="E244" s="68">
        <v>60000</v>
      </c>
      <c r="F244" s="68">
        <v>35000</v>
      </c>
      <c r="G244" s="41">
        <f>G245+G246+G247+G248</f>
        <v>0</v>
      </c>
    </row>
    <row r="245" spans="3:7" ht="15.75" thickBot="1" x14ac:dyDescent="0.3">
      <c r="C245" s="10" t="s">
        <v>50</v>
      </c>
      <c r="D245" s="41">
        <v>76000</v>
      </c>
      <c r="E245" s="68">
        <v>60000</v>
      </c>
      <c r="F245" s="68">
        <v>35000</v>
      </c>
      <c r="G245" s="8">
        <v>0</v>
      </c>
    </row>
    <row r="246" spans="3:7" ht="15.75" thickBot="1" x14ac:dyDescent="0.3">
      <c r="C246" s="10" t="s">
        <v>75</v>
      </c>
      <c r="D246" s="8"/>
      <c r="E246" s="8"/>
      <c r="F246" s="8"/>
      <c r="G246" s="8"/>
    </row>
    <row r="247" spans="3:7" ht="15.75" thickBot="1" x14ac:dyDescent="0.3">
      <c r="C247" s="10" t="s">
        <v>76</v>
      </c>
      <c r="D247" s="8"/>
      <c r="E247" s="8"/>
      <c r="F247" s="8"/>
      <c r="G247" s="8"/>
    </row>
    <row r="248" spans="3:7" ht="15.75" thickBot="1" x14ac:dyDescent="0.3">
      <c r="C248" s="10" t="s">
        <v>77</v>
      </c>
      <c r="D248" s="8"/>
      <c r="E248" s="8"/>
      <c r="F248" s="8"/>
      <c r="G248" s="8"/>
    </row>
    <row r="249" spans="3:7" ht="24.75" thickBot="1" x14ac:dyDescent="0.3">
      <c r="C249" s="49" t="s">
        <v>69</v>
      </c>
      <c r="D249" s="41">
        <f>D244+D239</f>
        <v>76000</v>
      </c>
      <c r="E249" s="41">
        <f>E244+E239</f>
        <v>60000</v>
      </c>
      <c r="F249" s="41">
        <f>F244+F239</f>
        <v>35000</v>
      </c>
      <c r="G249" s="41">
        <f>G244+G239</f>
        <v>0</v>
      </c>
    </row>
    <row r="250" spans="3:7" ht="15" customHeight="1" x14ac:dyDescent="0.25">
      <c r="C250" s="844" t="s">
        <v>116</v>
      </c>
      <c r="D250" s="847"/>
      <c r="E250" s="848"/>
      <c r="F250" s="848"/>
      <c r="G250" s="849"/>
    </row>
    <row r="251" spans="3:7" ht="15.75" customHeight="1" x14ac:dyDescent="0.25">
      <c r="C251" s="845"/>
      <c r="D251" s="850"/>
      <c r="E251" s="851"/>
      <c r="F251" s="851"/>
      <c r="G251" s="852"/>
    </row>
    <row r="252" spans="3:7" ht="15.75" customHeight="1" thickBot="1" x14ac:dyDescent="0.3">
      <c r="C252" s="846"/>
      <c r="D252" s="853"/>
      <c r="E252" s="854"/>
      <c r="F252" s="854"/>
      <c r="G252" s="855"/>
    </row>
    <row r="253" spans="3:7" ht="18.75" customHeight="1" thickBot="1" x14ac:dyDescent="0.3">
      <c r="C253" s="51" t="s">
        <v>107</v>
      </c>
      <c r="D253" s="864" t="s">
        <v>105</v>
      </c>
      <c r="E253" s="865"/>
      <c r="F253" s="865"/>
      <c r="G253" s="866"/>
    </row>
    <row r="254" spans="3:7" ht="24" customHeight="1" thickBot="1" x14ac:dyDescent="0.3">
      <c r="C254" s="18" t="s">
        <v>67</v>
      </c>
      <c r="D254" s="649" t="s">
        <v>117</v>
      </c>
      <c r="E254" s="648" t="s">
        <v>159</v>
      </c>
      <c r="F254" s="788"/>
      <c r="G254" s="789"/>
    </row>
    <row r="255" spans="3:7" ht="15.75" customHeight="1" thickBot="1" x14ac:dyDescent="0.3">
      <c r="C255" s="4" t="s">
        <v>9</v>
      </c>
      <c r="D255" s="864" t="s">
        <v>117</v>
      </c>
      <c r="E255" s="865"/>
      <c r="F255" s="865"/>
      <c r="G255" s="866"/>
    </row>
    <row r="256" spans="3:7" ht="15.75" thickBot="1" x14ac:dyDescent="0.3">
      <c r="C256" s="4" t="s">
        <v>14</v>
      </c>
      <c r="D256" s="770" t="s">
        <v>115</v>
      </c>
      <c r="E256" s="768"/>
      <c r="F256" s="768"/>
      <c r="G256" s="769"/>
    </row>
    <row r="257" spans="3:7" x14ac:dyDescent="0.25">
      <c r="C257" s="862"/>
      <c r="D257" s="16">
        <v>2019</v>
      </c>
      <c r="E257" s="16">
        <v>2020</v>
      </c>
      <c r="F257" s="16">
        <v>2021</v>
      </c>
      <c r="G257" s="16">
        <v>2022</v>
      </c>
    </row>
    <row r="258" spans="3:7" ht="15.75" thickBot="1" x14ac:dyDescent="0.3">
      <c r="C258" s="863"/>
      <c r="D258" s="17" t="s">
        <v>5</v>
      </c>
      <c r="E258" s="17" t="s">
        <v>6</v>
      </c>
      <c r="F258" s="17" t="s">
        <v>6</v>
      </c>
      <c r="G258" s="17" t="s">
        <v>6</v>
      </c>
    </row>
    <row r="259" spans="3:7" ht="15.75" thickBot="1" x14ac:dyDescent="0.3">
      <c r="C259" s="4" t="s">
        <v>8</v>
      </c>
      <c r="D259" s="6">
        <v>1</v>
      </c>
      <c r="E259" s="44"/>
      <c r="F259" s="44"/>
      <c r="G259" s="44"/>
    </row>
    <row r="260" spans="3:7" ht="15.75" thickBot="1" x14ac:dyDescent="0.3">
      <c r="C260" s="4" t="s">
        <v>15</v>
      </c>
      <c r="D260" s="6">
        <v>30000</v>
      </c>
      <c r="E260" s="6">
        <v>0</v>
      </c>
      <c r="F260" s="6">
        <v>0</v>
      </c>
      <c r="G260" s="6">
        <v>0</v>
      </c>
    </row>
    <row r="261" spans="3:7" ht="23.25" thickBot="1" x14ac:dyDescent="0.3">
      <c r="C261" s="4" t="s">
        <v>23</v>
      </c>
      <c r="D261" s="6"/>
      <c r="E261" s="44"/>
      <c r="F261" s="44"/>
      <c r="G261" s="44"/>
    </row>
    <row r="262" spans="3:7" ht="15.75" thickBot="1" x14ac:dyDescent="0.3">
      <c r="C262" s="4" t="s">
        <v>16</v>
      </c>
      <c r="D262" s="521"/>
      <c r="E262" s="7">
        <f t="shared" ref="E262:G264" si="6">E259/D259-1</f>
        <v>-1</v>
      </c>
      <c r="F262" s="7" t="e">
        <f t="shared" si="6"/>
        <v>#DIV/0!</v>
      </c>
      <c r="G262" s="7" t="e">
        <f t="shared" si="6"/>
        <v>#DIV/0!</v>
      </c>
    </row>
    <row r="263" spans="3:7" ht="23.25" thickBot="1" x14ac:dyDescent="0.3">
      <c r="C263" s="4" t="s">
        <v>17</v>
      </c>
      <c r="D263" s="521"/>
      <c r="E263" s="7">
        <f t="shared" si="6"/>
        <v>-1</v>
      </c>
      <c r="F263" s="7" t="e">
        <f t="shared" si="6"/>
        <v>#DIV/0!</v>
      </c>
      <c r="G263" s="7" t="e">
        <f t="shared" si="6"/>
        <v>#DIV/0!</v>
      </c>
    </row>
    <row r="264" spans="3:7" ht="23.25" thickBot="1" x14ac:dyDescent="0.3">
      <c r="C264" s="4" t="s">
        <v>18</v>
      </c>
      <c r="D264" s="521"/>
      <c r="E264" s="7" t="e">
        <f t="shared" si="6"/>
        <v>#DIV/0!</v>
      </c>
      <c r="F264" s="7" t="e">
        <f t="shared" si="6"/>
        <v>#DIV/0!</v>
      </c>
      <c r="G264" s="7" t="e">
        <f t="shared" si="6"/>
        <v>#DIV/0!</v>
      </c>
    </row>
    <row r="265" spans="3:7" ht="15.75" customHeight="1" thickBot="1" x14ac:dyDescent="0.3">
      <c r="C265" s="773" t="s">
        <v>68</v>
      </c>
      <c r="D265" s="774"/>
      <c r="E265" s="774"/>
      <c r="F265" s="774"/>
      <c r="G265" s="775"/>
    </row>
    <row r="266" spans="3:7" x14ac:dyDescent="0.25">
      <c r="C266" s="771"/>
      <c r="D266" s="16">
        <v>2019</v>
      </c>
      <c r="E266" s="16">
        <v>2020</v>
      </c>
      <c r="F266" s="16">
        <v>2021</v>
      </c>
      <c r="G266" s="16">
        <v>2022</v>
      </c>
    </row>
    <row r="267" spans="3:7" ht="15.75" thickBot="1" x14ac:dyDescent="0.3">
      <c r="C267" s="772"/>
      <c r="D267" s="17" t="s">
        <v>5</v>
      </c>
      <c r="E267" s="17" t="s">
        <v>6</v>
      </c>
      <c r="F267" s="17" t="s">
        <v>6</v>
      </c>
      <c r="G267" s="17" t="s">
        <v>6</v>
      </c>
    </row>
    <row r="268" spans="3:7" ht="24.75" thickBot="1" x14ac:dyDescent="0.3">
      <c r="C268" s="46" t="s">
        <v>41</v>
      </c>
      <c r="D268" s="42">
        <f>D269+D270+D271+D272</f>
        <v>0</v>
      </c>
      <c r="E268" s="42">
        <f>E269+E270+E271+E272</f>
        <v>0</v>
      </c>
      <c r="F268" s="42">
        <f>F269+F270+F271+F272</f>
        <v>0</v>
      </c>
      <c r="G268" s="42">
        <f>G269+G270+G271+G272</f>
        <v>0</v>
      </c>
    </row>
    <row r="269" spans="3:7" ht="15.75" thickBot="1" x14ac:dyDescent="0.3">
      <c r="C269" s="10" t="s">
        <v>50</v>
      </c>
      <c r="D269" s="8"/>
      <c r="E269" s="8"/>
      <c r="F269" s="8"/>
      <c r="G269" s="8"/>
    </row>
    <row r="270" spans="3:7" ht="15.75" thickBot="1" x14ac:dyDescent="0.3">
      <c r="C270" s="10" t="s">
        <v>75</v>
      </c>
      <c r="D270" s="8"/>
      <c r="E270" s="8"/>
      <c r="F270" s="8"/>
      <c r="G270" s="8"/>
    </row>
    <row r="271" spans="3:7" ht="15.75" thickBot="1" x14ac:dyDescent="0.3">
      <c r="C271" s="10" t="s">
        <v>76</v>
      </c>
      <c r="D271" s="8"/>
      <c r="E271" s="8"/>
      <c r="F271" s="8"/>
      <c r="G271" s="8"/>
    </row>
    <row r="272" spans="3:7" ht="15.75" thickBot="1" x14ac:dyDescent="0.3">
      <c r="C272" s="10" t="s">
        <v>77</v>
      </c>
      <c r="D272" s="8"/>
      <c r="E272" s="8"/>
      <c r="F272" s="8"/>
      <c r="G272" s="8"/>
    </row>
    <row r="273" spans="3:7" ht="15.75" thickBot="1" x14ac:dyDescent="0.3">
      <c r="C273" s="47" t="s">
        <v>42</v>
      </c>
      <c r="D273" s="42">
        <f>D274+D275+D276+D277</f>
        <v>30000</v>
      </c>
      <c r="E273" s="42">
        <f>E274+E275+E276+E277</f>
        <v>0</v>
      </c>
      <c r="F273" s="42">
        <f>F274+F275+F276+F277</f>
        <v>0</v>
      </c>
      <c r="G273" s="42">
        <f>G274+G275+G276+G277</f>
        <v>0</v>
      </c>
    </row>
    <row r="274" spans="3:7" ht="15.75" thickBot="1" x14ac:dyDescent="0.3">
      <c r="C274" s="10" t="s">
        <v>50</v>
      </c>
      <c r="D274" s="41">
        <v>30000</v>
      </c>
      <c r="E274" s="41">
        <v>0</v>
      </c>
      <c r="F274" s="41">
        <v>0</v>
      </c>
      <c r="G274" s="41">
        <v>0</v>
      </c>
    </row>
    <row r="275" spans="3:7" ht="15.75" thickBot="1" x14ac:dyDescent="0.3">
      <c r="C275" s="10" t="s">
        <v>75</v>
      </c>
      <c r="D275" s="8"/>
      <c r="E275" s="8"/>
      <c r="F275" s="8"/>
      <c r="G275" s="8"/>
    </row>
    <row r="276" spans="3:7" ht="15.75" thickBot="1" x14ac:dyDescent="0.3">
      <c r="C276" s="10" t="s">
        <v>76</v>
      </c>
      <c r="D276" s="8"/>
      <c r="E276" s="8"/>
      <c r="F276" s="8"/>
      <c r="G276" s="8"/>
    </row>
    <row r="277" spans="3:7" ht="15.75" thickBot="1" x14ac:dyDescent="0.3">
      <c r="C277" s="10" t="s">
        <v>77</v>
      </c>
      <c r="D277" s="8"/>
      <c r="E277" s="8"/>
      <c r="F277" s="8"/>
      <c r="G277" s="8"/>
    </row>
    <row r="278" spans="3:7" ht="24.75" thickBot="1" x14ac:dyDescent="0.3">
      <c r="C278" s="48" t="s">
        <v>69</v>
      </c>
      <c r="D278" s="41">
        <f>D273+D268</f>
        <v>30000</v>
      </c>
      <c r="E278" s="41">
        <f>E273+E268</f>
        <v>0</v>
      </c>
      <c r="F278" s="41">
        <f>F273+F268</f>
        <v>0</v>
      </c>
      <c r="G278" s="41">
        <f>G273+G268</f>
        <v>0</v>
      </c>
    </row>
    <row r="279" spans="3:7" ht="15" customHeight="1" x14ac:dyDescent="0.25">
      <c r="C279" s="844" t="s">
        <v>118</v>
      </c>
      <c r="D279" s="847"/>
      <c r="E279" s="848"/>
      <c r="F279" s="848"/>
      <c r="G279" s="849"/>
    </row>
    <row r="280" spans="3:7" x14ac:dyDescent="0.25">
      <c r="C280" s="845"/>
      <c r="D280" s="850"/>
      <c r="E280" s="851"/>
      <c r="F280" s="851"/>
      <c r="G280" s="852"/>
    </row>
    <row r="281" spans="3:7" ht="15.75" customHeight="1" thickBot="1" x14ac:dyDescent="0.3">
      <c r="C281" s="846"/>
      <c r="D281" s="853"/>
      <c r="E281" s="854"/>
      <c r="F281" s="854"/>
      <c r="G281" s="855"/>
    </row>
    <row r="282" spans="3:7" ht="15.75" thickBot="1" x14ac:dyDescent="0.3">
      <c r="C282" s="51"/>
      <c r="D282" s="859" t="s">
        <v>120</v>
      </c>
      <c r="E282" s="859"/>
      <c r="F282" s="859"/>
      <c r="G282" s="860"/>
    </row>
    <row r="283" spans="3:7" ht="23.25" thickBot="1" x14ac:dyDescent="0.3">
      <c r="C283" s="18" t="s">
        <v>70</v>
      </c>
      <c r="D283" s="50" t="s">
        <v>121</v>
      </c>
      <c r="E283" s="650" t="s">
        <v>119</v>
      </c>
      <c r="F283" s="28"/>
      <c r="G283" s="29"/>
    </row>
    <row r="284" spans="3:7" ht="15.75" customHeight="1" thickBot="1" x14ac:dyDescent="0.3">
      <c r="C284" s="4" t="s">
        <v>9</v>
      </c>
      <c r="D284" s="767" t="s">
        <v>121</v>
      </c>
      <c r="E284" s="779"/>
      <c r="F284" s="779"/>
      <c r="G284" s="780"/>
    </row>
    <row r="285" spans="3:7" ht="15.75" thickBot="1" x14ac:dyDescent="0.3">
      <c r="C285" s="4" t="s">
        <v>14</v>
      </c>
      <c r="D285" s="770" t="s">
        <v>122</v>
      </c>
      <c r="E285" s="768"/>
      <c r="F285" s="768"/>
      <c r="G285" s="769"/>
    </row>
    <row r="286" spans="3:7" x14ac:dyDescent="0.25">
      <c r="C286" s="771"/>
      <c r="D286" s="16">
        <v>2019</v>
      </c>
      <c r="E286" s="16">
        <v>2020</v>
      </c>
      <c r="F286" s="16">
        <v>2021</v>
      </c>
      <c r="G286" s="16">
        <v>2022</v>
      </c>
    </row>
    <row r="287" spans="3:7" ht="15.75" thickBot="1" x14ac:dyDescent="0.3">
      <c r="C287" s="772"/>
      <c r="D287" s="17" t="s">
        <v>5</v>
      </c>
      <c r="E287" s="17" t="s">
        <v>6</v>
      </c>
      <c r="F287" s="17" t="s">
        <v>6</v>
      </c>
      <c r="G287" s="17" t="s">
        <v>6</v>
      </c>
    </row>
    <row r="288" spans="3:7" ht="15.75" thickBot="1" x14ac:dyDescent="0.3">
      <c r="C288" s="4" t="s">
        <v>8</v>
      </c>
      <c r="D288" s="6">
        <v>1</v>
      </c>
      <c r="E288" s="6">
        <v>1</v>
      </c>
      <c r="F288" s="6"/>
      <c r="G288" s="6"/>
    </row>
    <row r="289" spans="3:7" ht="15.75" thickBot="1" x14ac:dyDescent="0.3">
      <c r="C289" s="4" t="s">
        <v>15</v>
      </c>
      <c r="D289" s="6">
        <v>6210</v>
      </c>
      <c r="E289" s="6">
        <v>7000</v>
      </c>
      <c r="F289" s="6"/>
      <c r="G289" s="6"/>
    </row>
    <row r="290" spans="3:7" ht="23.25" thickBot="1" x14ac:dyDescent="0.3">
      <c r="C290" s="4" t="s">
        <v>23</v>
      </c>
      <c r="D290" s="6">
        <f>D289/D288</f>
        <v>6210</v>
      </c>
      <c r="E290" s="6">
        <f>E289/E288</f>
        <v>7000</v>
      </c>
      <c r="F290" s="6" t="e">
        <f>F289/F288</f>
        <v>#DIV/0!</v>
      </c>
      <c r="G290" s="6" t="e">
        <f>G289/G288</f>
        <v>#DIV/0!</v>
      </c>
    </row>
    <row r="291" spans="3:7" ht="15.75" thickBot="1" x14ac:dyDescent="0.3">
      <c r="C291" s="4" t="s">
        <v>16</v>
      </c>
      <c r="D291" s="521" t="s">
        <v>22</v>
      </c>
      <c r="E291" s="7">
        <f t="shared" ref="E291:G293" si="7">E288/D288-1</f>
        <v>0</v>
      </c>
      <c r="F291" s="7">
        <f t="shared" si="7"/>
        <v>-1</v>
      </c>
      <c r="G291" s="7" t="e">
        <f t="shared" si="7"/>
        <v>#DIV/0!</v>
      </c>
    </row>
    <row r="292" spans="3:7" ht="23.25" thickBot="1" x14ac:dyDescent="0.3">
      <c r="C292" s="4" t="s">
        <v>17</v>
      </c>
      <c r="D292" s="521" t="s">
        <v>22</v>
      </c>
      <c r="E292" s="7">
        <f t="shared" si="7"/>
        <v>0.12721417069243146</v>
      </c>
      <c r="F292" s="7">
        <f t="shared" si="7"/>
        <v>-1</v>
      </c>
      <c r="G292" s="7" t="e">
        <f t="shared" si="7"/>
        <v>#DIV/0!</v>
      </c>
    </row>
    <row r="293" spans="3:7" ht="23.25" thickBot="1" x14ac:dyDescent="0.3">
      <c r="C293" s="4" t="s">
        <v>18</v>
      </c>
      <c r="D293" s="521" t="s">
        <v>22</v>
      </c>
      <c r="E293" s="7">
        <f t="shared" si="7"/>
        <v>0.12721417069243146</v>
      </c>
      <c r="F293" s="7" t="e">
        <f t="shared" si="7"/>
        <v>#DIV/0!</v>
      </c>
      <c r="G293" s="7" t="e">
        <f t="shared" si="7"/>
        <v>#DIV/0!</v>
      </c>
    </row>
    <row r="294" spans="3:7" ht="15.75" customHeight="1" thickBot="1" x14ac:dyDescent="0.3">
      <c r="C294" s="773" t="s">
        <v>160</v>
      </c>
      <c r="D294" s="774"/>
      <c r="E294" s="774"/>
      <c r="F294" s="774"/>
      <c r="G294" s="775"/>
    </row>
    <row r="295" spans="3:7" x14ac:dyDescent="0.25">
      <c r="C295" s="771"/>
      <c r="D295" s="16">
        <v>2019</v>
      </c>
      <c r="E295" s="16">
        <v>2020</v>
      </c>
      <c r="F295" s="16">
        <v>2021</v>
      </c>
      <c r="G295" s="16">
        <v>2022</v>
      </c>
    </row>
    <row r="296" spans="3:7" ht="15.75" customHeight="1" thickBot="1" x14ac:dyDescent="0.3">
      <c r="C296" s="772"/>
      <c r="D296" s="17" t="s">
        <v>5</v>
      </c>
      <c r="E296" s="17" t="s">
        <v>6</v>
      </c>
      <c r="F296" s="17" t="s">
        <v>6</v>
      </c>
      <c r="G296" s="17" t="s">
        <v>6</v>
      </c>
    </row>
    <row r="297" spans="3:7" ht="24.75" thickBot="1" x14ac:dyDescent="0.3">
      <c r="C297" s="1" t="s">
        <v>41</v>
      </c>
      <c r="D297" s="8">
        <v>6210</v>
      </c>
      <c r="E297" s="8">
        <v>7000</v>
      </c>
      <c r="F297" s="8">
        <v>0</v>
      </c>
      <c r="G297" s="8">
        <v>0</v>
      </c>
    </row>
    <row r="298" spans="3:7" ht="15.75" thickBot="1" x14ac:dyDescent="0.3">
      <c r="C298" s="10" t="s">
        <v>50</v>
      </c>
      <c r="D298" s="8">
        <v>6210</v>
      </c>
      <c r="E298" s="8">
        <v>7000</v>
      </c>
      <c r="F298" s="8">
        <v>0</v>
      </c>
      <c r="G298" s="8">
        <v>0</v>
      </c>
    </row>
    <row r="299" spans="3:7" ht="15.75" thickBot="1" x14ac:dyDescent="0.3">
      <c r="C299" s="10" t="s">
        <v>75</v>
      </c>
      <c r="D299" s="8"/>
      <c r="E299" s="8"/>
      <c r="F299" s="8"/>
      <c r="G299" s="8"/>
    </row>
    <row r="300" spans="3:7" ht="15.75" thickBot="1" x14ac:dyDescent="0.3">
      <c r="C300" s="10" t="s">
        <v>76</v>
      </c>
      <c r="D300" s="8"/>
      <c r="E300" s="8"/>
      <c r="F300" s="8"/>
      <c r="G300" s="8"/>
    </row>
    <row r="301" spans="3:7" ht="15.75" thickBot="1" x14ac:dyDescent="0.3">
      <c r="C301" s="10" t="s">
        <v>77</v>
      </c>
      <c r="D301" s="8"/>
      <c r="E301" s="8"/>
      <c r="F301" s="8"/>
      <c r="G301" s="8"/>
    </row>
    <row r="302" spans="3:7" ht="24.75" thickBot="1" x14ac:dyDescent="0.3">
      <c r="C302" s="1" t="s">
        <v>42</v>
      </c>
      <c r="D302" s="8">
        <f>D303+D304+D305+D306</f>
        <v>0</v>
      </c>
      <c r="E302" s="8">
        <f>E303+E304+E305+E306</f>
        <v>0</v>
      </c>
      <c r="F302" s="8">
        <f>F303+F304+F305+F306</f>
        <v>0</v>
      </c>
      <c r="G302" s="8">
        <f>G303+G304+G305+G306</f>
        <v>0</v>
      </c>
    </row>
    <row r="303" spans="3:7" ht="15.75" thickBot="1" x14ac:dyDescent="0.3">
      <c r="C303" s="10" t="s">
        <v>50</v>
      </c>
      <c r="D303" s="8"/>
      <c r="E303" s="8"/>
      <c r="F303" s="8"/>
      <c r="G303" s="8"/>
    </row>
    <row r="304" spans="3:7" ht="15.75" thickBot="1" x14ac:dyDescent="0.3">
      <c r="C304" s="10" t="s">
        <v>75</v>
      </c>
      <c r="D304" s="8"/>
      <c r="E304" s="8"/>
      <c r="F304" s="8"/>
      <c r="G304" s="8"/>
    </row>
    <row r="305" spans="1:7" ht="15.75" thickBot="1" x14ac:dyDescent="0.3">
      <c r="C305" s="10" t="s">
        <v>76</v>
      </c>
      <c r="D305" s="8"/>
      <c r="E305" s="8"/>
      <c r="F305" s="8"/>
      <c r="G305" s="8"/>
    </row>
    <row r="306" spans="1:7" ht="15.75" thickBot="1" x14ac:dyDescent="0.3">
      <c r="C306" s="10" t="s">
        <v>77</v>
      </c>
      <c r="D306" s="8"/>
      <c r="E306" s="8"/>
      <c r="F306" s="8"/>
      <c r="G306" s="8"/>
    </row>
    <row r="307" spans="1:7" ht="24.75" thickBot="1" x14ac:dyDescent="0.3">
      <c r="C307" s="52" t="s">
        <v>71</v>
      </c>
      <c r="D307" s="11">
        <f>D302+D297</f>
        <v>6210</v>
      </c>
      <c r="E307" s="11">
        <f>E302+E297</f>
        <v>7000</v>
      </c>
      <c r="F307" s="11">
        <f>F302+F297</f>
        <v>0</v>
      </c>
      <c r="G307" s="11">
        <f>G302+G297</f>
        <v>0</v>
      </c>
    </row>
    <row r="308" spans="1:7" ht="15" customHeight="1" thickBot="1" x14ac:dyDescent="0.3">
      <c r="C308" s="24"/>
      <c r="D308" s="25"/>
      <c r="E308" s="25"/>
      <c r="F308" s="25"/>
      <c r="G308" s="25"/>
    </row>
    <row r="309" spans="1:7" ht="35.25" customHeight="1" thickBot="1" x14ac:dyDescent="0.3">
      <c r="C309" s="12" t="s">
        <v>47</v>
      </c>
      <c r="D309" s="13">
        <f>D31+D67+D104+D144+D173+D202+D231+D260+D289</f>
        <v>3202401</v>
      </c>
      <c r="E309" s="13">
        <f>E31+E67+E104+E144+E173+E202+E231+E260+E289</f>
        <v>3213000</v>
      </c>
      <c r="F309" s="13">
        <f>F31+F67+F104+F144+F173+F202+F231+F260+F289</f>
        <v>2783000</v>
      </c>
      <c r="G309" s="13">
        <f>G31+G67+G104+G144+G173+G202+G231+G260+G289</f>
        <v>2833000</v>
      </c>
    </row>
    <row r="310" spans="1:7" ht="36.75" thickBot="1" x14ac:dyDescent="0.3">
      <c r="C310" s="12" t="s">
        <v>48</v>
      </c>
      <c r="D310" s="13">
        <f>D249+D133+D96+D59+D307+D278+D220+D191+D162</f>
        <v>3202401</v>
      </c>
      <c r="E310" s="13">
        <f>E249+E133+E96+E59+E307+E278+E220+E191+E162</f>
        <v>3213000</v>
      </c>
      <c r="F310" s="13">
        <f>F249+F133+F96+F59+F307+F278+F220+F191+F162</f>
        <v>2783000</v>
      </c>
      <c r="G310" s="13">
        <f>G249+G133+G96+G59+G307+G278+G220+G191+G162</f>
        <v>2833000</v>
      </c>
    </row>
    <row r="311" spans="1:7" ht="15.75" customHeight="1" thickBot="1" x14ac:dyDescent="0.3">
      <c r="C311" s="1" t="s">
        <v>0</v>
      </c>
      <c r="D311" s="20">
        <f>D312+D313</f>
        <v>1397000</v>
      </c>
      <c r="E311" s="20">
        <f>E312+E313</f>
        <v>1500000</v>
      </c>
      <c r="F311" s="20">
        <f>F312+F313</f>
        <v>1500000</v>
      </c>
      <c r="G311" s="20">
        <f>G312+G313</f>
        <v>1500000</v>
      </c>
    </row>
    <row r="312" spans="1:7" ht="20.25" customHeight="1" thickBot="1" x14ac:dyDescent="0.3">
      <c r="A312" s="543"/>
      <c r="C312" s="10" t="s">
        <v>50</v>
      </c>
      <c r="D312" s="11">
        <f t="shared" ref="D312:G313" si="8">D39+D76+D113</f>
        <v>1397000</v>
      </c>
      <c r="E312" s="11">
        <f t="shared" si="8"/>
        <v>1500000</v>
      </c>
      <c r="F312" s="11">
        <f t="shared" si="8"/>
        <v>1500000</v>
      </c>
      <c r="G312" s="11">
        <f t="shared" si="8"/>
        <v>1500000</v>
      </c>
    </row>
    <row r="313" spans="1:7" ht="18" customHeight="1" thickBot="1" x14ac:dyDescent="0.3">
      <c r="A313" s="542"/>
      <c r="C313" s="10" t="s">
        <v>54</v>
      </c>
      <c r="D313" s="11">
        <f t="shared" si="8"/>
        <v>0</v>
      </c>
      <c r="E313" s="11">
        <f t="shared" si="8"/>
        <v>0</v>
      </c>
      <c r="F313" s="11">
        <f t="shared" si="8"/>
        <v>0</v>
      </c>
      <c r="G313" s="11">
        <f t="shared" si="8"/>
        <v>0</v>
      </c>
    </row>
    <row r="314" spans="1:7" ht="36.75" thickBot="1" x14ac:dyDescent="0.3">
      <c r="A314" s="541"/>
      <c r="C314" s="1" t="s">
        <v>31</v>
      </c>
      <c r="D314" s="20">
        <f>D315+D316</f>
        <v>240000</v>
      </c>
      <c r="E314" s="20">
        <f>E315+E316</f>
        <v>300000</v>
      </c>
      <c r="F314" s="20">
        <f>F315+F316</f>
        <v>300000</v>
      </c>
      <c r="G314" s="20">
        <f>G315+G316</f>
        <v>300000</v>
      </c>
    </row>
    <row r="315" spans="1:7" ht="15.75" thickBot="1" x14ac:dyDescent="0.3">
      <c r="C315" s="10" t="s">
        <v>50</v>
      </c>
      <c r="D315" s="8">
        <f>D42+D79+D116</f>
        <v>240000</v>
      </c>
      <c r="E315" s="8">
        <f>E42+E79+E116</f>
        <v>300000</v>
      </c>
      <c r="F315" s="8">
        <f>F42+F79+F116</f>
        <v>300000</v>
      </c>
      <c r="G315" s="8">
        <f>G42+G79+G116</f>
        <v>300000</v>
      </c>
    </row>
    <row r="316" spans="1:7" ht="15.75" thickBot="1" x14ac:dyDescent="0.3">
      <c r="C316" s="10" t="s">
        <v>54</v>
      </c>
      <c r="D316" s="11">
        <f>D43+D80+D114</f>
        <v>0</v>
      </c>
      <c r="E316" s="11">
        <f>E43+E80+E114</f>
        <v>0</v>
      </c>
      <c r="F316" s="11">
        <f>F43+F80+F114</f>
        <v>0</v>
      </c>
      <c r="G316" s="11">
        <f>G43+G80+G114</f>
        <v>0</v>
      </c>
    </row>
    <row r="317" spans="1:7" ht="24.75" thickBot="1" x14ac:dyDescent="0.3">
      <c r="C317" s="1" t="s">
        <v>1</v>
      </c>
      <c r="D317" s="20">
        <f>D318+D319</f>
        <v>607741</v>
      </c>
      <c r="E317" s="20">
        <f>E318+E319</f>
        <v>778740</v>
      </c>
      <c r="F317" s="20">
        <f>F318+F319</f>
        <v>898740</v>
      </c>
      <c r="G317" s="20">
        <f>G318+G319</f>
        <v>948740</v>
      </c>
    </row>
    <row r="318" spans="1:7" ht="15.75" thickBot="1" x14ac:dyDescent="0.3">
      <c r="C318" s="10" t="s">
        <v>50</v>
      </c>
      <c r="D318" s="11">
        <f t="shared" ref="D318:G319" si="9">D45+D82+D119</f>
        <v>607741</v>
      </c>
      <c r="E318" s="11">
        <f t="shared" si="9"/>
        <v>778740</v>
      </c>
      <c r="F318" s="11">
        <f t="shared" si="9"/>
        <v>898740</v>
      </c>
      <c r="G318" s="11">
        <f t="shared" si="9"/>
        <v>948740</v>
      </c>
    </row>
    <row r="319" spans="1:7" ht="15.75" thickBot="1" x14ac:dyDescent="0.3">
      <c r="C319" s="10" t="s">
        <v>54</v>
      </c>
      <c r="D319" s="11">
        <f t="shared" si="9"/>
        <v>0</v>
      </c>
      <c r="E319" s="11">
        <f t="shared" si="9"/>
        <v>0</v>
      </c>
      <c r="F319" s="11">
        <f t="shared" si="9"/>
        <v>0</v>
      </c>
      <c r="G319" s="11">
        <f t="shared" si="9"/>
        <v>0</v>
      </c>
    </row>
    <row r="320" spans="1:7" ht="15.75" thickBot="1" x14ac:dyDescent="0.3">
      <c r="C320" s="1" t="s">
        <v>2</v>
      </c>
      <c r="D320" s="20">
        <f>D321+D322</f>
        <v>0</v>
      </c>
      <c r="E320" s="20">
        <f>E321+E322</f>
        <v>0</v>
      </c>
      <c r="F320" s="20">
        <f>F321+F322</f>
        <v>0</v>
      </c>
      <c r="G320" s="20">
        <f>G321+G322</f>
        <v>0</v>
      </c>
    </row>
    <row r="321" spans="3:12" ht="15.75" thickBot="1" x14ac:dyDescent="0.3">
      <c r="C321" s="10" t="s">
        <v>50</v>
      </c>
      <c r="D321" s="8">
        <f t="shared" ref="D321:G322" si="10">D48+D85+D122</f>
        <v>0</v>
      </c>
      <c r="E321" s="8">
        <f t="shared" si="10"/>
        <v>0</v>
      </c>
      <c r="F321" s="8">
        <f t="shared" si="10"/>
        <v>0</v>
      </c>
      <c r="G321" s="8">
        <f t="shared" si="10"/>
        <v>0</v>
      </c>
    </row>
    <row r="322" spans="3:12" ht="15.75" thickBot="1" x14ac:dyDescent="0.3">
      <c r="C322" s="10" t="s">
        <v>54</v>
      </c>
      <c r="D322" s="11">
        <f t="shared" si="10"/>
        <v>0</v>
      </c>
      <c r="E322" s="11">
        <f t="shared" si="10"/>
        <v>0</v>
      </c>
      <c r="F322" s="11">
        <f t="shared" si="10"/>
        <v>0</v>
      </c>
      <c r="G322" s="11">
        <f t="shared" si="10"/>
        <v>0</v>
      </c>
    </row>
    <row r="323" spans="3:12" ht="24.75" thickBot="1" x14ac:dyDescent="0.3">
      <c r="C323" s="1" t="s">
        <v>24</v>
      </c>
      <c r="D323" s="20">
        <f>D324+D325</f>
        <v>0</v>
      </c>
      <c r="E323" s="20">
        <f>E324+E325</f>
        <v>0</v>
      </c>
      <c r="F323" s="20">
        <f>F324+F325</f>
        <v>0</v>
      </c>
      <c r="G323" s="20">
        <f>G324+G325</f>
        <v>0</v>
      </c>
    </row>
    <row r="324" spans="3:12" ht="15.75" thickBot="1" x14ac:dyDescent="0.3">
      <c r="C324" s="10" t="s">
        <v>50</v>
      </c>
      <c r="D324" s="8">
        <f t="shared" ref="D324:G325" si="11">D51+D88+D125</f>
        <v>0</v>
      </c>
      <c r="E324" s="8">
        <f t="shared" si="11"/>
        <v>0</v>
      </c>
      <c r="F324" s="8">
        <f t="shared" si="11"/>
        <v>0</v>
      </c>
      <c r="G324" s="8">
        <f t="shared" si="11"/>
        <v>0</v>
      </c>
    </row>
    <row r="325" spans="3:12" ht="15.75" thickBot="1" x14ac:dyDescent="0.3">
      <c r="C325" s="10" t="s">
        <v>54</v>
      </c>
      <c r="D325" s="11">
        <f t="shared" si="11"/>
        <v>0</v>
      </c>
      <c r="E325" s="11">
        <f t="shared" si="11"/>
        <v>0</v>
      </c>
      <c r="F325" s="11">
        <f t="shared" si="11"/>
        <v>0</v>
      </c>
      <c r="G325" s="11">
        <f t="shared" si="11"/>
        <v>0</v>
      </c>
    </row>
    <row r="326" spans="3:12" ht="24.75" thickBot="1" x14ac:dyDescent="0.3">
      <c r="C326" s="1" t="s">
        <v>25</v>
      </c>
      <c r="D326" s="20">
        <f>D327+D328</f>
        <v>1260</v>
      </c>
      <c r="E326" s="20">
        <f>E327+E328</f>
        <v>1260</v>
      </c>
      <c r="F326" s="20">
        <f>F327+F328</f>
        <v>1260</v>
      </c>
      <c r="G326" s="20">
        <f>G327+G328</f>
        <v>1260</v>
      </c>
    </row>
    <row r="327" spans="3:12" ht="15.75" thickBot="1" x14ac:dyDescent="0.3">
      <c r="C327" s="10" t="s">
        <v>50</v>
      </c>
      <c r="D327" s="8">
        <f t="shared" ref="D327:G328" si="12">D54+D91+D128</f>
        <v>1260</v>
      </c>
      <c r="E327" s="8">
        <f t="shared" si="12"/>
        <v>1260</v>
      </c>
      <c r="F327" s="8">
        <f t="shared" si="12"/>
        <v>1260</v>
      </c>
      <c r="G327" s="8">
        <f t="shared" si="12"/>
        <v>1260</v>
      </c>
    </row>
    <row r="328" spans="3:12" ht="15.75" thickBot="1" x14ac:dyDescent="0.3">
      <c r="C328" s="10" t="s">
        <v>54</v>
      </c>
      <c r="D328" s="11">
        <f t="shared" si="12"/>
        <v>0</v>
      </c>
      <c r="E328" s="11">
        <f t="shared" si="12"/>
        <v>0</v>
      </c>
      <c r="F328" s="11">
        <f t="shared" si="12"/>
        <v>0</v>
      </c>
      <c r="G328" s="11">
        <f t="shared" si="12"/>
        <v>0</v>
      </c>
    </row>
    <row r="329" spans="3:12" ht="24.75" thickBot="1" x14ac:dyDescent="0.3">
      <c r="C329" s="1" t="s">
        <v>3</v>
      </c>
      <c r="D329" s="20">
        <f>D93+D56</f>
        <v>3400</v>
      </c>
      <c r="E329" s="20">
        <f>E93+E56</f>
        <v>0</v>
      </c>
      <c r="F329" s="20">
        <f>F93+F56</f>
        <v>0</v>
      </c>
      <c r="G329" s="20">
        <f>G93+G56</f>
        <v>0</v>
      </c>
    </row>
    <row r="330" spans="3:12" ht="15.75" thickBot="1" x14ac:dyDescent="0.3">
      <c r="C330" s="10" t="s">
        <v>50</v>
      </c>
      <c r="D330" s="8">
        <f t="shared" ref="D330:G331" si="13">D57+D94+D131</f>
        <v>0</v>
      </c>
      <c r="E330" s="8">
        <f t="shared" si="13"/>
        <v>0</v>
      </c>
      <c r="F330" s="8">
        <f t="shared" si="13"/>
        <v>0</v>
      </c>
      <c r="G330" s="8">
        <f t="shared" si="13"/>
        <v>0</v>
      </c>
      <c r="K330" s="9"/>
      <c r="L330" s="9"/>
    </row>
    <row r="331" spans="3:12" ht="15.75" thickBot="1" x14ac:dyDescent="0.3">
      <c r="C331" s="10" t="s">
        <v>54</v>
      </c>
      <c r="D331" s="11">
        <f t="shared" si="13"/>
        <v>0</v>
      </c>
      <c r="E331" s="11">
        <f t="shared" si="13"/>
        <v>0</v>
      </c>
      <c r="F331" s="11">
        <f t="shared" si="13"/>
        <v>0</v>
      </c>
      <c r="G331" s="11">
        <f t="shared" si="13"/>
        <v>0</v>
      </c>
    </row>
    <row r="332" spans="3:12" ht="24.75" thickBot="1" x14ac:dyDescent="0.3">
      <c r="C332" s="1" t="s">
        <v>19</v>
      </c>
      <c r="D332" s="8">
        <f>D333+D334+D335+D336</f>
        <v>6210</v>
      </c>
      <c r="E332" s="8">
        <f>E333+E334+E335+E336</f>
        <v>7000</v>
      </c>
      <c r="F332" s="8">
        <f>F333+F334+F335+F336</f>
        <v>0</v>
      </c>
      <c r="G332" s="8">
        <f>G333+G334+G335+G336</f>
        <v>0</v>
      </c>
      <c r="J332" s="9"/>
    </row>
    <row r="333" spans="3:12" ht="15.75" thickBot="1" x14ac:dyDescent="0.3">
      <c r="C333" s="10" t="s">
        <v>50</v>
      </c>
      <c r="D333" s="8">
        <f t="shared" ref="D333:G336" si="14">D298+D269+D240+D211+D182+D153</f>
        <v>6210</v>
      </c>
      <c r="E333" s="8">
        <f t="shared" si="14"/>
        <v>7000</v>
      </c>
      <c r="F333" s="8">
        <f t="shared" si="14"/>
        <v>0</v>
      </c>
      <c r="G333" s="8">
        <f t="shared" si="14"/>
        <v>0</v>
      </c>
    </row>
    <row r="334" spans="3:12" ht="15.75" thickBot="1" x14ac:dyDescent="0.3">
      <c r="C334" s="10" t="s">
        <v>78</v>
      </c>
      <c r="D334" s="8">
        <f t="shared" si="14"/>
        <v>0</v>
      </c>
      <c r="E334" s="8">
        <f t="shared" si="14"/>
        <v>0</v>
      </c>
      <c r="F334" s="8">
        <f t="shared" si="14"/>
        <v>0</v>
      </c>
      <c r="G334" s="8">
        <f t="shared" si="14"/>
        <v>0</v>
      </c>
    </row>
    <row r="335" spans="3:12" ht="15.75" thickBot="1" x14ac:dyDescent="0.3">
      <c r="C335" s="10" t="s">
        <v>76</v>
      </c>
      <c r="D335" s="8">
        <f t="shared" si="14"/>
        <v>0</v>
      </c>
      <c r="E335" s="8">
        <f t="shared" si="14"/>
        <v>0</v>
      </c>
      <c r="F335" s="8">
        <f t="shared" si="14"/>
        <v>0</v>
      </c>
      <c r="G335" s="8">
        <f t="shared" si="14"/>
        <v>0</v>
      </c>
    </row>
    <row r="336" spans="3:12" ht="15.75" thickBot="1" x14ac:dyDescent="0.3">
      <c r="C336" s="10" t="s">
        <v>77</v>
      </c>
      <c r="D336" s="8">
        <f t="shared" si="14"/>
        <v>0</v>
      </c>
      <c r="E336" s="8">
        <f t="shared" si="14"/>
        <v>0</v>
      </c>
      <c r="F336" s="8">
        <f t="shared" si="14"/>
        <v>0</v>
      </c>
      <c r="G336" s="8">
        <f t="shared" si="14"/>
        <v>0</v>
      </c>
    </row>
    <row r="337" spans="1:11" ht="24.75" thickBot="1" x14ac:dyDescent="0.3">
      <c r="C337" s="1" t="s">
        <v>20</v>
      </c>
      <c r="D337" s="8">
        <f>D338+D339+D340+D341</f>
        <v>946790</v>
      </c>
      <c r="E337" s="8">
        <f>E338+E339+E340+E341</f>
        <v>626000</v>
      </c>
      <c r="F337" s="44">
        <f>F338+F339+F340+F341</f>
        <v>83000</v>
      </c>
      <c r="G337" s="44">
        <f>G338+G339+G340+G341</f>
        <v>83000</v>
      </c>
    </row>
    <row r="338" spans="1:11" ht="15.75" thickBot="1" x14ac:dyDescent="0.3">
      <c r="C338" s="10" t="s">
        <v>50</v>
      </c>
      <c r="D338" s="8">
        <f t="shared" ref="D338:G341" si="15">D303+D274+D216+D187+D158+D245</f>
        <v>946790</v>
      </c>
      <c r="E338" s="8">
        <f t="shared" si="15"/>
        <v>626000</v>
      </c>
      <c r="F338" s="44">
        <f t="shared" si="15"/>
        <v>83000</v>
      </c>
      <c r="G338" s="44">
        <f t="shared" si="15"/>
        <v>83000</v>
      </c>
    </row>
    <row r="339" spans="1:11" ht="15.75" thickBot="1" x14ac:dyDescent="0.3">
      <c r="C339" s="10" t="s">
        <v>78</v>
      </c>
      <c r="D339" s="8">
        <f t="shared" si="15"/>
        <v>0</v>
      </c>
      <c r="E339" s="8">
        <f t="shared" si="15"/>
        <v>0</v>
      </c>
      <c r="F339" s="53">
        <f t="shared" si="15"/>
        <v>0</v>
      </c>
      <c r="G339" s="53">
        <f t="shared" si="15"/>
        <v>0</v>
      </c>
    </row>
    <row r="340" spans="1:11" ht="15.75" thickBot="1" x14ac:dyDescent="0.3">
      <c r="C340" s="10" t="s">
        <v>76</v>
      </c>
      <c r="D340" s="8">
        <f t="shared" si="15"/>
        <v>0</v>
      </c>
      <c r="E340" s="8">
        <f t="shared" si="15"/>
        <v>0</v>
      </c>
      <c r="F340" s="53">
        <f t="shared" si="15"/>
        <v>0</v>
      </c>
      <c r="G340" s="53">
        <f t="shared" si="15"/>
        <v>0</v>
      </c>
    </row>
    <row r="341" spans="1:11" ht="15.75" thickBot="1" x14ac:dyDescent="0.3">
      <c r="C341" s="10" t="s">
        <v>77</v>
      </c>
      <c r="D341" s="8">
        <f t="shared" si="15"/>
        <v>0</v>
      </c>
      <c r="E341" s="8">
        <f t="shared" si="15"/>
        <v>0</v>
      </c>
      <c r="F341" s="53">
        <f t="shared" si="15"/>
        <v>0</v>
      </c>
      <c r="G341" s="53">
        <f t="shared" si="15"/>
        <v>0</v>
      </c>
    </row>
    <row r="342" spans="1:11" ht="15.75" thickBot="1" x14ac:dyDescent="0.3">
      <c r="C342" s="22" t="s">
        <v>35</v>
      </c>
      <c r="D342" s="23">
        <f>IF(D310-D309=0,0,"Error")</f>
        <v>0</v>
      </c>
      <c r="E342" s="23">
        <f>IF(E310-E309=0,0,"Error")</f>
        <v>0</v>
      </c>
      <c r="F342" s="23">
        <f>IF(F310-F309=0,0,"Error")</f>
        <v>0</v>
      </c>
      <c r="G342" s="23">
        <f>IF(G310-G309=0,0,"Error")</f>
        <v>0</v>
      </c>
      <c r="J342" s="533"/>
      <c r="K342" s="286"/>
    </row>
    <row r="343" spans="1:11" ht="15.75" thickBot="1" x14ac:dyDescent="0.3">
      <c r="C343" s="287"/>
      <c r="D343" s="288"/>
      <c r="E343" s="288"/>
      <c r="F343" s="288"/>
      <c r="G343" s="288"/>
      <c r="I343" s="533"/>
      <c r="J343" s="533"/>
      <c r="K343" s="286"/>
    </row>
    <row r="344" spans="1:11" ht="15" customHeight="1" x14ac:dyDescent="0.25">
      <c r="A344" s="876" t="s">
        <v>1014</v>
      </c>
      <c r="B344" s="540" t="s">
        <v>1012</v>
      </c>
      <c r="C344" s="539"/>
      <c r="E344" s="876" t="s">
        <v>1013</v>
      </c>
      <c r="F344" s="540" t="s">
        <v>1012</v>
      </c>
      <c r="G344" s="539"/>
      <c r="I344" s="861"/>
      <c r="J344" s="286"/>
      <c r="K344" s="286"/>
    </row>
    <row r="345" spans="1:11" x14ac:dyDescent="0.25">
      <c r="A345" s="877"/>
      <c r="B345" s="538" t="s">
        <v>1011</v>
      </c>
      <c r="C345" s="537"/>
      <c r="E345" s="877"/>
      <c r="F345" s="538" t="s">
        <v>1011</v>
      </c>
      <c r="G345" s="537"/>
      <c r="I345" s="861"/>
      <c r="J345" s="286"/>
      <c r="K345" s="533"/>
    </row>
    <row r="346" spans="1:11" ht="51.75" customHeight="1" thickBot="1" x14ac:dyDescent="0.3">
      <c r="A346" s="878"/>
      <c r="B346" s="536" t="s">
        <v>1010</v>
      </c>
      <c r="C346" s="535"/>
      <c r="E346" s="878"/>
      <c r="F346" s="536" t="s">
        <v>1010</v>
      </c>
      <c r="G346" s="535"/>
      <c r="I346" s="861"/>
      <c r="J346" s="286"/>
      <c r="K346" s="533"/>
    </row>
    <row r="347" spans="1:11" ht="15.75" thickBot="1" x14ac:dyDescent="0.3">
      <c r="A347" s="526"/>
      <c r="B347" s="286"/>
      <c r="C347" s="286"/>
      <c r="D347" s="534"/>
      <c r="E347" s="526"/>
      <c r="F347" s="286"/>
      <c r="G347" s="286"/>
      <c r="H347" s="533"/>
    </row>
    <row r="348" spans="1:11" ht="47.25" customHeight="1" thickBot="1" x14ac:dyDescent="0.3">
      <c r="C348" s="856" t="s">
        <v>1009</v>
      </c>
      <c r="D348" s="857"/>
      <c r="E348" s="857"/>
      <c r="F348" s="857"/>
      <c r="G348" s="858"/>
    </row>
  </sheetData>
  <mergeCells count="87">
    <mergeCell ref="D18:G18"/>
    <mergeCell ref="B2:H2"/>
    <mergeCell ref="C3:G3"/>
    <mergeCell ref="D5:G5"/>
    <mergeCell ref="D6:G6"/>
    <mergeCell ref="D7:G7"/>
    <mergeCell ref="C8:G8"/>
    <mergeCell ref="C9:G11"/>
    <mergeCell ref="D12:G12"/>
    <mergeCell ref="C13:C14"/>
    <mergeCell ref="D62:G62"/>
    <mergeCell ref="C228:C229"/>
    <mergeCell ref="C192:C194"/>
    <mergeCell ref="D192:G194"/>
    <mergeCell ref="D195:G195"/>
    <mergeCell ref="F196:G196"/>
    <mergeCell ref="D197:G197"/>
    <mergeCell ref="C199:C200"/>
    <mergeCell ref="C207:G207"/>
    <mergeCell ref="C208:C209"/>
    <mergeCell ref="C221:C223"/>
    <mergeCell ref="D168:G168"/>
    <mergeCell ref="D169:G169"/>
    <mergeCell ref="C170:C171"/>
    <mergeCell ref="C178:G178"/>
    <mergeCell ref="D224:G224"/>
    <mergeCell ref="C19:G19"/>
    <mergeCell ref="C23:G23"/>
    <mergeCell ref="C24:G24"/>
    <mergeCell ref="D25:G25"/>
    <mergeCell ref="D61:G61"/>
    <mergeCell ref="D26:G26"/>
    <mergeCell ref="D27:G27"/>
    <mergeCell ref="C28:C29"/>
    <mergeCell ref="C36:C37"/>
    <mergeCell ref="C150:C151"/>
    <mergeCell ref="C163:C165"/>
    <mergeCell ref="T120:X121"/>
    <mergeCell ref="C135:G135"/>
    <mergeCell ref="C110:C111"/>
    <mergeCell ref="D140:G140"/>
    <mergeCell ref="C141:C142"/>
    <mergeCell ref="C149:G149"/>
    <mergeCell ref="C136:G136"/>
    <mergeCell ref="D137:G137"/>
    <mergeCell ref="F138:G138"/>
    <mergeCell ref="D63:G63"/>
    <mergeCell ref="C65:C66"/>
    <mergeCell ref="C72:G72"/>
    <mergeCell ref="C73:C74"/>
    <mergeCell ref="D139:G139"/>
    <mergeCell ref="D98:G98"/>
    <mergeCell ref="D99:G99"/>
    <mergeCell ref="D100:G100"/>
    <mergeCell ref="C102:C103"/>
    <mergeCell ref="C109:G109"/>
    <mergeCell ref="D163:G165"/>
    <mergeCell ref="D166:G166"/>
    <mergeCell ref="D198:G198"/>
    <mergeCell ref="A344:A346"/>
    <mergeCell ref="E344:E346"/>
    <mergeCell ref="D167:G167"/>
    <mergeCell ref="C236:G236"/>
    <mergeCell ref="C237:C238"/>
    <mergeCell ref="F225:G225"/>
    <mergeCell ref="D226:G226"/>
    <mergeCell ref="D227:G227"/>
    <mergeCell ref="D221:G223"/>
    <mergeCell ref="C250:C252"/>
    <mergeCell ref="D250:G252"/>
    <mergeCell ref="D253:G253"/>
    <mergeCell ref="I344:I346"/>
    <mergeCell ref="F254:G254"/>
    <mergeCell ref="D256:G256"/>
    <mergeCell ref="C257:C258"/>
    <mergeCell ref="C265:G265"/>
    <mergeCell ref="C266:C267"/>
    <mergeCell ref="D255:G255"/>
    <mergeCell ref="C279:C281"/>
    <mergeCell ref="D279:G281"/>
    <mergeCell ref="C348:G348"/>
    <mergeCell ref="C295:C296"/>
    <mergeCell ref="D282:G282"/>
    <mergeCell ref="D284:G284"/>
    <mergeCell ref="D285:G285"/>
    <mergeCell ref="C286:C287"/>
    <mergeCell ref="C294:G294"/>
  </mergeCells>
  <pageMargins left="0.7" right="0.7" top="0.75" bottom="0.75" header="0.3" footer="0.3"/>
  <pageSetup scale="55" orientation="portrait" r:id="rId1"/>
  <rowBreaks count="3" manualBreakCount="3">
    <brk id="60" max="11" man="1"/>
    <brk id="239" max="11" man="1"/>
    <brk id="289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637"/>
  <sheetViews>
    <sheetView topLeftCell="B1" zoomScale="120" zoomScaleNormal="120" workbookViewId="0">
      <selection activeCell="N470" sqref="N470"/>
    </sheetView>
  </sheetViews>
  <sheetFormatPr defaultRowHeight="15" x14ac:dyDescent="0.25"/>
  <cols>
    <col min="1" max="1" width="6.7109375" style="302" hidden="1" customWidth="1"/>
    <col min="2" max="2" width="23.28515625" style="302" customWidth="1"/>
    <col min="3" max="3" width="23.140625" style="302" customWidth="1"/>
    <col min="4" max="4" width="19.42578125" style="302" customWidth="1"/>
    <col min="5" max="5" width="12.28515625" style="302" customWidth="1"/>
    <col min="6" max="6" width="12.7109375" style="302" customWidth="1"/>
    <col min="7" max="11" width="9.140625" style="302"/>
    <col min="12" max="12" width="9.140625" style="302" customWidth="1"/>
    <col min="13" max="13" width="27.140625" style="302" customWidth="1"/>
    <col min="14" max="14" width="20.85546875" style="302" customWidth="1"/>
    <col min="15" max="15" width="15" style="302" customWidth="1"/>
    <col min="16" max="16" width="24.42578125" style="302" customWidth="1"/>
    <col min="17" max="17" width="28.85546875" style="302" customWidth="1"/>
    <col min="18" max="16384" width="9.140625" style="302"/>
  </cols>
  <sheetData>
    <row r="2" spans="1:7" x14ac:dyDescent="0.25">
      <c r="A2" s="915" t="s">
        <v>1077</v>
      </c>
      <c r="B2" s="915"/>
      <c r="C2" s="915"/>
      <c r="D2" s="915"/>
      <c r="E2" s="915"/>
      <c r="F2" s="915"/>
      <c r="G2" s="915"/>
    </row>
    <row r="3" spans="1:7" x14ac:dyDescent="0.25">
      <c r="A3" s="303"/>
      <c r="B3" s="812" t="s">
        <v>140</v>
      </c>
      <c r="C3" s="812"/>
      <c r="D3" s="812"/>
      <c r="E3" s="812"/>
      <c r="F3" s="812"/>
      <c r="G3" s="303"/>
    </row>
    <row r="4" spans="1:7" ht="15.75" thickBot="1" x14ac:dyDescent="0.3"/>
    <row r="5" spans="1:7" ht="26.25" thickBot="1" x14ac:dyDescent="0.3">
      <c r="B5" s="304" t="s">
        <v>21</v>
      </c>
      <c r="C5" s="916" t="s">
        <v>579</v>
      </c>
      <c r="D5" s="916"/>
      <c r="E5" s="916"/>
      <c r="F5" s="916"/>
    </row>
    <row r="6" spans="1:7" ht="15.75" thickBot="1" x14ac:dyDescent="0.3">
      <c r="B6" s="304" t="s">
        <v>4</v>
      </c>
      <c r="C6" s="917" t="s">
        <v>123</v>
      </c>
      <c r="D6" s="918"/>
      <c r="E6" s="918"/>
      <c r="F6" s="919"/>
    </row>
    <row r="7" spans="1:7" ht="26.25" thickBot="1" x14ac:dyDescent="0.3">
      <c r="B7" s="304" t="s">
        <v>26</v>
      </c>
      <c r="C7" s="920" t="s">
        <v>141</v>
      </c>
      <c r="D7" s="921"/>
      <c r="E7" s="921"/>
      <c r="F7" s="922"/>
    </row>
    <row r="8" spans="1:7" ht="15.75" thickBot="1" x14ac:dyDescent="0.3">
      <c r="B8" s="923" t="s">
        <v>7</v>
      </c>
      <c r="C8" s="924"/>
      <c r="D8" s="924"/>
      <c r="E8" s="924"/>
      <c r="F8" s="925"/>
    </row>
    <row r="9" spans="1:7" ht="8.25" customHeight="1" thickBot="1" x14ac:dyDescent="0.3">
      <c r="B9" s="940" t="s">
        <v>124</v>
      </c>
      <c r="C9" s="941"/>
      <c r="D9" s="941"/>
      <c r="E9" s="941"/>
      <c r="F9" s="942"/>
    </row>
    <row r="10" spans="1:7" ht="11.25" customHeight="1" thickBot="1" x14ac:dyDescent="0.3">
      <c r="B10" s="940"/>
      <c r="C10" s="941"/>
      <c r="D10" s="941"/>
      <c r="E10" s="941"/>
      <c r="F10" s="942"/>
    </row>
    <row r="11" spans="1:7" ht="15.75" thickBot="1" x14ac:dyDescent="0.3">
      <c r="B11" s="940"/>
      <c r="C11" s="941"/>
      <c r="D11" s="941"/>
      <c r="E11" s="941"/>
      <c r="F11" s="942"/>
    </row>
    <row r="12" spans="1:7" ht="26.25" thickBot="1" x14ac:dyDescent="0.3">
      <c r="B12" s="305" t="s">
        <v>10</v>
      </c>
      <c r="C12" s="941" t="s">
        <v>580</v>
      </c>
      <c r="D12" s="943"/>
      <c r="E12" s="943"/>
      <c r="F12" s="944"/>
    </row>
    <row r="13" spans="1:7" x14ac:dyDescent="0.25">
      <c r="B13" s="935" t="s">
        <v>11</v>
      </c>
      <c r="C13" s="306">
        <v>2019</v>
      </c>
      <c r="D13" s="306">
        <v>2020</v>
      </c>
      <c r="E13" s="306">
        <v>2021</v>
      </c>
      <c r="F13" s="306">
        <v>2022</v>
      </c>
    </row>
    <row r="14" spans="1:7" ht="15.75" thickBot="1" x14ac:dyDescent="0.3">
      <c r="B14" s="936"/>
      <c r="C14" s="307" t="s">
        <v>5</v>
      </c>
      <c r="D14" s="307" t="s">
        <v>6</v>
      </c>
      <c r="E14" s="307" t="s">
        <v>6</v>
      </c>
      <c r="F14" s="307" t="s">
        <v>6</v>
      </c>
    </row>
    <row r="15" spans="1:7" s="308" customFormat="1" ht="23.25" thickBot="1" x14ac:dyDescent="0.3">
      <c r="B15" s="309" t="s">
        <v>581</v>
      </c>
      <c r="C15" s="310">
        <v>1</v>
      </c>
      <c r="D15" s="310">
        <v>1</v>
      </c>
      <c r="E15" s="310">
        <v>1</v>
      </c>
      <c r="F15" s="311">
        <v>1</v>
      </c>
    </row>
    <row r="16" spans="1:7" ht="24.75" thickBot="1" x14ac:dyDescent="0.3">
      <c r="B16" s="312" t="s">
        <v>12</v>
      </c>
      <c r="C16" s="940" t="s">
        <v>582</v>
      </c>
      <c r="D16" s="941"/>
      <c r="E16" s="941"/>
      <c r="F16" s="942"/>
    </row>
    <row r="17" spans="2:7" ht="15.75" thickBot="1" x14ac:dyDescent="0.3">
      <c r="B17" s="802" t="s">
        <v>13</v>
      </c>
      <c r="C17" s="803"/>
      <c r="D17" s="803"/>
      <c r="E17" s="803"/>
      <c r="F17" s="804"/>
    </row>
    <row r="18" spans="2:7" ht="15.75" thickBot="1" x14ac:dyDescent="0.3">
      <c r="B18" s="313" t="s">
        <v>583</v>
      </c>
      <c r="C18" s="314" t="s">
        <v>30</v>
      </c>
      <c r="D18" s="315" t="s">
        <v>27</v>
      </c>
      <c r="E18" s="315" t="s">
        <v>27</v>
      </c>
      <c r="F18" s="315" t="s">
        <v>27</v>
      </c>
    </row>
    <row r="19" spans="2:7" s="308" customFormat="1" ht="34.5" thickBot="1" x14ac:dyDescent="0.3">
      <c r="B19" s="316" t="s">
        <v>584</v>
      </c>
      <c r="C19" s="317">
        <v>0.12</v>
      </c>
      <c r="D19" s="318">
        <v>0.14399999999999999</v>
      </c>
      <c r="E19" s="318">
        <v>0.16800000000000001</v>
      </c>
      <c r="F19" s="318">
        <v>0.18</v>
      </c>
      <c r="G19" s="319"/>
    </row>
    <row r="20" spans="2:7" s="308" customFormat="1" ht="34.5" thickBot="1" x14ac:dyDescent="0.3">
      <c r="B20" s="316" t="s">
        <v>585</v>
      </c>
      <c r="C20" s="317">
        <v>0.12</v>
      </c>
      <c r="D20" s="318">
        <v>0.14399999999999999</v>
      </c>
      <c r="E20" s="318">
        <v>0.16800000000000001</v>
      </c>
      <c r="F20" s="318">
        <v>0.18</v>
      </c>
      <c r="G20" s="320"/>
    </row>
    <row r="21" spans="2:7" s="308" customFormat="1" ht="34.5" thickBot="1" x14ac:dyDescent="0.3">
      <c r="B21" s="316" t="s">
        <v>586</v>
      </c>
      <c r="C21" s="317">
        <v>9.6000000000000002E-2</v>
      </c>
      <c r="D21" s="321" t="s">
        <v>587</v>
      </c>
      <c r="E21" s="318">
        <v>0.14000000000000001</v>
      </c>
      <c r="F21" s="318">
        <v>0.15</v>
      </c>
      <c r="G21" s="320"/>
    </row>
    <row r="22" spans="2:7" s="308" customFormat="1" ht="57" thickBot="1" x14ac:dyDescent="0.3">
      <c r="B22" s="316" t="s">
        <v>588</v>
      </c>
      <c r="C22" s="317">
        <v>0.02</v>
      </c>
      <c r="D22" s="318">
        <v>0.02</v>
      </c>
      <c r="E22" s="318">
        <v>0.02</v>
      </c>
      <c r="F22" s="318">
        <v>0.02</v>
      </c>
      <c r="G22" s="320"/>
    </row>
    <row r="23" spans="2:7" s="308" customFormat="1" ht="45.75" thickBot="1" x14ac:dyDescent="0.3">
      <c r="B23" s="322" t="s">
        <v>589</v>
      </c>
      <c r="C23" s="317">
        <v>0.04</v>
      </c>
      <c r="D23" s="318">
        <v>0.05</v>
      </c>
      <c r="E23" s="318">
        <v>0.06</v>
      </c>
      <c r="F23" s="318">
        <v>0.06</v>
      </c>
      <c r="G23" s="320"/>
    </row>
    <row r="24" spans="2:7" s="308" customFormat="1" ht="23.25" thickBot="1" x14ac:dyDescent="0.3">
      <c r="B24" s="316" t="s">
        <v>590</v>
      </c>
      <c r="C24" s="317" t="s">
        <v>591</v>
      </c>
      <c r="D24" s="318" t="s">
        <v>591</v>
      </c>
      <c r="E24" s="318" t="s">
        <v>591</v>
      </c>
      <c r="F24" s="318" t="s">
        <v>591</v>
      </c>
      <c r="G24" s="320"/>
    </row>
    <row r="25" spans="2:7" ht="15.75" thickBot="1" x14ac:dyDescent="0.3">
      <c r="B25" s="926" t="s">
        <v>32</v>
      </c>
      <c r="C25" s="927"/>
      <c r="D25" s="927"/>
      <c r="E25" s="927"/>
      <c r="F25" s="928"/>
    </row>
    <row r="26" spans="2:7" ht="15.75" thickBot="1" x14ac:dyDescent="0.3">
      <c r="B26" s="926" t="s">
        <v>95</v>
      </c>
      <c r="C26" s="927"/>
      <c r="D26" s="927"/>
      <c r="E26" s="927"/>
      <c r="F26" s="928"/>
    </row>
    <row r="27" spans="2:7" ht="15.75" thickBot="1" x14ac:dyDescent="0.3">
      <c r="B27" s="639" t="s">
        <v>28</v>
      </c>
      <c r="C27" s="929" t="s">
        <v>592</v>
      </c>
      <c r="D27" s="930"/>
      <c r="E27" s="930"/>
      <c r="F27" s="931"/>
    </row>
    <row r="28" spans="2:7" ht="15.75" thickBot="1" x14ac:dyDescent="0.3">
      <c r="B28" s="30" t="s">
        <v>9</v>
      </c>
      <c r="C28" s="932" t="s">
        <v>592</v>
      </c>
      <c r="D28" s="933"/>
      <c r="E28" s="933"/>
      <c r="F28" s="934"/>
    </row>
    <row r="29" spans="2:7" ht="15.75" thickBot="1" x14ac:dyDescent="0.3">
      <c r="B29" s="30" t="s">
        <v>14</v>
      </c>
      <c r="C29" s="932" t="s">
        <v>593</v>
      </c>
      <c r="D29" s="933"/>
      <c r="E29" s="933"/>
      <c r="F29" s="934"/>
    </row>
    <row r="30" spans="2:7" x14ac:dyDescent="0.25">
      <c r="B30" s="935"/>
      <c r="C30" s="323">
        <v>2019</v>
      </c>
      <c r="D30" s="323">
        <v>2020</v>
      </c>
      <c r="E30" s="323">
        <v>2021</v>
      </c>
      <c r="F30" s="323">
        <v>2022</v>
      </c>
    </row>
    <row r="31" spans="2:7" ht="15.75" thickBot="1" x14ac:dyDescent="0.3">
      <c r="B31" s="936"/>
      <c r="C31" s="324" t="s">
        <v>5</v>
      </c>
      <c r="D31" s="324" t="s">
        <v>6</v>
      </c>
      <c r="E31" s="324" t="s">
        <v>6</v>
      </c>
      <c r="F31" s="324" t="s">
        <v>6</v>
      </c>
    </row>
    <row r="32" spans="2:7" ht="15.75" thickBot="1" x14ac:dyDescent="0.3">
      <c r="B32" s="325" t="s">
        <v>8</v>
      </c>
      <c r="C32" s="326">
        <v>657758</v>
      </c>
      <c r="D32" s="326">
        <v>677490.74</v>
      </c>
      <c r="E32" s="326">
        <f>D32*1.03</f>
        <v>697815.46219999995</v>
      </c>
      <c r="F32" s="327">
        <f>E32*1.03</f>
        <v>718749.92606600001</v>
      </c>
    </row>
    <row r="33" spans="2:6" ht="15.75" thickBot="1" x14ac:dyDescent="0.3">
      <c r="B33" s="325" t="s">
        <v>15</v>
      </c>
      <c r="C33" s="327">
        <f>C62</f>
        <v>1577285</v>
      </c>
      <c r="D33" s="327">
        <f>D62</f>
        <v>1534420</v>
      </c>
      <c r="E33" s="327">
        <f>E62</f>
        <v>1606382</v>
      </c>
      <c r="F33" s="327">
        <f>F62</f>
        <v>1606898</v>
      </c>
    </row>
    <row r="34" spans="2:6" ht="15.75" thickBot="1" x14ac:dyDescent="0.3">
      <c r="B34" s="325" t="s">
        <v>23</v>
      </c>
      <c r="C34" s="327">
        <f>C33/C32</f>
        <v>2.3979715944161835</v>
      </c>
      <c r="D34" s="327">
        <f>D33/D32</f>
        <v>2.2648575241043147</v>
      </c>
      <c r="E34" s="327">
        <f>E33/E32</f>
        <v>2.3020154854917747</v>
      </c>
      <c r="F34" s="327">
        <f>F33/F32</f>
        <v>2.2356844038860393</v>
      </c>
    </row>
    <row r="35" spans="2:6" ht="15.75" thickBot="1" x14ac:dyDescent="0.3">
      <c r="B35" s="325" t="s">
        <v>16</v>
      </c>
      <c r="C35" s="328" t="s">
        <v>22</v>
      </c>
      <c r="D35" s="281">
        <f>D32/C32-1</f>
        <v>3.0000000000000027E-2</v>
      </c>
      <c r="E35" s="281">
        <f t="shared" ref="E35:F37" si="0">E32/D32-1</f>
        <v>3.0000000000000027E-2</v>
      </c>
      <c r="F35" s="281">
        <f t="shared" si="0"/>
        <v>3.0000000000000027E-2</v>
      </c>
    </row>
    <row r="36" spans="2:6" ht="15.75" thickBot="1" x14ac:dyDescent="0.3">
      <c r="B36" s="325" t="s">
        <v>17</v>
      </c>
      <c r="C36" s="328" t="s">
        <v>22</v>
      </c>
      <c r="D36" s="281">
        <f>D33/C33-1</f>
        <v>-2.7176445601143739E-2</v>
      </c>
      <c r="E36" s="281">
        <f t="shared" si="0"/>
        <v>4.6898502365714689E-2</v>
      </c>
      <c r="F36" s="281">
        <f t="shared" si="0"/>
        <v>3.2121873875579077E-4</v>
      </c>
    </row>
    <row r="37" spans="2:6" ht="15.75" thickBot="1" x14ac:dyDescent="0.3">
      <c r="B37" s="325" t="s">
        <v>18</v>
      </c>
      <c r="C37" s="328" t="s">
        <v>22</v>
      </c>
      <c r="D37" s="281">
        <f>D34/C34-1</f>
        <v>-5.5511112234120086E-2</v>
      </c>
      <c r="E37" s="281">
        <f t="shared" si="0"/>
        <v>1.6406312976422255E-2</v>
      </c>
      <c r="F37" s="281">
        <f t="shared" si="0"/>
        <v>-2.8814350739072125E-2</v>
      </c>
    </row>
    <row r="38" spans="2:6" ht="15.75" thickBot="1" x14ac:dyDescent="0.3">
      <c r="B38" s="937" t="s">
        <v>594</v>
      </c>
      <c r="C38" s="938"/>
      <c r="D38" s="938"/>
      <c r="E38" s="938"/>
      <c r="F38" s="939"/>
    </row>
    <row r="39" spans="2:6" x14ac:dyDescent="0.25">
      <c r="B39" s="935"/>
      <c r="C39" s="323">
        <v>2019</v>
      </c>
      <c r="D39" s="323">
        <v>2020</v>
      </c>
      <c r="E39" s="323">
        <v>2021</v>
      </c>
      <c r="F39" s="323">
        <v>2022</v>
      </c>
    </row>
    <row r="40" spans="2:6" ht="15.75" thickBot="1" x14ac:dyDescent="0.3">
      <c r="B40" s="936"/>
      <c r="C40" s="324" t="s">
        <v>5</v>
      </c>
      <c r="D40" s="324" t="s">
        <v>6</v>
      </c>
      <c r="E40" s="324" t="s">
        <v>6</v>
      </c>
      <c r="F40" s="324" t="s">
        <v>6</v>
      </c>
    </row>
    <row r="41" spans="2:6" ht="15.75" thickBot="1" x14ac:dyDescent="0.3">
      <c r="B41" s="329" t="s">
        <v>0</v>
      </c>
      <c r="C41" s="330">
        <f>C42+C43</f>
        <v>1044040</v>
      </c>
      <c r="D41" s="330">
        <f t="shared" ref="D41:F41" si="1">D42+D43</f>
        <v>1044040</v>
      </c>
      <c r="E41" s="330">
        <f t="shared" si="1"/>
        <v>1044040</v>
      </c>
      <c r="F41" s="330">
        <f t="shared" si="1"/>
        <v>1044040</v>
      </c>
    </row>
    <row r="42" spans="2:6" ht="14.25" customHeight="1" thickBot="1" x14ac:dyDescent="0.3">
      <c r="B42" s="331" t="s">
        <v>50</v>
      </c>
      <c r="C42" s="332">
        <v>1044040</v>
      </c>
      <c r="D42" s="332">
        <v>1044040</v>
      </c>
      <c r="E42" s="332">
        <v>1044040</v>
      </c>
      <c r="F42" s="332">
        <v>1044040</v>
      </c>
    </row>
    <row r="43" spans="2:6" ht="14.25" customHeight="1" thickBot="1" x14ac:dyDescent="0.3">
      <c r="B43" s="331" t="s">
        <v>51</v>
      </c>
      <c r="C43" s="332">
        <v>0</v>
      </c>
      <c r="D43" s="332">
        <v>0</v>
      </c>
      <c r="E43" s="332">
        <v>0</v>
      </c>
      <c r="F43" s="332">
        <v>0</v>
      </c>
    </row>
    <row r="44" spans="2:6" ht="24.75" thickBot="1" x14ac:dyDescent="0.3">
      <c r="B44" s="329" t="s">
        <v>31</v>
      </c>
      <c r="C44" s="330">
        <f>C45+C46</f>
        <v>169557</v>
      </c>
      <c r="D44" s="330">
        <f t="shared" ref="D44:F44" si="2">D45+D46</f>
        <v>169960</v>
      </c>
      <c r="E44" s="330">
        <f t="shared" si="2"/>
        <v>169960</v>
      </c>
      <c r="F44" s="330">
        <f t="shared" si="2"/>
        <v>169960</v>
      </c>
    </row>
    <row r="45" spans="2:6" ht="12.75" customHeight="1" thickBot="1" x14ac:dyDescent="0.3">
      <c r="B45" s="331" t="s">
        <v>50</v>
      </c>
      <c r="C45" s="332">
        <v>169557</v>
      </c>
      <c r="D45" s="332">
        <v>169960</v>
      </c>
      <c r="E45" s="332">
        <v>169960</v>
      </c>
      <c r="F45" s="332">
        <v>169960</v>
      </c>
    </row>
    <row r="46" spans="2:6" ht="12.75" customHeight="1" thickBot="1" x14ac:dyDescent="0.3">
      <c r="B46" s="331" t="s">
        <v>51</v>
      </c>
      <c r="C46" s="332">
        <v>0</v>
      </c>
      <c r="D46" s="332">
        <v>0</v>
      </c>
      <c r="E46" s="332">
        <v>0</v>
      </c>
      <c r="F46" s="332">
        <v>0</v>
      </c>
    </row>
    <row r="47" spans="2:6" ht="15.75" thickBot="1" x14ac:dyDescent="0.3">
      <c r="B47" s="329" t="s">
        <v>1</v>
      </c>
      <c r="C47" s="332">
        <f>C48+C49</f>
        <v>350821</v>
      </c>
      <c r="D47" s="332">
        <f t="shared" ref="D47:F47" si="3">D48+D49</f>
        <v>307586</v>
      </c>
      <c r="E47" s="332">
        <f t="shared" si="3"/>
        <v>389086</v>
      </c>
      <c r="F47" s="332">
        <f t="shared" si="3"/>
        <v>389569</v>
      </c>
    </row>
    <row r="48" spans="2:6" ht="14.25" customHeight="1" thickBot="1" x14ac:dyDescent="0.3">
      <c r="B48" s="331" t="s">
        <v>50</v>
      </c>
      <c r="C48" s="332">
        <f>270181+80640</f>
        <v>350821</v>
      </c>
      <c r="D48" s="332">
        <f>337550+36-30000</f>
        <v>307586</v>
      </c>
      <c r="E48" s="332">
        <f>270181+80640+38265</f>
        <v>389086</v>
      </c>
      <c r="F48" s="332">
        <f>270181+80640+38748</f>
        <v>389569</v>
      </c>
    </row>
    <row r="49" spans="2:8" ht="14.25" customHeight="1" thickBot="1" x14ac:dyDescent="0.3">
      <c r="B49" s="331" t="s">
        <v>51</v>
      </c>
      <c r="C49" s="332">
        <v>0</v>
      </c>
      <c r="D49" s="330">
        <v>0</v>
      </c>
      <c r="E49" s="330">
        <v>0</v>
      </c>
      <c r="F49" s="330">
        <v>0</v>
      </c>
    </row>
    <row r="50" spans="2:8" ht="15.75" thickBot="1" x14ac:dyDescent="0.3">
      <c r="B50" s="329" t="s">
        <v>2</v>
      </c>
      <c r="C50" s="332"/>
      <c r="D50" s="330"/>
      <c r="E50" s="330"/>
      <c r="F50" s="330"/>
    </row>
    <row r="51" spans="2:8" ht="15" customHeight="1" thickBot="1" x14ac:dyDescent="0.3">
      <c r="B51" s="331" t="s">
        <v>50</v>
      </c>
      <c r="C51" s="332"/>
      <c r="D51" s="330"/>
      <c r="E51" s="330"/>
      <c r="F51" s="330"/>
    </row>
    <row r="52" spans="2:8" ht="15" customHeight="1" thickBot="1" x14ac:dyDescent="0.3">
      <c r="B52" s="331" t="s">
        <v>51</v>
      </c>
      <c r="C52" s="332"/>
      <c r="D52" s="330"/>
      <c r="E52" s="330"/>
      <c r="F52" s="330"/>
    </row>
    <row r="53" spans="2:8" ht="12" customHeight="1" thickBot="1" x14ac:dyDescent="0.3">
      <c r="B53" s="329" t="s">
        <v>24</v>
      </c>
      <c r="C53" s="332"/>
      <c r="D53" s="330"/>
      <c r="E53" s="330"/>
      <c r="F53" s="330"/>
    </row>
    <row r="54" spans="2:8" ht="13.5" customHeight="1" thickBot="1" x14ac:dyDescent="0.3">
      <c r="B54" s="331" t="s">
        <v>50</v>
      </c>
      <c r="C54" s="332"/>
      <c r="D54" s="330"/>
      <c r="E54" s="330"/>
      <c r="F54" s="330"/>
    </row>
    <row r="55" spans="2:8" ht="13.5" customHeight="1" thickBot="1" x14ac:dyDescent="0.3">
      <c r="B55" s="331" t="s">
        <v>51</v>
      </c>
      <c r="C55" s="332"/>
      <c r="D55" s="330"/>
      <c r="E55" s="330"/>
      <c r="F55" s="330"/>
    </row>
    <row r="56" spans="2:8" ht="15.75" thickBot="1" x14ac:dyDescent="0.3">
      <c r="B56" s="329" t="s">
        <v>25</v>
      </c>
      <c r="C56" s="332">
        <f>C57+C58</f>
        <v>12867</v>
      </c>
      <c r="D56" s="330">
        <f>D57+D58</f>
        <v>12834</v>
      </c>
      <c r="E56" s="330">
        <f>E57+E58</f>
        <v>3296</v>
      </c>
      <c r="F56" s="330">
        <f>F57+F58</f>
        <v>3329</v>
      </c>
    </row>
    <row r="57" spans="2:8" ht="12" customHeight="1" thickBot="1" x14ac:dyDescent="0.3">
      <c r="B57" s="331" t="s">
        <v>50</v>
      </c>
      <c r="C57" s="332">
        <v>12867</v>
      </c>
      <c r="D57" s="330">
        <f>3264+9570</f>
        <v>12834</v>
      </c>
      <c r="E57" s="330">
        <v>3296</v>
      </c>
      <c r="F57" s="330">
        <v>3329</v>
      </c>
    </row>
    <row r="58" spans="2:8" ht="12" customHeight="1" thickBot="1" x14ac:dyDescent="0.3">
      <c r="B58" s="331" t="s">
        <v>51</v>
      </c>
      <c r="C58" s="332"/>
      <c r="D58" s="330"/>
      <c r="E58" s="330"/>
      <c r="F58" s="330"/>
    </row>
    <row r="59" spans="2:8" ht="24.75" thickBot="1" x14ac:dyDescent="0.3">
      <c r="B59" s="329" t="s">
        <v>3</v>
      </c>
      <c r="C59" s="332">
        <v>0</v>
      </c>
      <c r="D59" s="330">
        <v>0</v>
      </c>
      <c r="E59" s="330">
        <f>D59*1.03*0.99</f>
        <v>0</v>
      </c>
      <c r="F59" s="330">
        <f>E59*1.03*0.99</f>
        <v>0</v>
      </c>
    </row>
    <row r="60" spans="2:8" ht="13.5" customHeight="1" thickBot="1" x14ac:dyDescent="0.3">
      <c r="B60" s="331" t="s">
        <v>50</v>
      </c>
      <c r="C60" s="332"/>
      <c r="D60" s="333"/>
      <c r="E60" s="333"/>
      <c r="F60" s="333"/>
      <c r="H60" s="334"/>
    </row>
    <row r="61" spans="2:8" ht="13.5" customHeight="1" thickBot="1" x14ac:dyDescent="0.3">
      <c r="B61" s="331" t="s">
        <v>51</v>
      </c>
      <c r="C61" s="332"/>
      <c r="D61" s="335"/>
      <c r="E61" s="333"/>
      <c r="F61" s="333"/>
    </row>
    <row r="62" spans="2:8" ht="15.75" thickBot="1" x14ac:dyDescent="0.3">
      <c r="B62" s="336" t="s">
        <v>33</v>
      </c>
      <c r="C62" s="332">
        <f>C59+C56+C53+C50+C47+C44+C41</f>
        <v>1577285</v>
      </c>
      <c r="D62" s="332">
        <f>D59+D56+D53+D50+D47+D44+D41</f>
        <v>1534420</v>
      </c>
      <c r="E62" s="332">
        <f>E59+E56+E53+E50+E47+E44+E41</f>
        <v>1606382</v>
      </c>
      <c r="F62" s="332">
        <f>F59+F56+F53+F50+F47+F44+F41</f>
        <v>1606898</v>
      </c>
    </row>
    <row r="63" spans="2:8" ht="15.75" thickBot="1" x14ac:dyDescent="0.3">
      <c r="B63" s="337" t="s">
        <v>35</v>
      </c>
      <c r="C63" s="338">
        <f>IF(C62-C33=0,0,"Error")</f>
        <v>0</v>
      </c>
      <c r="D63" s="338">
        <f>IF(D62-D33=0,0,"Error")</f>
        <v>0</v>
      </c>
      <c r="E63" s="338">
        <f>IF(E62-E33=0,0,"Error")</f>
        <v>0</v>
      </c>
      <c r="F63" s="338">
        <f>IF(F62-F33=0,0,"Error")</f>
        <v>0</v>
      </c>
    </row>
    <row r="64" spans="2:8" s="308" customFormat="1" ht="15.75" thickBot="1" x14ac:dyDescent="0.3">
      <c r="B64" s="642" t="s">
        <v>55</v>
      </c>
      <c r="C64" s="929" t="s">
        <v>595</v>
      </c>
      <c r="D64" s="930"/>
      <c r="E64" s="930"/>
      <c r="F64" s="931"/>
    </row>
    <row r="65" spans="2:6" s="308" customFormat="1" ht="23.25" customHeight="1" thickBot="1" x14ac:dyDescent="0.3">
      <c r="B65" s="30" t="s">
        <v>9</v>
      </c>
      <c r="C65" s="937" t="s">
        <v>596</v>
      </c>
      <c r="D65" s="938"/>
      <c r="E65" s="938"/>
      <c r="F65" s="939"/>
    </row>
    <row r="66" spans="2:6" s="308" customFormat="1" ht="19.5" customHeight="1" thickBot="1" x14ac:dyDescent="0.3">
      <c r="B66" s="30" t="s">
        <v>14</v>
      </c>
      <c r="C66" s="937" t="s">
        <v>597</v>
      </c>
      <c r="D66" s="938"/>
      <c r="E66" s="938"/>
      <c r="F66" s="939"/>
    </row>
    <row r="67" spans="2:6" s="308" customFormat="1" ht="15.75" thickBot="1" x14ac:dyDescent="0.3">
      <c r="B67" s="30" t="s">
        <v>8</v>
      </c>
      <c r="C67" s="326">
        <v>21</v>
      </c>
      <c r="D67" s="326">
        <v>30</v>
      </c>
      <c r="E67" s="326">
        <v>32</v>
      </c>
      <c r="F67" s="326">
        <v>32</v>
      </c>
    </row>
    <row r="68" spans="2:6" s="308" customFormat="1" x14ac:dyDescent="0.25">
      <c r="B68" s="945"/>
      <c r="C68" s="306">
        <v>2019</v>
      </c>
      <c r="D68" s="306">
        <v>2020</v>
      </c>
      <c r="E68" s="306">
        <v>2021</v>
      </c>
      <c r="F68" s="306">
        <v>2022</v>
      </c>
    </row>
    <row r="69" spans="2:6" s="308" customFormat="1" ht="15.75" thickBot="1" x14ac:dyDescent="0.3">
      <c r="B69" s="946"/>
      <c r="C69" s="307" t="s">
        <v>5</v>
      </c>
      <c r="D69" s="307" t="s">
        <v>6</v>
      </c>
      <c r="E69" s="307" t="s">
        <v>6</v>
      </c>
      <c r="F69" s="307" t="s">
        <v>6</v>
      </c>
    </row>
    <row r="70" spans="2:6" s="308" customFormat="1" ht="15.75" thickBot="1" x14ac:dyDescent="0.3">
      <c r="B70" s="30" t="s">
        <v>15</v>
      </c>
      <c r="C70" s="326">
        <f>C99</f>
        <v>10000</v>
      </c>
      <c r="D70" s="326">
        <v>30000</v>
      </c>
      <c r="E70" s="326">
        <v>30000</v>
      </c>
      <c r="F70" s="326">
        <v>30000</v>
      </c>
    </row>
    <row r="71" spans="2:6" s="308" customFormat="1" ht="15.75" thickBot="1" x14ac:dyDescent="0.3">
      <c r="B71" s="30" t="s">
        <v>23</v>
      </c>
      <c r="C71" s="326">
        <f>C70/C67</f>
        <v>476.1904761904762</v>
      </c>
      <c r="D71" s="326">
        <f>D70/D67</f>
        <v>1000</v>
      </c>
      <c r="E71" s="326">
        <f>E70/E67</f>
        <v>937.5</v>
      </c>
      <c r="F71" s="326">
        <f>F70/F67</f>
        <v>937.5</v>
      </c>
    </row>
    <row r="72" spans="2:6" s="308" customFormat="1" ht="15.75" thickBot="1" x14ac:dyDescent="0.3">
      <c r="B72" s="30" t="s">
        <v>16</v>
      </c>
      <c r="C72" s="339"/>
      <c r="D72" s="326">
        <v>0</v>
      </c>
      <c r="E72" s="326">
        <v>0</v>
      </c>
      <c r="F72" s="326">
        <v>0</v>
      </c>
    </row>
    <row r="73" spans="2:6" s="308" customFormat="1" ht="15.75" thickBot="1" x14ac:dyDescent="0.3">
      <c r="B73" s="30" t="s">
        <v>17</v>
      </c>
      <c r="C73" s="339"/>
      <c r="D73" s="326">
        <v>0</v>
      </c>
      <c r="E73" s="326">
        <v>0</v>
      </c>
      <c r="F73" s="326">
        <v>0</v>
      </c>
    </row>
    <row r="74" spans="2:6" s="308" customFormat="1" ht="23.25" thickBot="1" x14ac:dyDescent="0.3">
      <c r="B74" s="30" t="s">
        <v>18</v>
      </c>
      <c r="C74" s="339"/>
      <c r="D74" s="326">
        <v>0</v>
      </c>
      <c r="E74" s="326">
        <v>0</v>
      </c>
      <c r="F74" s="326">
        <v>0</v>
      </c>
    </row>
    <row r="75" spans="2:6" s="308" customFormat="1" ht="15.75" thickBot="1" x14ac:dyDescent="0.3">
      <c r="B75" s="937" t="s">
        <v>598</v>
      </c>
      <c r="C75" s="938"/>
      <c r="D75" s="938"/>
      <c r="E75" s="938"/>
      <c r="F75" s="939"/>
    </row>
    <row r="76" spans="2:6" s="308" customFormat="1" x14ac:dyDescent="0.25">
      <c r="B76" s="945"/>
      <c r="C76" s="306">
        <v>2019</v>
      </c>
      <c r="D76" s="306">
        <v>2020</v>
      </c>
      <c r="E76" s="306">
        <v>2021</v>
      </c>
      <c r="F76" s="306">
        <v>2022</v>
      </c>
    </row>
    <row r="77" spans="2:6" s="308" customFormat="1" ht="15.75" thickBot="1" x14ac:dyDescent="0.3">
      <c r="B77" s="946"/>
      <c r="C77" s="307" t="s">
        <v>5</v>
      </c>
      <c r="D77" s="307" t="s">
        <v>6</v>
      </c>
      <c r="E77" s="307" t="s">
        <v>6</v>
      </c>
      <c r="F77" s="307" t="s">
        <v>6</v>
      </c>
    </row>
    <row r="78" spans="2:6" s="308" customFormat="1" ht="15.75" thickBot="1" x14ac:dyDescent="0.3">
      <c r="B78" s="329" t="s">
        <v>0</v>
      </c>
      <c r="C78" s="338">
        <v>0</v>
      </c>
      <c r="D78" s="338">
        <v>0</v>
      </c>
      <c r="E78" s="338">
        <v>0</v>
      </c>
      <c r="F78" s="338">
        <v>0</v>
      </c>
    </row>
    <row r="79" spans="2:6" s="308" customFormat="1" ht="13.5" customHeight="1" thickBot="1" x14ac:dyDescent="0.3">
      <c r="B79" s="331" t="s">
        <v>50</v>
      </c>
      <c r="C79" s="338"/>
      <c r="D79" s="338"/>
      <c r="E79" s="338"/>
      <c r="F79" s="338"/>
    </row>
    <row r="80" spans="2:6" s="308" customFormat="1" ht="13.5" customHeight="1" thickBot="1" x14ac:dyDescent="0.3">
      <c r="B80" s="331" t="s">
        <v>51</v>
      </c>
      <c r="C80" s="338"/>
      <c r="D80" s="338"/>
      <c r="E80" s="338"/>
      <c r="F80" s="338"/>
    </row>
    <row r="81" spans="2:6" s="308" customFormat="1" ht="24.75" thickBot="1" x14ac:dyDescent="0.3">
      <c r="B81" s="329" t="s">
        <v>31</v>
      </c>
      <c r="C81" s="338">
        <v>0</v>
      </c>
      <c r="D81" s="338">
        <v>0</v>
      </c>
      <c r="E81" s="338">
        <v>0</v>
      </c>
      <c r="F81" s="338">
        <v>0</v>
      </c>
    </row>
    <row r="82" spans="2:6" s="308" customFormat="1" ht="12" customHeight="1" thickBot="1" x14ac:dyDescent="0.3">
      <c r="B82" s="331" t="s">
        <v>50</v>
      </c>
      <c r="C82" s="338"/>
      <c r="D82" s="338"/>
      <c r="E82" s="338"/>
      <c r="F82" s="338"/>
    </row>
    <row r="83" spans="2:6" s="308" customFormat="1" ht="12" customHeight="1" thickBot="1" x14ac:dyDescent="0.3">
      <c r="B83" s="331" t="s">
        <v>51</v>
      </c>
      <c r="C83" s="338"/>
      <c r="D83" s="338"/>
      <c r="E83" s="338"/>
      <c r="F83" s="338"/>
    </row>
    <row r="84" spans="2:6" s="308" customFormat="1" ht="15.75" thickBot="1" x14ac:dyDescent="0.3">
      <c r="B84" s="329" t="s">
        <v>1</v>
      </c>
      <c r="C84" s="338">
        <f>C85+C86</f>
        <v>10000</v>
      </c>
      <c r="D84" s="338">
        <f t="shared" ref="D84:F84" si="4">D85+D86</f>
        <v>30000</v>
      </c>
      <c r="E84" s="338">
        <f t="shared" si="4"/>
        <v>30000</v>
      </c>
      <c r="F84" s="338">
        <f t="shared" si="4"/>
        <v>30000</v>
      </c>
    </row>
    <row r="85" spans="2:6" s="308" customFormat="1" ht="13.5" customHeight="1" thickBot="1" x14ac:dyDescent="0.3">
      <c r="B85" s="331" t="s">
        <v>50</v>
      </c>
      <c r="C85" s="332">
        <v>10000</v>
      </c>
      <c r="D85" s="338">
        <v>30000</v>
      </c>
      <c r="E85" s="338">
        <v>30000</v>
      </c>
      <c r="F85" s="338">
        <v>30000</v>
      </c>
    </row>
    <row r="86" spans="2:6" s="308" customFormat="1" ht="13.5" customHeight="1" thickBot="1" x14ac:dyDescent="0.3">
      <c r="B86" s="331" t="s">
        <v>51</v>
      </c>
      <c r="C86" s="338"/>
      <c r="D86" s="338"/>
      <c r="E86" s="338"/>
      <c r="F86" s="338"/>
    </row>
    <row r="87" spans="2:6" s="308" customFormat="1" ht="15.75" thickBot="1" x14ac:dyDescent="0.3">
      <c r="B87" s="329" t="s">
        <v>2</v>
      </c>
      <c r="C87" s="340">
        <v>0</v>
      </c>
      <c r="D87" s="338">
        <v>0</v>
      </c>
      <c r="E87" s="338">
        <v>0</v>
      </c>
      <c r="F87" s="338">
        <v>0</v>
      </c>
    </row>
    <row r="88" spans="2:6" s="308" customFormat="1" ht="13.5" customHeight="1" thickBot="1" x14ac:dyDescent="0.3">
      <c r="B88" s="331" t="s">
        <v>50</v>
      </c>
      <c r="C88" s="340"/>
      <c r="D88" s="338"/>
      <c r="E88" s="338"/>
      <c r="F88" s="338"/>
    </row>
    <row r="89" spans="2:6" s="308" customFormat="1" ht="13.5" customHeight="1" thickBot="1" x14ac:dyDescent="0.3">
      <c r="B89" s="331" t="s">
        <v>51</v>
      </c>
      <c r="C89" s="340"/>
      <c r="D89" s="338"/>
      <c r="E89" s="338"/>
      <c r="F89" s="338"/>
    </row>
    <row r="90" spans="2:6" s="308" customFormat="1" ht="15.75" thickBot="1" x14ac:dyDescent="0.3">
      <c r="B90" s="329" t="s">
        <v>24</v>
      </c>
      <c r="C90" s="340">
        <v>0</v>
      </c>
      <c r="D90" s="338">
        <v>0</v>
      </c>
      <c r="E90" s="338">
        <v>0</v>
      </c>
      <c r="F90" s="338">
        <v>0</v>
      </c>
    </row>
    <row r="91" spans="2:6" s="308" customFormat="1" ht="14.25" customHeight="1" thickBot="1" x14ac:dyDescent="0.3">
      <c r="B91" s="331" t="s">
        <v>50</v>
      </c>
      <c r="C91" s="340"/>
      <c r="D91" s="338"/>
      <c r="E91" s="338"/>
      <c r="F91" s="338"/>
    </row>
    <row r="92" spans="2:6" s="308" customFormat="1" ht="14.25" customHeight="1" thickBot="1" x14ac:dyDescent="0.3">
      <c r="B92" s="331" t="s">
        <v>51</v>
      </c>
      <c r="C92" s="340"/>
      <c r="D92" s="338"/>
      <c r="E92" s="338"/>
      <c r="F92" s="338"/>
    </row>
    <row r="93" spans="2:6" s="308" customFormat="1" ht="15.75" thickBot="1" x14ac:dyDescent="0.3">
      <c r="B93" s="329" t="s">
        <v>25</v>
      </c>
      <c r="C93" s="340">
        <v>0</v>
      </c>
      <c r="D93" s="338">
        <v>0</v>
      </c>
      <c r="E93" s="338">
        <v>0</v>
      </c>
      <c r="F93" s="338">
        <v>0</v>
      </c>
    </row>
    <row r="94" spans="2:6" s="308" customFormat="1" ht="12" customHeight="1" thickBot="1" x14ac:dyDescent="0.3">
      <c r="B94" s="331" t="s">
        <v>50</v>
      </c>
      <c r="C94" s="340"/>
      <c r="D94" s="338"/>
      <c r="E94" s="338"/>
      <c r="F94" s="338"/>
    </row>
    <row r="95" spans="2:6" s="308" customFormat="1" ht="12" customHeight="1" thickBot="1" x14ac:dyDescent="0.3">
      <c r="B95" s="331" t="s">
        <v>51</v>
      </c>
      <c r="C95" s="340"/>
      <c r="D95" s="338"/>
      <c r="E95" s="338"/>
      <c r="F95" s="338"/>
    </row>
    <row r="96" spans="2:6" s="308" customFormat="1" ht="24.75" thickBot="1" x14ac:dyDescent="0.3">
      <c r="B96" s="329" t="s">
        <v>3</v>
      </c>
      <c r="C96" s="340">
        <v>0</v>
      </c>
      <c r="D96" s="338">
        <v>0</v>
      </c>
      <c r="E96" s="338">
        <v>0</v>
      </c>
      <c r="F96" s="338">
        <v>0</v>
      </c>
    </row>
    <row r="97" spans="2:6" s="308" customFormat="1" ht="11.25" customHeight="1" thickBot="1" x14ac:dyDescent="0.3">
      <c r="B97" s="331" t="s">
        <v>50</v>
      </c>
      <c r="C97" s="340"/>
      <c r="D97" s="338"/>
      <c r="E97" s="338"/>
      <c r="F97" s="338"/>
    </row>
    <row r="98" spans="2:6" s="308" customFormat="1" ht="11.25" customHeight="1" thickBot="1" x14ac:dyDescent="0.3">
      <c r="B98" s="331" t="s">
        <v>51</v>
      </c>
      <c r="C98" s="340"/>
      <c r="D98" s="338"/>
      <c r="E98" s="338"/>
      <c r="F98" s="338"/>
    </row>
    <row r="99" spans="2:6" s="308" customFormat="1" ht="15.75" thickBot="1" x14ac:dyDescent="0.3">
      <c r="B99" s="341" t="s">
        <v>57</v>
      </c>
      <c r="C99" s="338">
        <f>C96+C93+C90+C87+C84+C81+C78</f>
        <v>10000</v>
      </c>
      <c r="D99" s="338">
        <f>D96+D93+D90+D87+D84+D81+D78</f>
        <v>30000</v>
      </c>
      <c r="E99" s="338">
        <f>E96+E93+E90+E87+E84+E81+E78</f>
        <v>30000</v>
      </c>
      <c r="F99" s="338">
        <f>F96+F93+F90+F87+F84+F81+F78</f>
        <v>30000</v>
      </c>
    </row>
    <row r="100" spans="2:6" s="308" customFormat="1" ht="15.75" thickBot="1" x14ac:dyDescent="0.3">
      <c r="B100" s="312" t="s">
        <v>35</v>
      </c>
      <c r="C100" s="338">
        <f>IF(C99-C70=0,0,"Error")</f>
        <v>0</v>
      </c>
      <c r="D100" s="338">
        <f>IF(D99-D70=0,0,"Error")</f>
        <v>0</v>
      </c>
      <c r="E100" s="338">
        <f>IF(E99-E70=0,0,"Error")</f>
        <v>0</v>
      </c>
      <c r="F100" s="338">
        <f>IF(F99-F70=0,0,"Error")</f>
        <v>0</v>
      </c>
    </row>
    <row r="101" spans="2:6" ht="15.75" thickBot="1" x14ac:dyDescent="0.3">
      <c r="B101" s="947" t="s">
        <v>38</v>
      </c>
      <c r="C101" s="948"/>
      <c r="D101" s="948"/>
      <c r="E101" s="948"/>
      <c r="F101" s="949"/>
    </row>
    <row r="102" spans="2:6" ht="15.75" thickBot="1" x14ac:dyDescent="0.3">
      <c r="B102" s="947" t="s">
        <v>39</v>
      </c>
      <c r="C102" s="948"/>
      <c r="D102" s="948"/>
      <c r="E102" s="948"/>
      <c r="F102" s="949"/>
    </row>
    <row r="103" spans="2:6" ht="15.75" thickBot="1" x14ac:dyDescent="0.3">
      <c r="B103" s="30" t="s">
        <v>29</v>
      </c>
      <c r="C103" s="950"/>
      <c r="D103" s="951"/>
      <c r="E103" s="951"/>
      <c r="F103" s="952"/>
    </row>
    <row r="104" spans="2:6" ht="23.25" thickBot="1" x14ac:dyDescent="0.3">
      <c r="B104" s="639" t="s">
        <v>56</v>
      </c>
      <c r="C104" s="639" t="s">
        <v>599</v>
      </c>
      <c r="D104" s="643" t="s">
        <v>53</v>
      </c>
      <c r="E104" s="953" t="s">
        <v>600</v>
      </c>
      <c r="F104" s="954"/>
    </row>
    <row r="105" spans="2:6" ht="15.75" thickBot="1" x14ac:dyDescent="0.3">
      <c r="B105" s="325" t="s">
        <v>9</v>
      </c>
      <c r="C105" s="937" t="s">
        <v>601</v>
      </c>
      <c r="D105" s="938"/>
      <c r="E105" s="938"/>
      <c r="F105" s="939"/>
    </row>
    <row r="106" spans="2:6" ht="15.75" thickBot="1" x14ac:dyDescent="0.3">
      <c r="B106" s="325" t="s">
        <v>14</v>
      </c>
      <c r="C106" s="955" t="s">
        <v>602</v>
      </c>
      <c r="D106" s="956"/>
      <c r="E106" s="956"/>
      <c r="F106" s="957"/>
    </row>
    <row r="107" spans="2:6" x14ac:dyDescent="0.25">
      <c r="B107" s="935"/>
      <c r="C107" s="323">
        <v>2019</v>
      </c>
      <c r="D107" s="323">
        <v>2020</v>
      </c>
      <c r="E107" s="323">
        <v>2021</v>
      </c>
      <c r="F107" s="323">
        <v>2022</v>
      </c>
    </row>
    <row r="108" spans="2:6" ht="15.75" thickBot="1" x14ac:dyDescent="0.3">
      <c r="B108" s="936"/>
      <c r="C108" s="324" t="s">
        <v>5</v>
      </c>
      <c r="D108" s="324" t="s">
        <v>6</v>
      </c>
      <c r="E108" s="324" t="s">
        <v>6</v>
      </c>
      <c r="F108" s="324" t="s">
        <v>6</v>
      </c>
    </row>
    <row r="109" spans="2:6" ht="16.5" customHeight="1" thickBot="1" x14ac:dyDescent="0.3">
      <c r="B109" s="325" t="s">
        <v>8</v>
      </c>
      <c r="C109" s="327">
        <v>161</v>
      </c>
      <c r="D109" s="327">
        <v>30</v>
      </c>
      <c r="E109" s="327">
        <v>30</v>
      </c>
      <c r="F109" s="327">
        <v>30</v>
      </c>
    </row>
    <row r="110" spans="2:6" ht="16.5" customHeight="1" thickBot="1" x14ac:dyDescent="0.3">
      <c r="B110" s="325" t="s">
        <v>15</v>
      </c>
      <c r="C110" s="327">
        <v>6879</v>
      </c>
      <c r="D110" s="327">
        <f>D128</f>
        <v>1000</v>
      </c>
      <c r="E110" s="327">
        <f>E128</f>
        <v>1000</v>
      </c>
      <c r="F110" s="327">
        <f>F128</f>
        <v>1000</v>
      </c>
    </row>
    <row r="111" spans="2:6" ht="16.5" customHeight="1" thickBot="1" x14ac:dyDescent="0.3">
      <c r="B111" s="325" t="s">
        <v>23</v>
      </c>
      <c r="C111" s="327">
        <f>C110/C109</f>
        <v>42.726708074534159</v>
      </c>
      <c r="D111" s="327">
        <f>D110/D109</f>
        <v>33.333333333333336</v>
      </c>
      <c r="E111" s="327">
        <f>E110/E109</f>
        <v>33.333333333333336</v>
      </c>
      <c r="F111" s="327">
        <f>F110/F109</f>
        <v>33.333333333333336</v>
      </c>
    </row>
    <row r="112" spans="2:6" ht="16.5" customHeight="1" thickBot="1" x14ac:dyDescent="0.3">
      <c r="B112" s="325" t="s">
        <v>16</v>
      </c>
      <c r="C112" s="328" t="s">
        <v>22</v>
      </c>
      <c r="D112" s="281">
        <f>D109/C109-1</f>
        <v>-0.81366459627329191</v>
      </c>
      <c r="E112" s="281">
        <f t="shared" ref="E112:F114" si="5">E109/D109-1</f>
        <v>0</v>
      </c>
      <c r="F112" s="281">
        <f t="shared" si="5"/>
        <v>0</v>
      </c>
    </row>
    <row r="113" spans="2:6" ht="16.5" customHeight="1" thickBot="1" x14ac:dyDescent="0.3">
      <c r="B113" s="325" t="s">
        <v>17</v>
      </c>
      <c r="C113" s="328" t="s">
        <v>22</v>
      </c>
      <c r="D113" s="281">
        <f>D110/C110-1</f>
        <v>-0.85463003343509225</v>
      </c>
      <c r="E113" s="281">
        <f t="shared" si="5"/>
        <v>0</v>
      </c>
      <c r="F113" s="281">
        <f t="shared" si="5"/>
        <v>0</v>
      </c>
    </row>
    <row r="114" spans="2:6" ht="16.5" customHeight="1" thickBot="1" x14ac:dyDescent="0.3">
      <c r="B114" s="325" t="s">
        <v>18</v>
      </c>
      <c r="C114" s="328" t="s">
        <v>22</v>
      </c>
      <c r="D114" s="281">
        <f>D111/C111-1</f>
        <v>-0.21984784610166197</v>
      </c>
      <c r="E114" s="281">
        <f t="shared" si="5"/>
        <v>0</v>
      </c>
      <c r="F114" s="281">
        <f t="shared" si="5"/>
        <v>0</v>
      </c>
    </row>
    <row r="115" spans="2:6" ht="15.75" thickBot="1" x14ac:dyDescent="0.3">
      <c r="B115" s="937" t="s">
        <v>603</v>
      </c>
      <c r="C115" s="938"/>
      <c r="D115" s="938"/>
      <c r="E115" s="938"/>
      <c r="F115" s="939"/>
    </row>
    <row r="116" spans="2:6" ht="12" customHeight="1" x14ac:dyDescent="0.25">
      <c r="B116" s="935"/>
      <c r="C116" s="323">
        <v>2019</v>
      </c>
      <c r="D116" s="323">
        <v>2020</v>
      </c>
      <c r="E116" s="323">
        <v>2021</v>
      </c>
      <c r="F116" s="323">
        <v>2022</v>
      </c>
    </row>
    <row r="117" spans="2:6" ht="12.75" customHeight="1" thickBot="1" x14ac:dyDescent="0.3">
      <c r="B117" s="936"/>
      <c r="C117" s="324" t="s">
        <v>5</v>
      </c>
      <c r="D117" s="324" t="s">
        <v>6</v>
      </c>
      <c r="E117" s="324" t="s">
        <v>6</v>
      </c>
      <c r="F117" s="324" t="s">
        <v>6</v>
      </c>
    </row>
    <row r="118" spans="2:6" ht="9.75" customHeight="1" thickBot="1" x14ac:dyDescent="0.3">
      <c r="B118" s="329" t="s">
        <v>41</v>
      </c>
      <c r="C118" s="330">
        <f>C119+C120+C121+C122</f>
        <v>0</v>
      </c>
      <c r="D118" s="330">
        <f>D119+D120+D121+D122</f>
        <v>0</v>
      </c>
      <c r="E118" s="330">
        <f>E119+E120+E121+E122</f>
        <v>0</v>
      </c>
      <c r="F118" s="330">
        <f>F119+F120+F121+F122</f>
        <v>0</v>
      </c>
    </row>
    <row r="119" spans="2:6" ht="9.75" customHeight="1" thickBot="1" x14ac:dyDescent="0.3">
      <c r="B119" s="331" t="s">
        <v>50</v>
      </c>
      <c r="C119" s="330"/>
      <c r="D119" s="330"/>
      <c r="E119" s="330"/>
      <c r="F119" s="330"/>
    </row>
    <row r="120" spans="2:6" ht="9.75" customHeight="1" thickBot="1" x14ac:dyDescent="0.3">
      <c r="B120" s="331" t="s">
        <v>75</v>
      </c>
      <c r="C120" s="330"/>
      <c r="D120" s="330"/>
      <c r="E120" s="330"/>
      <c r="F120" s="330"/>
    </row>
    <row r="121" spans="2:6" ht="9.75" customHeight="1" thickBot="1" x14ac:dyDescent="0.3">
      <c r="B121" s="331" t="s">
        <v>76</v>
      </c>
      <c r="C121" s="330"/>
      <c r="D121" s="330"/>
      <c r="E121" s="330"/>
      <c r="F121" s="330"/>
    </row>
    <row r="122" spans="2:6" ht="9.75" customHeight="1" thickBot="1" x14ac:dyDescent="0.3">
      <c r="B122" s="331" t="s">
        <v>77</v>
      </c>
      <c r="C122" s="330"/>
      <c r="D122" s="330"/>
      <c r="E122" s="330"/>
      <c r="F122" s="330"/>
    </row>
    <row r="123" spans="2:6" ht="9.75" customHeight="1" thickBot="1" x14ac:dyDescent="0.3">
      <c r="B123" s="329" t="s">
        <v>42</v>
      </c>
      <c r="C123" s="332">
        <f>C124+C125+C126+C127</f>
        <v>6879</v>
      </c>
      <c r="D123" s="332">
        <f>D124+D125+D126+D127</f>
        <v>1000</v>
      </c>
      <c r="E123" s="332">
        <f>E124+E125+E126+E127</f>
        <v>1000</v>
      </c>
      <c r="F123" s="332">
        <f>F124+F125+F126+F127</f>
        <v>1000</v>
      </c>
    </row>
    <row r="124" spans="2:6" ht="9.75" customHeight="1" thickBot="1" x14ac:dyDescent="0.3">
      <c r="B124" s="331" t="s">
        <v>50</v>
      </c>
      <c r="C124" s="332">
        <v>6879</v>
      </c>
      <c r="D124" s="330">
        <v>1000</v>
      </c>
      <c r="E124" s="330">
        <v>1000</v>
      </c>
      <c r="F124" s="330">
        <v>1000</v>
      </c>
    </row>
    <row r="125" spans="2:6" ht="9.75" customHeight="1" thickBot="1" x14ac:dyDescent="0.3">
      <c r="B125" s="331" t="s">
        <v>75</v>
      </c>
      <c r="C125" s="332"/>
      <c r="D125" s="330"/>
      <c r="E125" s="330"/>
      <c r="F125" s="330"/>
    </row>
    <row r="126" spans="2:6" ht="9.75" customHeight="1" thickBot="1" x14ac:dyDescent="0.3">
      <c r="B126" s="331" t="s">
        <v>76</v>
      </c>
      <c r="C126" s="332"/>
      <c r="D126" s="330"/>
      <c r="E126" s="330"/>
      <c r="F126" s="330"/>
    </row>
    <row r="127" spans="2:6" ht="9.75" customHeight="1" thickBot="1" x14ac:dyDescent="0.3">
      <c r="B127" s="331" t="s">
        <v>77</v>
      </c>
      <c r="C127" s="332"/>
      <c r="D127" s="330"/>
      <c r="E127" s="330"/>
      <c r="F127" s="330"/>
    </row>
    <row r="128" spans="2:6" ht="15.75" thickBot="1" x14ac:dyDescent="0.3">
      <c r="B128" s="342" t="s">
        <v>58</v>
      </c>
      <c r="C128" s="332">
        <f>C118+C123</f>
        <v>6879</v>
      </c>
      <c r="D128" s="332">
        <f>D118+D123</f>
        <v>1000</v>
      </c>
      <c r="E128" s="332">
        <f>E118+E123</f>
        <v>1000</v>
      </c>
      <c r="F128" s="332">
        <f>F118+F123</f>
        <v>1000</v>
      </c>
    </row>
    <row r="129" spans="2:8" ht="15.75" thickBot="1" x14ac:dyDescent="0.3">
      <c r="B129" s="337" t="s">
        <v>35</v>
      </c>
      <c r="C129" s="338">
        <f>IF(C128-C110=0,0,"Error")</f>
        <v>0</v>
      </c>
      <c r="D129" s="338">
        <f t="shared" ref="D129:F129" si="6">IF(D128-D110=0,0,"Error")</f>
        <v>0</v>
      </c>
      <c r="E129" s="338">
        <f t="shared" si="6"/>
        <v>0</v>
      </c>
      <c r="F129" s="338">
        <f t="shared" si="6"/>
        <v>0</v>
      </c>
    </row>
    <row r="130" spans="2:8" ht="23.25" thickBot="1" x14ac:dyDescent="0.3">
      <c r="B130" s="639" t="s">
        <v>60</v>
      </c>
      <c r="C130" s="639" t="s">
        <v>604</v>
      </c>
      <c r="D130" s="643" t="s">
        <v>53</v>
      </c>
      <c r="E130" s="953" t="s">
        <v>605</v>
      </c>
      <c r="F130" s="954"/>
    </row>
    <row r="131" spans="2:8" ht="20.25" customHeight="1" thickBot="1" x14ac:dyDescent="0.3">
      <c r="B131" s="325" t="s">
        <v>9</v>
      </c>
      <c r="C131" s="802" t="s">
        <v>606</v>
      </c>
      <c r="D131" s="803"/>
      <c r="E131" s="803"/>
      <c r="F131" s="804"/>
    </row>
    <row r="132" spans="2:8" ht="15.75" thickBot="1" x14ac:dyDescent="0.3">
      <c r="B132" s="325" t="s">
        <v>14</v>
      </c>
      <c r="C132" s="955" t="s">
        <v>144</v>
      </c>
      <c r="D132" s="956"/>
      <c r="E132" s="956"/>
      <c r="F132" s="957"/>
    </row>
    <row r="133" spans="2:8" x14ac:dyDescent="0.25">
      <c r="B133" s="935"/>
      <c r="C133" s="323">
        <v>2019</v>
      </c>
      <c r="D133" s="323">
        <v>2020</v>
      </c>
      <c r="E133" s="323">
        <v>2021</v>
      </c>
      <c r="F133" s="323">
        <v>2022</v>
      </c>
    </row>
    <row r="134" spans="2:8" ht="15.75" thickBot="1" x14ac:dyDescent="0.3">
      <c r="B134" s="936"/>
      <c r="C134" s="324" t="s">
        <v>5</v>
      </c>
      <c r="D134" s="324" t="s">
        <v>6</v>
      </c>
      <c r="E134" s="324" t="s">
        <v>6</v>
      </c>
      <c r="F134" s="324" t="s">
        <v>6</v>
      </c>
    </row>
    <row r="135" spans="2:8" ht="12" customHeight="1" thickBot="1" x14ac:dyDescent="0.3">
      <c r="B135" s="325" t="s">
        <v>8</v>
      </c>
      <c r="C135" s="328">
        <f>142+5+180</f>
        <v>327</v>
      </c>
      <c r="D135" s="328">
        <v>141</v>
      </c>
      <c r="E135" s="328">
        <v>135</v>
      </c>
      <c r="F135" s="328">
        <v>133</v>
      </c>
    </row>
    <row r="136" spans="2:8" ht="12" customHeight="1" thickBot="1" x14ac:dyDescent="0.3">
      <c r="B136" s="325" t="s">
        <v>15</v>
      </c>
      <c r="C136" s="327">
        <v>71700</v>
      </c>
      <c r="D136" s="327">
        <v>16689</v>
      </c>
      <c r="E136" s="327">
        <v>16250</v>
      </c>
      <c r="F136" s="327">
        <v>16000</v>
      </c>
      <c r="H136" s="343"/>
    </row>
    <row r="137" spans="2:8" ht="12" customHeight="1" thickBot="1" x14ac:dyDescent="0.3">
      <c r="B137" s="325" t="s">
        <v>23</v>
      </c>
      <c r="C137" s="327">
        <f>C136/C135</f>
        <v>219.26605504587155</v>
      </c>
      <c r="D137" s="327">
        <f>D136/D135</f>
        <v>118.36170212765957</v>
      </c>
      <c r="E137" s="327">
        <f>E136/E135</f>
        <v>120.37037037037037</v>
      </c>
      <c r="F137" s="327">
        <f>F136/F135</f>
        <v>120.30075187969925</v>
      </c>
      <c r="H137" s="343"/>
    </row>
    <row r="138" spans="2:8" ht="12" customHeight="1" thickBot="1" x14ac:dyDescent="0.3">
      <c r="B138" s="325" t="s">
        <v>16</v>
      </c>
      <c r="C138" s="328" t="s">
        <v>22</v>
      </c>
      <c r="D138" s="281">
        <f>D135/C135-1</f>
        <v>-0.5688073394495412</v>
      </c>
      <c r="E138" s="281">
        <f t="shared" ref="E138:F140" si="7">E135/D135-1</f>
        <v>-4.2553191489361653E-2</v>
      </c>
      <c r="F138" s="281">
        <f t="shared" si="7"/>
        <v>-1.4814814814814836E-2</v>
      </c>
    </row>
    <row r="139" spans="2:8" ht="12" customHeight="1" thickBot="1" x14ac:dyDescent="0.3">
      <c r="B139" s="325" t="s">
        <v>17</v>
      </c>
      <c r="C139" s="328" t="s">
        <v>22</v>
      </c>
      <c r="D139" s="281">
        <f>D136/C136-1</f>
        <v>-0.76723849372384934</v>
      </c>
      <c r="E139" s="281">
        <f t="shared" si="7"/>
        <v>-2.6304751632811985E-2</v>
      </c>
      <c r="F139" s="281">
        <f t="shared" si="7"/>
        <v>-1.538461538461533E-2</v>
      </c>
    </row>
    <row r="140" spans="2:8" ht="12" customHeight="1" thickBot="1" x14ac:dyDescent="0.3">
      <c r="B140" s="325" t="s">
        <v>18</v>
      </c>
      <c r="C140" s="328" t="s">
        <v>22</v>
      </c>
      <c r="D140" s="281">
        <f>D137/C137-1</f>
        <v>-0.46019140033828898</v>
      </c>
      <c r="E140" s="281">
        <f t="shared" si="7"/>
        <v>1.6970592739063095E-2</v>
      </c>
      <c r="F140" s="281">
        <f t="shared" si="7"/>
        <v>-5.7836899942165232E-4</v>
      </c>
    </row>
    <row r="141" spans="2:8" ht="15.75" thickBot="1" x14ac:dyDescent="0.3">
      <c r="B141" s="937" t="s">
        <v>607</v>
      </c>
      <c r="C141" s="938"/>
      <c r="D141" s="938"/>
      <c r="E141" s="938"/>
      <c r="F141" s="939"/>
    </row>
    <row r="142" spans="2:8" x14ac:dyDescent="0.25">
      <c r="B142" s="935"/>
      <c r="C142" s="323">
        <v>2019</v>
      </c>
      <c r="D142" s="323">
        <v>2020</v>
      </c>
      <c r="E142" s="323">
        <v>2021</v>
      </c>
      <c r="F142" s="323">
        <v>2022</v>
      </c>
    </row>
    <row r="143" spans="2:8" ht="15.75" thickBot="1" x14ac:dyDescent="0.3">
      <c r="B143" s="936"/>
      <c r="C143" s="324" t="s">
        <v>5</v>
      </c>
      <c r="D143" s="324" t="s">
        <v>6</v>
      </c>
      <c r="E143" s="324" t="s">
        <v>6</v>
      </c>
      <c r="F143" s="324" t="s">
        <v>6</v>
      </c>
    </row>
    <row r="144" spans="2:8" ht="11.25" customHeight="1" thickBot="1" x14ac:dyDescent="0.3">
      <c r="B144" s="329" t="s">
        <v>41</v>
      </c>
      <c r="C144" s="330">
        <f>C145+C146+C147+C148</f>
        <v>0</v>
      </c>
      <c r="D144" s="330">
        <f>D145+D146+D147+D148</f>
        <v>0</v>
      </c>
      <c r="E144" s="330">
        <f>E145+E146+E147+E148</f>
        <v>0</v>
      </c>
      <c r="F144" s="330">
        <f>F145+F146+F147+F148</f>
        <v>0</v>
      </c>
    </row>
    <row r="145" spans="2:6" ht="11.25" customHeight="1" thickBot="1" x14ac:dyDescent="0.3">
      <c r="B145" s="331" t="s">
        <v>50</v>
      </c>
      <c r="C145" s="330"/>
      <c r="D145" s="330"/>
      <c r="E145" s="330"/>
      <c r="F145" s="330"/>
    </row>
    <row r="146" spans="2:6" ht="11.25" customHeight="1" thickBot="1" x14ac:dyDescent="0.3">
      <c r="B146" s="331" t="s">
        <v>75</v>
      </c>
      <c r="C146" s="330"/>
      <c r="D146" s="330"/>
      <c r="E146" s="330"/>
      <c r="F146" s="330"/>
    </row>
    <row r="147" spans="2:6" ht="11.25" customHeight="1" thickBot="1" x14ac:dyDescent="0.3">
      <c r="B147" s="331" t="s">
        <v>76</v>
      </c>
      <c r="C147" s="330"/>
      <c r="D147" s="330"/>
      <c r="E147" s="330"/>
      <c r="F147" s="330"/>
    </row>
    <row r="148" spans="2:6" ht="11.25" customHeight="1" thickBot="1" x14ac:dyDescent="0.3">
      <c r="B148" s="331" t="s">
        <v>77</v>
      </c>
      <c r="C148" s="330"/>
      <c r="D148" s="330"/>
      <c r="E148" s="330"/>
      <c r="F148" s="330"/>
    </row>
    <row r="149" spans="2:6" ht="11.25" customHeight="1" thickBot="1" x14ac:dyDescent="0.3">
      <c r="B149" s="329" t="s">
        <v>42</v>
      </c>
      <c r="C149" s="332">
        <f>C150</f>
        <v>71700</v>
      </c>
      <c r="D149" s="332">
        <f t="shared" ref="D149:F149" si="8">D150</f>
        <v>16689</v>
      </c>
      <c r="E149" s="332">
        <f t="shared" si="8"/>
        <v>16250</v>
      </c>
      <c r="F149" s="332">
        <f t="shared" si="8"/>
        <v>16000</v>
      </c>
    </row>
    <row r="150" spans="2:6" ht="11.25" customHeight="1" thickBot="1" x14ac:dyDescent="0.3">
      <c r="B150" s="331" t="s">
        <v>50</v>
      </c>
      <c r="C150" s="332">
        <v>71700</v>
      </c>
      <c r="D150" s="332">
        <v>16689</v>
      </c>
      <c r="E150" s="332">
        <v>16250</v>
      </c>
      <c r="F150" s="332">
        <v>16000</v>
      </c>
    </row>
    <row r="151" spans="2:6" ht="11.25" customHeight="1" thickBot="1" x14ac:dyDescent="0.3">
      <c r="B151" s="331" t="s">
        <v>75</v>
      </c>
      <c r="C151" s="332"/>
      <c r="D151" s="330"/>
      <c r="E151" s="330"/>
      <c r="F151" s="330"/>
    </row>
    <row r="152" spans="2:6" ht="11.25" customHeight="1" thickBot="1" x14ac:dyDescent="0.3">
      <c r="B152" s="331" t="s">
        <v>76</v>
      </c>
      <c r="C152" s="332"/>
      <c r="D152" s="330"/>
      <c r="E152" s="330"/>
      <c r="F152" s="330"/>
    </row>
    <row r="153" spans="2:6" ht="11.25" customHeight="1" thickBot="1" x14ac:dyDescent="0.3">
      <c r="B153" s="331" t="s">
        <v>77</v>
      </c>
      <c r="C153" s="332"/>
      <c r="D153" s="330"/>
      <c r="E153" s="330"/>
      <c r="F153" s="330"/>
    </row>
    <row r="154" spans="2:6" ht="11.25" customHeight="1" thickBot="1" x14ac:dyDescent="0.3">
      <c r="B154" s="342" t="s">
        <v>608</v>
      </c>
      <c r="C154" s="332">
        <f>C144+C149</f>
        <v>71700</v>
      </c>
      <c r="D154" s="332">
        <f t="shared" ref="D154:F154" si="9">D144+D149</f>
        <v>16689</v>
      </c>
      <c r="E154" s="332">
        <f t="shared" si="9"/>
        <v>16250</v>
      </c>
      <c r="F154" s="332">
        <f t="shared" si="9"/>
        <v>16000</v>
      </c>
    </row>
    <row r="155" spans="2:6" ht="15.75" thickBot="1" x14ac:dyDescent="0.3">
      <c r="B155" s="337" t="s">
        <v>35</v>
      </c>
      <c r="C155" s="338">
        <f>IF(C154-C136=0,0,"Error")</f>
        <v>0</v>
      </c>
      <c r="D155" s="338">
        <f t="shared" ref="D155:F155" si="10">IF(D154-D136=0,0,"Error")</f>
        <v>0</v>
      </c>
      <c r="E155" s="338">
        <f t="shared" si="10"/>
        <v>0</v>
      </c>
      <c r="F155" s="338">
        <f t="shared" si="10"/>
        <v>0</v>
      </c>
    </row>
    <row r="156" spans="2:6" s="344" customFormat="1" ht="45" customHeight="1" thickBot="1" x14ac:dyDescent="0.25">
      <c r="B156" s="644" t="s">
        <v>62</v>
      </c>
      <c r="C156" s="645" t="s">
        <v>609</v>
      </c>
      <c r="D156" s="646" t="s">
        <v>53</v>
      </c>
      <c r="E156" s="958" t="s">
        <v>610</v>
      </c>
      <c r="F156" s="959"/>
    </row>
    <row r="157" spans="2:6" s="347" customFormat="1" ht="37.5" customHeight="1" thickBot="1" x14ac:dyDescent="0.25">
      <c r="B157" s="345" t="s">
        <v>9</v>
      </c>
      <c r="C157" s="802" t="s">
        <v>611</v>
      </c>
      <c r="D157" s="803"/>
      <c r="E157" s="960"/>
      <c r="F157" s="961"/>
    </row>
    <row r="158" spans="2:6" s="344" customFormat="1" ht="12.75" thickBot="1" x14ac:dyDescent="0.25">
      <c r="B158" s="348" t="s">
        <v>14</v>
      </c>
      <c r="C158" s="966" t="s">
        <v>612</v>
      </c>
      <c r="D158" s="967"/>
      <c r="E158" s="967"/>
      <c r="F158" s="968"/>
    </row>
    <row r="159" spans="2:6" x14ac:dyDescent="0.25">
      <c r="B159" s="935"/>
      <c r="C159" s="323">
        <v>2019</v>
      </c>
      <c r="D159" s="323">
        <v>2020</v>
      </c>
      <c r="E159" s="323">
        <v>2021</v>
      </c>
      <c r="F159" s="323">
        <v>2022</v>
      </c>
    </row>
    <row r="160" spans="2:6" ht="15.75" thickBot="1" x14ac:dyDescent="0.3">
      <c r="B160" s="936"/>
      <c r="C160" s="324" t="s">
        <v>5</v>
      </c>
      <c r="D160" s="324" t="s">
        <v>6</v>
      </c>
      <c r="E160" s="324" t="s">
        <v>6</v>
      </c>
      <c r="F160" s="324" t="s">
        <v>6</v>
      </c>
    </row>
    <row r="161" spans="2:6" ht="15.75" thickBot="1" x14ac:dyDescent="0.3">
      <c r="B161" s="325" t="s">
        <v>8</v>
      </c>
      <c r="C161" s="326">
        <v>4</v>
      </c>
      <c r="D161" s="328">
        <v>4</v>
      </c>
      <c r="E161" s="328">
        <v>3</v>
      </c>
      <c r="F161" s="328">
        <v>1</v>
      </c>
    </row>
    <row r="162" spans="2:6" ht="15.75" thickBot="1" x14ac:dyDescent="0.3">
      <c r="B162" s="325" t="s">
        <v>15</v>
      </c>
      <c r="C162" s="326">
        <v>30500</v>
      </c>
      <c r="D162" s="327">
        <v>13650</v>
      </c>
      <c r="E162" s="327">
        <v>12600</v>
      </c>
      <c r="F162" s="327">
        <v>8736</v>
      </c>
    </row>
    <row r="163" spans="2:6" ht="15.75" thickBot="1" x14ac:dyDescent="0.3">
      <c r="B163" s="325" t="s">
        <v>23</v>
      </c>
      <c r="C163" s="327">
        <f>C162/C161</f>
        <v>7625</v>
      </c>
      <c r="D163" s="327">
        <f>D162/D161</f>
        <v>3412.5</v>
      </c>
      <c r="E163" s="327">
        <f>E162/E161</f>
        <v>4200</v>
      </c>
      <c r="F163" s="327">
        <f>F162/F161</f>
        <v>8736</v>
      </c>
    </row>
    <row r="164" spans="2:6" ht="15.75" thickBot="1" x14ac:dyDescent="0.3">
      <c r="B164" s="325" t="s">
        <v>16</v>
      </c>
      <c r="C164" s="328" t="s">
        <v>22</v>
      </c>
      <c r="D164" s="281">
        <f>D161/C161-1</f>
        <v>0</v>
      </c>
      <c r="E164" s="281">
        <f t="shared" ref="E164:F166" si="11">E161/D161-1</f>
        <v>-0.25</v>
      </c>
      <c r="F164" s="281">
        <f t="shared" si="11"/>
        <v>-0.66666666666666674</v>
      </c>
    </row>
    <row r="165" spans="2:6" ht="15.75" thickBot="1" x14ac:dyDescent="0.3">
      <c r="B165" s="325" t="s">
        <v>17</v>
      </c>
      <c r="C165" s="328" t="s">
        <v>22</v>
      </c>
      <c r="D165" s="281">
        <f>D162/C162-1</f>
        <v>-0.55245901639344264</v>
      </c>
      <c r="E165" s="281">
        <f t="shared" si="11"/>
        <v>-7.6923076923076872E-2</v>
      </c>
      <c r="F165" s="281">
        <f t="shared" si="11"/>
        <v>-0.30666666666666664</v>
      </c>
    </row>
    <row r="166" spans="2:6" ht="15.75" thickBot="1" x14ac:dyDescent="0.3">
      <c r="B166" s="325" t="s">
        <v>18</v>
      </c>
      <c r="C166" s="328" t="s">
        <v>22</v>
      </c>
      <c r="D166" s="281">
        <f>D163/C163-1</f>
        <v>-0.55245901639344264</v>
      </c>
      <c r="E166" s="281">
        <f t="shared" si="11"/>
        <v>0.23076923076923084</v>
      </c>
      <c r="F166" s="281">
        <f t="shared" si="11"/>
        <v>1.08</v>
      </c>
    </row>
    <row r="167" spans="2:6" ht="15.75" thickBot="1" x14ac:dyDescent="0.3">
      <c r="B167" s="937" t="s">
        <v>613</v>
      </c>
      <c r="C167" s="938"/>
      <c r="D167" s="938"/>
      <c r="E167" s="938"/>
      <c r="F167" s="939"/>
    </row>
    <row r="168" spans="2:6" x14ac:dyDescent="0.25">
      <c r="B168" s="935"/>
      <c r="C168" s="323">
        <v>2019</v>
      </c>
      <c r="D168" s="323">
        <v>2020</v>
      </c>
      <c r="E168" s="323">
        <v>2021</v>
      </c>
      <c r="F168" s="323">
        <v>2022</v>
      </c>
    </row>
    <row r="169" spans="2:6" ht="15.75" thickBot="1" x14ac:dyDescent="0.3">
      <c r="B169" s="936"/>
      <c r="C169" s="324" t="s">
        <v>5</v>
      </c>
      <c r="D169" s="324" t="s">
        <v>6</v>
      </c>
      <c r="E169" s="324" t="s">
        <v>6</v>
      </c>
      <c r="F169" s="324" t="s">
        <v>6</v>
      </c>
    </row>
    <row r="170" spans="2:6" ht="15.75" thickBot="1" x14ac:dyDescent="0.3">
      <c r="B170" s="329" t="s">
        <v>41</v>
      </c>
      <c r="C170" s="330">
        <f>C171+C172+C173+C174</f>
        <v>0</v>
      </c>
      <c r="D170" s="330">
        <f>D171+D172+D173+D174</f>
        <v>0</v>
      </c>
      <c r="E170" s="330">
        <f>E171+E172+E173+E174</f>
        <v>0</v>
      </c>
      <c r="F170" s="330">
        <f>F171+F172+F173+F174</f>
        <v>0</v>
      </c>
    </row>
    <row r="171" spans="2:6" ht="12" customHeight="1" thickBot="1" x14ac:dyDescent="0.3">
      <c r="B171" s="331" t="s">
        <v>50</v>
      </c>
      <c r="C171" s="330"/>
      <c r="D171" s="330"/>
      <c r="E171" s="330"/>
      <c r="F171" s="330"/>
    </row>
    <row r="172" spans="2:6" ht="12" customHeight="1" thickBot="1" x14ac:dyDescent="0.3">
      <c r="B172" s="331" t="s">
        <v>75</v>
      </c>
      <c r="C172" s="330"/>
      <c r="D172" s="330"/>
      <c r="E172" s="330"/>
      <c r="F172" s="330"/>
    </row>
    <row r="173" spans="2:6" ht="12" customHeight="1" thickBot="1" x14ac:dyDescent="0.3">
      <c r="B173" s="331" t="s">
        <v>76</v>
      </c>
      <c r="C173" s="330"/>
      <c r="D173" s="330"/>
      <c r="E173" s="330"/>
      <c r="F173" s="330"/>
    </row>
    <row r="174" spans="2:6" ht="12" customHeight="1" thickBot="1" x14ac:dyDescent="0.3">
      <c r="B174" s="331" t="s">
        <v>77</v>
      </c>
      <c r="C174" s="330"/>
      <c r="D174" s="330"/>
      <c r="E174" s="330"/>
      <c r="F174" s="330"/>
    </row>
    <row r="175" spans="2:6" ht="15.75" thickBot="1" x14ac:dyDescent="0.3">
      <c r="B175" s="329" t="s">
        <v>42</v>
      </c>
      <c r="C175" s="332">
        <f>C176+C177+C178+C179</f>
        <v>30500</v>
      </c>
      <c r="D175" s="332">
        <f>D176+D177+D178+D179</f>
        <v>13650</v>
      </c>
      <c r="E175" s="332">
        <f>E176+E177+E178+E179</f>
        <v>12600</v>
      </c>
      <c r="F175" s="332">
        <f>F176+F177+F178+F179</f>
        <v>8736</v>
      </c>
    </row>
    <row r="176" spans="2:6" ht="15.75" thickBot="1" x14ac:dyDescent="0.3">
      <c r="B176" s="331" t="s">
        <v>50</v>
      </c>
      <c r="C176" s="332">
        <v>30500</v>
      </c>
      <c r="D176" s="332">
        <v>13650</v>
      </c>
      <c r="E176" s="332">
        <v>12600</v>
      </c>
      <c r="F176" s="332">
        <v>8736</v>
      </c>
    </row>
    <row r="177" spans="2:6" ht="15.75" thickBot="1" x14ac:dyDescent="0.3">
      <c r="B177" s="331" t="s">
        <v>75</v>
      </c>
      <c r="C177" s="332"/>
      <c r="D177" s="332"/>
      <c r="E177" s="332"/>
      <c r="F177" s="332"/>
    </row>
    <row r="178" spans="2:6" ht="15.75" thickBot="1" x14ac:dyDescent="0.3">
      <c r="B178" s="331" t="s">
        <v>76</v>
      </c>
      <c r="C178" s="332"/>
      <c r="D178" s="332"/>
      <c r="E178" s="332"/>
      <c r="F178" s="332"/>
    </row>
    <row r="179" spans="2:6" ht="15.75" thickBot="1" x14ac:dyDescent="0.3">
      <c r="B179" s="331" t="s">
        <v>77</v>
      </c>
      <c r="C179" s="332"/>
      <c r="D179" s="332"/>
      <c r="E179" s="332"/>
      <c r="F179" s="332"/>
    </row>
    <row r="180" spans="2:6" ht="15.75" thickBot="1" x14ac:dyDescent="0.3">
      <c r="B180" s="336" t="s">
        <v>63</v>
      </c>
      <c r="C180" s="332">
        <f>C170+C175</f>
        <v>30500</v>
      </c>
      <c r="D180" s="332">
        <f>D170+D175</f>
        <v>13650</v>
      </c>
      <c r="E180" s="332">
        <f>E170+E175</f>
        <v>12600</v>
      </c>
      <c r="F180" s="332">
        <f>F170+F175</f>
        <v>8736</v>
      </c>
    </row>
    <row r="181" spans="2:6" ht="15.75" thickBot="1" x14ac:dyDescent="0.3">
      <c r="B181" s="337" t="s">
        <v>35</v>
      </c>
      <c r="C181" s="338">
        <f>IF(C180-C162=0,0,"Error")</f>
        <v>0</v>
      </c>
      <c r="D181" s="338">
        <f t="shared" ref="D181:F181" si="12">IF(D180-D162=0,0,"Error")</f>
        <v>0</v>
      </c>
      <c r="E181" s="338">
        <f t="shared" si="12"/>
        <v>0</v>
      </c>
      <c r="F181" s="338">
        <f t="shared" si="12"/>
        <v>0</v>
      </c>
    </row>
    <row r="182" spans="2:6" ht="15.75" thickBot="1" x14ac:dyDescent="0.3">
      <c r="B182" s="947" t="s">
        <v>38</v>
      </c>
      <c r="C182" s="948"/>
      <c r="D182" s="948"/>
      <c r="E182" s="948"/>
      <c r="F182" s="949"/>
    </row>
    <row r="183" spans="2:6" ht="15.75" thickBot="1" x14ac:dyDescent="0.3">
      <c r="B183" s="947" t="s">
        <v>43</v>
      </c>
      <c r="C183" s="948"/>
      <c r="D183" s="948"/>
      <c r="E183" s="948"/>
      <c r="F183" s="949"/>
    </row>
    <row r="184" spans="2:6" ht="27.75" customHeight="1" thickBot="1" x14ac:dyDescent="0.3">
      <c r="B184" s="30" t="s">
        <v>29</v>
      </c>
      <c r="C184" s="962" t="s">
        <v>614</v>
      </c>
      <c r="D184" s="963"/>
      <c r="E184" s="963"/>
      <c r="F184" s="964"/>
    </row>
    <row r="185" spans="2:6" ht="23.25" thickBot="1" x14ac:dyDescent="0.3">
      <c r="B185" s="639" t="s">
        <v>64</v>
      </c>
      <c r="C185" s="639" t="s">
        <v>615</v>
      </c>
      <c r="D185" s="643" t="s">
        <v>53</v>
      </c>
      <c r="E185" s="965" t="s">
        <v>616</v>
      </c>
      <c r="F185" s="954"/>
    </row>
    <row r="186" spans="2:6" ht="15.75" thickBot="1" x14ac:dyDescent="0.3">
      <c r="B186" s="325" t="s">
        <v>9</v>
      </c>
      <c r="C186" s="802" t="s">
        <v>617</v>
      </c>
      <c r="D186" s="803"/>
      <c r="E186" s="803"/>
      <c r="F186" s="804"/>
    </row>
    <row r="187" spans="2:6" ht="15.75" thickBot="1" x14ac:dyDescent="0.3">
      <c r="B187" s="325" t="s">
        <v>14</v>
      </c>
      <c r="C187" s="955" t="s">
        <v>618</v>
      </c>
      <c r="D187" s="956"/>
      <c r="E187" s="956"/>
      <c r="F187" s="957"/>
    </row>
    <row r="188" spans="2:6" x14ac:dyDescent="0.25">
      <c r="B188" s="935"/>
      <c r="C188" s="323">
        <v>2019</v>
      </c>
      <c r="D188" s="323">
        <v>2020</v>
      </c>
      <c r="E188" s="323">
        <v>2021</v>
      </c>
      <c r="F188" s="323">
        <v>2022</v>
      </c>
    </row>
    <row r="189" spans="2:6" ht="15.75" thickBot="1" x14ac:dyDescent="0.3">
      <c r="B189" s="936"/>
      <c r="C189" s="324" t="s">
        <v>5</v>
      </c>
      <c r="D189" s="324" t="s">
        <v>6</v>
      </c>
      <c r="E189" s="324" t="s">
        <v>6</v>
      </c>
      <c r="F189" s="324" t="s">
        <v>6</v>
      </c>
    </row>
    <row r="190" spans="2:6" ht="15.75" thickBot="1" x14ac:dyDescent="0.3">
      <c r="B190" s="325" t="s">
        <v>8</v>
      </c>
      <c r="C190" s="327">
        <v>19</v>
      </c>
      <c r="D190" s="327">
        <v>5</v>
      </c>
      <c r="E190" s="327">
        <v>2</v>
      </c>
      <c r="F190" s="327">
        <v>2</v>
      </c>
    </row>
    <row r="191" spans="2:6" ht="15.75" thickBot="1" x14ac:dyDescent="0.3">
      <c r="B191" s="325" t="s">
        <v>15</v>
      </c>
      <c r="C191" s="327">
        <v>289328</v>
      </c>
      <c r="D191" s="327">
        <v>104900</v>
      </c>
      <c r="E191" s="327">
        <v>104736</v>
      </c>
      <c r="F191" s="327">
        <v>117484</v>
      </c>
    </row>
    <row r="192" spans="2:6" ht="15.75" thickBot="1" x14ac:dyDescent="0.3">
      <c r="B192" s="325" t="s">
        <v>23</v>
      </c>
      <c r="C192" s="327">
        <f>C191/C190</f>
        <v>15227.78947368421</v>
      </c>
      <c r="D192" s="327">
        <f>D191/D190</f>
        <v>20980</v>
      </c>
      <c r="E192" s="327">
        <f>E191/E190</f>
        <v>52368</v>
      </c>
      <c r="F192" s="327">
        <f>F191/F190</f>
        <v>58742</v>
      </c>
    </row>
    <row r="193" spans="2:8" ht="15.75" thickBot="1" x14ac:dyDescent="0.3">
      <c r="B193" s="325" t="s">
        <v>16</v>
      </c>
      <c r="C193" s="328" t="s">
        <v>22</v>
      </c>
      <c r="D193" s="281">
        <f>D190/C190-1</f>
        <v>-0.73684210526315796</v>
      </c>
      <c r="E193" s="281">
        <f t="shared" ref="E193:F195" si="13">E190/D190-1</f>
        <v>-0.6</v>
      </c>
      <c r="F193" s="281">
        <f t="shared" si="13"/>
        <v>0</v>
      </c>
    </row>
    <row r="194" spans="2:8" ht="15.75" thickBot="1" x14ac:dyDescent="0.3">
      <c r="B194" s="325" t="s">
        <v>17</v>
      </c>
      <c r="C194" s="328" t="s">
        <v>22</v>
      </c>
      <c r="D194" s="281">
        <f>D191/C191-1</f>
        <v>-0.63743571310070224</v>
      </c>
      <c r="E194" s="281">
        <f t="shared" si="13"/>
        <v>-1.5633937082936145E-3</v>
      </c>
      <c r="F194" s="281">
        <f t="shared" si="13"/>
        <v>0.12171555148182089</v>
      </c>
    </row>
    <row r="195" spans="2:8" ht="15.75" thickBot="1" x14ac:dyDescent="0.3">
      <c r="B195" s="325" t="s">
        <v>18</v>
      </c>
      <c r="C195" s="328" t="s">
        <v>22</v>
      </c>
      <c r="D195" s="281">
        <f>D192/C192-1</f>
        <v>0.37774429021733136</v>
      </c>
      <c r="E195" s="281">
        <f t="shared" si="13"/>
        <v>1.4960915157292658</v>
      </c>
      <c r="F195" s="281">
        <f t="shared" si="13"/>
        <v>0.12171555148182089</v>
      </c>
    </row>
    <row r="196" spans="2:8" ht="15.75" thickBot="1" x14ac:dyDescent="0.3">
      <c r="B196" s="937" t="s">
        <v>619</v>
      </c>
      <c r="C196" s="938"/>
      <c r="D196" s="938"/>
      <c r="E196" s="938"/>
      <c r="F196" s="939"/>
    </row>
    <row r="197" spans="2:8" x14ac:dyDescent="0.25">
      <c r="B197" s="935"/>
      <c r="C197" s="323">
        <v>2019</v>
      </c>
      <c r="D197" s="323">
        <v>2020</v>
      </c>
      <c r="E197" s="323">
        <v>2021</v>
      </c>
      <c r="F197" s="323">
        <v>2022</v>
      </c>
    </row>
    <row r="198" spans="2:8" ht="15.75" thickBot="1" x14ac:dyDescent="0.3">
      <c r="B198" s="936"/>
      <c r="C198" s="324" t="s">
        <v>5</v>
      </c>
      <c r="D198" s="324" t="s">
        <v>6</v>
      </c>
      <c r="E198" s="324" t="s">
        <v>6</v>
      </c>
      <c r="F198" s="324" t="s">
        <v>6</v>
      </c>
    </row>
    <row r="199" spans="2:8" ht="15.75" thickBot="1" x14ac:dyDescent="0.3">
      <c r="B199" s="329" t="s">
        <v>41</v>
      </c>
      <c r="C199" s="330">
        <f>C200+C201+C202+C203</f>
        <v>12061</v>
      </c>
      <c r="D199" s="330">
        <f>D200+D201+D202+D203</f>
        <v>0</v>
      </c>
      <c r="E199" s="330">
        <f>E200+E201+E202+E203</f>
        <v>0</v>
      </c>
      <c r="F199" s="330">
        <f>F200+F201+F202+F203</f>
        <v>0</v>
      </c>
    </row>
    <row r="200" spans="2:8" ht="15.75" thickBot="1" x14ac:dyDescent="0.3">
      <c r="B200" s="331" t="s">
        <v>50</v>
      </c>
      <c r="C200" s="330">
        <v>12061</v>
      </c>
      <c r="D200" s="330">
        <v>0</v>
      </c>
      <c r="E200" s="330">
        <v>0</v>
      </c>
      <c r="F200" s="330">
        <v>0</v>
      </c>
    </row>
    <row r="201" spans="2:8" ht="15.75" thickBot="1" x14ac:dyDescent="0.3">
      <c r="B201" s="331" t="s">
        <v>75</v>
      </c>
      <c r="C201" s="330"/>
      <c r="D201" s="330"/>
      <c r="E201" s="330"/>
      <c r="F201" s="330"/>
    </row>
    <row r="202" spans="2:8" ht="15.75" thickBot="1" x14ac:dyDescent="0.3">
      <c r="B202" s="331" t="s">
        <v>76</v>
      </c>
      <c r="C202" s="330"/>
      <c r="D202" s="330"/>
      <c r="E202" s="330"/>
      <c r="F202" s="330"/>
    </row>
    <row r="203" spans="2:8" ht="15.75" thickBot="1" x14ac:dyDescent="0.3">
      <c r="B203" s="331" t="s">
        <v>77</v>
      </c>
      <c r="C203" s="330"/>
      <c r="D203" s="330"/>
      <c r="E203" s="330"/>
      <c r="F203" s="330"/>
    </row>
    <row r="204" spans="2:8" ht="15.75" thickBot="1" x14ac:dyDescent="0.3">
      <c r="B204" s="329" t="s">
        <v>42</v>
      </c>
      <c r="C204" s="332">
        <f>C205+C206+C207+C208</f>
        <v>277267</v>
      </c>
      <c r="D204" s="332">
        <f>D205+D206+D207+D208</f>
        <v>104900</v>
      </c>
      <c r="E204" s="332">
        <f>E205+E206+E207+E208</f>
        <v>104736</v>
      </c>
      <c r="F204" s="332">
        <f>F205+F206+F207+F208</f>
        <v>117484</v>
      </c>
    </row>
    <row r="205" spans="2:8" ht="15.75" thickBot="1" x14ac:dyDescent="0.3">
      <c r="B205" s="331" t="s">
        <v>50</v>
      </c>
      <c r="C205" s="332">
        <v>277267</v>
      </c>
      <c r="D205" s="330">
        <v>104900</v>
      </c>
      <c r="E205" s="330">
        <v>104736</v>
      </c>
      <c r="F205" s="330">
        <v>117484</v>
      </c>
      <c r="H205" s="349"/>
    </row>
    <row r="206" spans="2:8" ht="15.75" thickBot="1" x14ac:dyDescent="0.3">
      <c r="B206" s="331" t="s">
        <v>75</v>
      </c>
      <c r="C206" s="332"/>
      <c r="D206" s="330"/>
      <c r="E206" s="330"/>
      <c r="F206" s="330"/>
    </row>
    <row r="207" spans="2:8" ht="15.75" thickBot="1" x14ac:dyDescent="0.3">
      <c r="B207" s="331" t="s">
        <v>76</v>
      </c>
      <c r="C207" s="332"/>
      <c r="D207" s="330"/>
      <c r="E207" s="330"/>
      <c r="F207" s="330"/>
    </row>
    <row r="208" spans="2:8" ht="15.75" thickBot="1" x14ac:dyDescent="0.3">
      <c r="B208" s="331" t="s">
        <v>77</v>
      </c>
      <c r="C208" s="332"/>
      <c r="D208" s="330"/>
      <c r="E208" s="330"/>
      <c r="F208" s="330"/>
    </row>
    <row r="209" spans="2:6" ht="15.75" thickBot="1" x14ac:dyDescent="0.3">
      <c r="B209" s="342" t="s">
        <v>66</v>
      </c>
      <c r="C209" s="332">
        <f>C199+C204</f>
        <v>289328</v>
      </c>
      <c r="D209" s="332">
        <f>D199+D204</f>
        <v>104900</v>
      </c>
      <c r="E209" s="332">
        <f>E199+E204</f>
        <v>104736</v>
      </c>
      <c r="F209" s="332">
        <f>F199+F204</f>
        <v>117484</v>
      </c>
    </row>
    <row r="210" spans="2:6" ht="15.75" thickBot="1" x14ac:dyDescent="0.3">
      <c r="B210" s="337" t="s">
        <v>35</v>
      </c>
      <c r="C210" s="338">
        <f>IF(C209-C191=0,0,"Error")</f>
        <v>0</v>
      </c>
      <c r="D210" s="338">
        <f t="shared" ref="D210:F210" si="14">IF(D209-D191=0,0,"Error")</f>
        <v>0</v>
      </c>
      <c r="E210" s="338">
        <f t="shared" si="14"/>
        <v>0</v>
      </c>
      <c r="F210" s="338">
        <f t="shared" si="14"/>
        <v>0</v>
      </c>
    </row>
    <row r="211" spans="2:6" s="308" customFormat="1" ht="15.75" thickBot="1" x14ac:dyDescent="0.3">
      <c r="B211" s="350" t="s">
        <v>29</v>
      </c>
      <c r="C211" s="950" t="s">
        <v>620</v>
      </c>
      <c r="D211" s="951"/>
      <c r="E211" s="951"/>
      <c r="F211" s="952"/>
    </row>
    <row r="212" spans="2:6" ht="23.25" thickBot="1" x14ac:dyDescent="0.3">
      <c r="B212" s="639" t="s">
        <v>67</v>
      </c>
      <c r="C212" s="639" t="s">
        <v>620</v>
      </c>
      <c r="D212" s="643" t="s">
        <v>53</v>
      </c>
      <c r="E212" s="953" t="s">
        <v>621</v>
      </c>
      <c r="F212" s="954"/>
    </row>
    <row r="213" spans="2:6" ht="33.75" customHeight="1" thickBot="1" x14ac:dyDescent="0.3">
      <c r="B213" s="325" t="s">
        <v>9</v>
      </c>
      <c r="C213" s="802" t="s">
        <v>622</v>
      </c>
      <c r="D213" s="803"/>
      <c r="E213" s="803"/>
      <c r="F213" s="804"/>
    </row>
    <row r="214" spans="2:6" ht="15.75" thickBot="1" x14ac:dyDescent="0.3">
      <c r="B214" s="325" t="s">
        <v>14</v>
      </c>
      <c r="C214" s="955" t="s">
        <v>372</v>
      </c>
      <c r="D214" s="956"/>
      <c r="E214" s="956"/>
      <c r="F214" s="957"/>
    </row>
    <row r="215" spans="2:6" x14ac:dyDescent="0.25">
      <c r="B215" s="935"/>
      <c r="C215" s="323">
        <v>2019</v>
      </c>
      <c r="D215" s="323">
        <v>2020</v>
      </c>
      <c r="E215" s="323">
        <v>2021</v>
      </c>
      <c r="F215" s="323">
        <v>2022</v>
      </c>
    </row>
    <row r="216" spans="2:6" ht="15.75" thickBot="1" x14ac:dyDescent="0.3">
      <c r="B216" s="936"/>
      <c r="C216" s="324" t="s">
        <v>5</v>
      </c>
      <c r="D216" s="324" t="s">
        <v>6</v>
      </c>
      <c r="E216" s="324" t="s">
        <v>6</v>
      </c>
      <c r="F216" s="324" t="s">
        <v>6</v>
      </c>
    </row>
    <row r="217" spans="2:6" ht="15.75" thickBot="1" x14ac:dyDescent="0.3">
      <c r="B217" s="325" t="s">
        <v>8</v>
      </c>
      <c r="C217" s="328">
        <v>5</v>
      </c>
      <c r="D217" s="328">
        <v>2</v>
      </c>
      <c r="E217" s="328">
        <v>6</v>
      </c>
      <c r="F217" s="328">
        <v>7</v>
      </c>
    </row>
    <row r="218" spans="2:6" ht="15.75" thickBot="1" x14ac:dyDescent="0.3">
      <c r="B218" s="325" t="s">
        <v>15</v>
      </c>
      <c r="C218" s="327">
        <v>23820</v>
      </c>
      <c r="D218" s="327">
        <v>10000</v>
      </c>
      <c r="E218" s="327">
        <v>27150</v>
      </c>
      <c r="F218" s="327">
        <v>30000</v>
      </c>
    </row>
    <row r="219" spans="2:6" ht="15.75" thickBot="1" x14ac:dyDescent="0.3">
      <c r="B219" s="325" t="s">
        <v>23</v>
      </c>
      <c r="C219" s="327">
        <f>C218/C217</f>
        <v>4764</v>
      </c>
      <c r="D219" s="327">
        <f>D218/D217</f>
        <v>5000</v>
      </c>
      <c r="E219" s="327">
        <f>E218/E217</f>
        <v>4525</v>
      </c>
      <c r="F219" s="327">
        <f>F218/F217</f>
        <v>4285.7142857142853</v>
      </c>
    </row>
    <row r="220" spans="2:6" ht="15.75" thickBot="1" x14ac:dyDescent="0.3">
      <c r="B220" s="325" t="s">
        <v>16</v>
      </c>
      <c r="C220" s="328" t="s">
        <v>22</v>
      </c>
      <c r="D220" s="281">
        <f>D217/C217-1</f>
        <v>-0.6</v>
      </c>
      <c r="E220" s="281">
        <f t="shared" ref="E220:F222" si="15">E217/D217-1</f>
        <v>2</v>
      </c>
      <c r="F220" s="281">
        <f t="shared" si="15"/>
        <v>0.16666666666666674</v>
      </c>
    </row>
    <row r="221" spans="2:6" ht="15.75" thickBot="1" x14ac:dyDescent="0.3">
      <c r="B221" s="325" t="s">
        <v>17</v>
      </c>
      <c r="C221" s="328" t="s">
        <v>22</v>
      </c>
      <c r="D221" s="281">
        <f>D218/C218-1</f>
        <v>-0.58018471872376154</v>
      </c>
      <c r="E221" s="281">
        <f t="shared" si="15"/>
        <v>1.7149999999999999</v>
      </c>
      <c r="F221" s="281">
        <f t="shared" si="15"/>
        <v>0.1049723756906078</v>
      </c>
    </row>
    <row r="222" spans="2:6" ht="15.75" thickBot="1" x14ac:dyDescent="0.3">
      <c r="B222" s="325" t="s">
        <v>18</v>
      </c>
      <c r="C222" s="328" t="s">
        <v>22</v>
      </c>
      <c r="D222" s="281">
        <f>D219/C219-1</f>
        <v>4.9538203190596208E-2</v>
      </c>
      <c r="E222" s="281">
        <f t="shared" si="15"/>
        <v>-9.4999999999999973E-2</v>
      </c>
      <c r="F222" s="281">
        <f t="shared" si="15"/>
        <v>-5.2880820836622044E-2</v>
      </c>
    </row>
    <row r="223" spans="2:6" ht="15.75" thickBot="1" x14ac:dyDescent="0.3">
      <c r="B223" s="937" t="s">
        <v>623</v>
      </c>
      <c r="C223" s="938"/>
      <c r="D223" s="938"/>
      <c r="E223" s="938"/>
      <c r="F223" s="939"/>
    </row>
    <row r="224" spans="2:6" x14ac:dyDescent="0.25">
      <c r="B224" s="935"/>
      <c r="C224" s="323">
        <v>2019</v>
      </c>
      <c r="D224" s="323">
        <v>2020</v>
      </c>
      <c r="E224" s="323">
        <v>2021</v>
      </c>
      <c r="F224" s="323">
        <v>2022</v>
      </c>
    </row>
    <row r="225" spans="2:6" ht="15.75" thickBot="1" x14ac:dyDescent="0.3">
      <c r="B225" s="936"/>
      <c r="C225" s="324" t="s">
        <v>5</v>
      </c>
      <c r="D225" s="324" t="s">
        <v>6</v>
      </c>
      <c r="E225" s="324" t="s">
        <v>6</v>
      </c>
      <c r="F225" s="324" t="s">
        <v>6</v>
      </c>
    </row>
    <row r="226" spans="2:6" ht="15.75" thickBot="1" x14ac:dyDescent="0.3">
      <c r="B226" s="329" t="s">
        <v>41</v>
      </c>
      <c r="C226" s="330">
        <f>C227+C228+C229+C230</f>
        <v>23820</v>
      </c>
      <c r="D226" s="330">
        <f>D227+D228+D229+D230</f>
        <v>10000</v>
      </c>
      <c r="E226" s="330">
        <f>E227+E228+E229+E230</f>
        <v>27150</v>
      </c>
      <c r="F226" s="330">
        <f>F227+F228+F229+F230</f>
        <v>30000</v>
      </c>
    </row>
    <row r="227" spans="2:6" ht="15.75" thickBot="1" x14ac:dyDescent="0.3">
      <c r="B227" s="331" t="s">
        <v>50</v>
      </c>
      <c r="C227" s="330">
        <v>23820</v>
      </c>
      <c r="D227" s="330">
        <v>10000</v>
      </c>
      <c r="E227" s="330">
        <v>27150</v>
      </c>
      <c r="F227" s="330">
        <v>30000</v>
      </c>
    </row>
    <row r="228" spans="2:6" ht="15.75" thickBot="1" x14ac:dyDescent="0.3">
      <c r="B228" s="331" t="s">
        <v>75</v>
      </c>
      <c r="C228" s="330"/>
      <c r="D228" s="330"/>
      <c r="E228" s="330"/>
      <c r="F228" s="330"/>
    </row>
    <row r="229" spans="2:6" ht="15.75" thickBot="1" x14ac:dyDescent="0.3">
      <c r="B229" s="331" t="s">
        <v>76</v>
      </c>
      <c r="C229" s="330"/>
      <c r="D229" s="330"/>
      <c r="E229" s="330"/>
      <c r="F229" s="330"/>
    </row>
    <row r="230" spans="2:6" ht="15.75" thickBot="1" x14ac:dyDescent="0.3">
      <c r="B230" s="331" t="s">
        <v>77</v>
      </c>
      <c r="C230" s="330"/>
      <c r="D230" s="330"/>
      <c r="E230" s="330"/>
      <c r="F230" s="330"/>
    </row>
    <row r="231" spans="2:6" ht="15.75" thickBot="1" x14ac:dyDescent="0.3">
      <c r="B231" s="329" t="s">
        <v>42</v>
      </c>
      <c r="C231" s="332">
        <f>C232+C233+C234+C235</f>
        <v>0</v>
      </c>
      <c r="D231" s="332">
        <f>D232+D233+D234+D235</f>
        <v>0</v>
      </c>
      <c r="E231" s="332">
        <f>E232+E233+E234+E235</f>
        <v>0</v>
      </c>
      <c r="F231" s="332">
        <f>F232+F233+F234+F235</f>
        <v>0</v>
      </c>
    </row>
    <row r="232" spans="2:6" ht="15.75" thickBot="1" x14ac:dyDescent="0.3">
      <c r="B232" s="331" t="s">
        <v>50</v>
      </c>
      <c r="C232" s="332"/>
      <c r="D232" s="330"/>
      <c r="E232" s="330"/>
      <c r="F232" s="330"/>
    </row>
    <row r="233" spans="2:6" ht="15.75" thickBot="1" x14ac:dyDescent="0.3">
      <c r="B233" s="331" t="s">
        <v>75</v>
      </c>
      <c r="C233" s="332"/>
      <c r="D233" s="330"/>
      <c r="E233" s="330"/>
      <c r="F233" s="330"/>
    </row>
    <row r="234" spans="2:6" ht="15.75" thickBot="1" x14ac:dyDescent="0.3">
      <c r="B234" s="331" t="s">
        <v>76</v>
      </c>
      <c r="C234" s="332"/>
      <c r="D234" s="330"/>
      <c r="E234" s="330"/>
      <c r="F234" s="330"/>
    </row>
    <row r="235" spans="2:6" ht="15.75" thickBot="1" x14ac:dyDescent="0.3">
      <c r="B235" s="331" t="s">
        <v>77</v>
      </c>
      <c r="C235" s="332"/>
      <c r="D235" s="330"/>
      <c r="E235" s="330"/>
      <c r="F235" s="330"/>
    </row>
    <row r="236" spans="2:6" ht="15.75" thickBot="1" x14ac:dyDescent="0.3">
      <c r="B236" s="342" t="s">
        <v>624</v>
      </c>
      <c r="C236" s="332">
        <f>C226+C231</f>
        <v>23820</v>
      </c>
      <c r="D236" s="332">
        <f>D226+D231</f>
        <v>10000</v>
      </c>
      <c r="E236" s="332">
        <f>E226+E231</f>
        <v>27150</v>
      </c>
      <c r="F236" s="332">
        <f>F226+F231</f>
        <v>30000</v>
      </c>
    </row>
    <row r="237" spans="2:6" ht="15.75" thickBot="1" x14ac:dyDescent="0.3">
      <c r="B237" s="337" t="s">
        <v>35</v>
      </c>
      <c r="C237" s="338">
        <f>IF(C236-C218=0,0,"Error")</f>
        <v>0</v>
      </c>
      <c r="D237" s="338">
        <f t="shared" ref="D237:F237" si="16">IF(D236-D218=0,0,"Error")</f>
        <v>0</v>
      </c>
      <c r="E237" s="338">
        <f t="shared" si="16"/>
        <v>0</v>
      </c>
      <c r="F237" s="338">
        <f t="shared" si="16"/>
        <v>0</v>
      </c>
    </row>
    <row r="238" spans="2:6" s="308" customFormat="1" ht="36" customHeight="1" thickBot="1" x14ac:dyDescent="0.3">
      <c r="B238" s="350" t="s">
        <v>29</v>
      </c>
      <c r="C238" s="937" t="s">
        <v>625</v>
      </c>
      <c r="D238" s="938"/>
      <c r="E238" s="938"/>
      <c r="F238" s="939"/>
    </row>
    <row r="239" spans="2:6" ht="75" customHeight="1" thickBot="1" x14ac:dyDescent="0.3">
      <c r="B239" s="639" t="s">
        <v>70</v>
      </c>
      <c r="C239" s="640" t="s">
        <v>626</v>
      </c>
      <c r="D239" s="621" t="s">
        <v>53</v>
      </c>
      <c r="E239" s="969" t="s">
        <v>627</v>
      </c>
      <c r="F239" s="970"/>
    </row>
    <row r="240" spans="2:6" ht="27.75" customHeight="1" thickBot="1" x14ac:dyDescent="0.3">
      <c r="B240" s="325" t="s">
        <v>9</v>
      </c>
      <c r="C240" s="802" t="s">
        <v>628</v>
      </c>
      <c r="D240" s="803"/>
      <c r="E240" s="803"/>
      <c r="F240" s="804"/>
    </row>
    <row r="241" spans="2:6" ht="15.75" thickBot="1" x14ac:dyDescent="0.3">
      <c r="B241" s="325" t="s">
        <v>14</v>
      </c>
      <c r="C241" s="955" t="s">
        <v>629</v>
      </c>
      <c r="D241" s="956"/>
      <c r="E241" s="956"/>
      <c r="F241" s="957"/>
    </row>
    <row r="242" spans="2:6" ht="10.5" customHeight="1" x14ac:dyDescent="0.25">
      <c r="B242" s="935"/>
      <c r="C242" s="323">
        <v>2019</v>
      </c>
      <c r="D242" s="323">
        <v>2020</v>
      </c>
      <c r="E242" s="323">
        <v>2021</v>
      </c>
      <c r="F242" s="323">
        <v>2022</v>
      </c>
    </row>
    <row r="243" spans="2:6" ht="11.25" customHeight="1" thickBot="1" x14ac:dyDescent="0.3">
      <c r="B243" s="936"/>
      <c r="C243" s="324" t="s">
        <v>5</v>
      </c>
      <c r="D243" s="324" t="s">
        <v>6</v>
      </c>
      <c r="E243" s="324" t="s">
        <v>6</v>
      </c>
      <c r="F243" s="324" t="s">
        <v>6</v>
      </c>
    </row>
    <row r="244" spans="2:6" ht="15.75" thickBot="1" x14ac:dyDescent="0.3">
      <c r="B244" s="325" t="s">
        <v>8</v>
      </c>
      <c r="C244" s="328">
        <v>1</v>
      </c>
      <c r="D244" s="328">
        <v>1</v>
      </c>
      <c r="E244" s="328">
        <v>1</v>
      </c>
      <c r="F244" s="328">
        <v>1</v>
      </c>
    </row>
    <row r="245" spans="2:6" ht="15.75" thickBot="1" x14ac:dyDescent="0.3">
      <c r="B245" s="325" t="s">
        <v>15</v>
      </c>
      <c r="C245" s="327">
        <v>67050</v>
      </c>
      <c r="D245" s="327">
        <f>D263</f>
        <v>140360</v>
      </c>
      <c r="E245" s="327">
        <f>E263</f>
        <v>126324</v>
      </c>
      <c r="F245" s="327">
        <f>F263</f>
        <v>0</v>
      </c>
    </row>
    <row r="246" spans="2:6" ht="15.75" thickBot="1" x14ac:dyDescent="0.3">
      <c r="B246" s="325" t="s">
        <v>23</v>
      </c>
      <c r="C246" s="327">
        <f>C245/C244</f>
        <v>67050</v>
      </c>
      <c r="D246" s="327">
        <f>D245/D244</f>
        <v>140360</v>
      </c>
      <c r="E246" s="327">
        <f>E245/E244</f>
        <v>126324</v>
      </c>
      <c r="F246" s="327">
        <f>F245/F244</f>
        <v>0</v>
      </c>
    </row>
    <row r="247" spans="2:6" ht="15.75" thickBot="1" x14ac:dyDescent="0.3">
      <c r="B247" s="325" t="s">
        <v>16</v>
      </c>
      <c r="C247" s="328" t="s">
        <v>22</v>
      </c>
      <c r="D247" s="281">
        <f>D244/C244-1</f>
        <v>0</v>
      </c>
      <c r="E247" s="281">
        <f t="shared" ref="E247:F249" si="17">E244/D244-1</f>
        <v>0</v>
      </c>
      <c r="F247" s="281">
        <f t="shared" si="17"/>
        <v>0</v>
      </c>
    </row>
    <row r="248" spans="2:6" ht="15.75" thickBot="1" x14ac:dyDescent="0.3">
      <c r="B248" s="325" t="s">
        <v>17</v>
      </c>
      <c r="C248" s="328" t="s">
        <v>22</v>
      </c>
      <c r="D248" s="281">
        <f>D245/C245-1</f>
        <v>1.0933631618195379</v>
      </c>
      <c r="E248" s="281">
        <f t="shared" si="17"/>
        <v>-9.9999999999999978E-2</v>
      </c>
      <c r="F248" s="281">
        <f t="shared" si="17"/>
        <v>-1</v>
      </c>
    </row>
    <row r="249" spans="2:6" ht="15.75" thickBot="1" x14ac:dyDescent="0.3">
      <c r="B249" s="325" t="s">
        <v>18</v>
      </c>
      <c r="C249" s="328" t="s">
        <v>22</v>
      </c>
      <c r="D249" s="281">
        <f>D246/C246-1</f>
        <v>1.0933631618195379</v>
      </c>
      <c r="E249" s="281">
        <f t="shared" si="17"/>
        <v>-9.9999999999999978E-2</v>
      </c>
      <c r="F249" s="281">
        <f t="shared" si="17"/>
        <v>-1</v>
      </c>
    </row>
    <row r="250" spans="2:6" ht="15.75" thickBot="1" x14ac:dyDescent="0.3">
      <c r="B250" s="937" t="s">
        <v>630</v>
      </c>
      <c r="C250" s="938"/>
      <c r="D250" s="938"/>
      <c r="E250" s="938"/>
      <c r="F250" s="939"/>
    </row>
    <row r="251" spans="2:6" x14ac:dyDescent="0.25">
      <c r="B251" s="935"/>
      <c r="C251" s="323">
        <v>2019</v>
      </c>
      <c r="D251" s="323">
        <v>2020</v>
      </c>
      <c r="E251" s="323">
        <v>2021</v>
      </c>
      <c r="F251" s="323">
        <v>2022</v>
      </c>
    </row>
    <row r="252" spans="2:6" ht="15.75" thickBot="1" x14ac:dyDescent="0.3">
      <c r="B252" s="936"/>
      <c r="C252" s="324" t="s">
        <v>5</v>
      </c>
      <c r="D252" s="324" t="s">
        <v>6</v>
      </c>
      <c r="E252" s="324" t="s">
        <v>6</v>
      </c>
      <c r="F252" s="324" t="s">
        <v>6</v>
      </c>
    </row>
    <row r="253" spans="2:6" ht="11.25" customHeight="1" thickBot="1" x14ac:dyDescent="0.3">
      <c r="B253" s="329" t="s">
        <v>41</v>
      </c>
      <c r="C253" s="330">
        <f>C254+C255+C256+C257</f>
        <v>67050</v>
      </c>
      <c r="D253" s="330">
        <f>D254+D255+D256+D257</f>
        <v>140360</v>
      </c>
      <c r="E253" s="330">
        <f>E254+E255+E256+E257</f>
        <v>126324</v>
      </c>
      <c r="F253" s="330">
        <f>F254+F255+F256+F257</f>
        <v>0</v>
      </c>
    </row>
    <row r="254" spans="2:6" ht="11.25" customHeight="1" thickBot="1" x14ac:dyDescent="0.3">
      <c r="B254" s="331" t="s">
        <v>50</v>
      </c>
      <c r="C254" s="330"/>
      <c r="D254" s="330"/>
      <c r="E254" s="330"/>
      <c r="F254" s="330"/>
    </row>
    <row r="255" spans="2:6" ht="11.25" customHeight="1" thickBot="1" x14ac:dyDescent="0.3">
      <c r="B255" s="331" t="s">
        <v>75</v>
      </c>
      <c r="C255" s="330">
        <v>67050</v>
      </c>
      <c r="D255" s="330">
        <v>127600</v>
      </c>
      <c r="E255" s="330">
        <v>114840</v>
      </c>
      <c r="F255" s="330">
        <v>0</v>
      </c>
    </row>
    <row r="256" spans="2:6" ht="11.25" customHeight="1" thickBot="1" x14ac:dyDescent="0.3">
      <c r="B256" s="331" t="s">
        <v>76</v>
      </c>
      <c r="C256" s="330"/>
      <c r="D256" s="330">
        <v>12760</v>
      </c>
      <c r="E256" s="330">
        <v>11484</v>
      </c>
      <c r="F256" s="330">
        <v>0</v>
      </c>
    </row>
    <row r="257" spans="2:6" ht="11.25" customHeight="1" thickBot="1" x14ac:dyDescent="0.3">
      <c r="B257" s="331" t="s">
        <v>77</v>
      </c>
      <c r="C257" s="330"/>
      <c r="D257" s="330"/>
      <c r="E257" s="330"/>
      <c r="F257" s="330"/>
    </row>
    <row r="258" spans="2:6" ht="11.25" customHeight="1" thickBot="1" x14ac:dyDescent="0.3">
      <c r="B258" s="329" t="s">
        <v>42</v>
      </c>
      <c r="C258" s="332">
        <f>C259+C260+C261+C262</f>
        <v>0</v>
      </c>
      <c r="D258" s="332">
        <f>D259+D260+D261+D262</f>
        <v>0</v>
      </c>
      <c r="E258" s="332">
        <f>E259+E260+E261+E262</f>
        <v>0</v>
      </c>
      <c r="F258" s="332">
        <f>F259+F260+F261+F262</f>
        <v>0</v>
      </c>
    </row>
    <row r="259" spans="2:6" ht="11.25" customHeight="1" thickBot="1" x14ac:dyDescent="0.3">
      <c r="B259" s="331" t="s">
        <v>50</v>
      </c>
      <c r="C259" s="332"/>
      <c r="D259" s="330"/>
      <c r="E259" s="330"/>
      <c r="F259" s="330"/>
    </row>
    <row r="260" spans="2:6" ht="11.25" customHeight="1" thickBot="1" x14ac:dyDescent="0.3">
      <c r="B260" s="331" t="s">
        <v>75</v>
      </c>
      <c r="C260" s="332"/>
      <c r="D260" s="330"/>
      <c r="E260" s="330"/>
      <c r="F260" s="330"/>
    </row>
    <row r="261" spans="2:6" ht="11.25" customHeight="1" thickBot="1" x14ac:dyDescent="0.3">
      <c r="B261" s="331" t="s">
        <v>76</v>
      </c>
      <c r="C261" s="332"/>
      <c r="D261" s="330"/>
      <c r="E261" s="330"/>
      <c r="F261" s="330"/>
    </row>
    <row r="262" spans="2:6" ht="11.25" customHeight="1" thickBot="1" x14ac:dyDescent="0.3">
      <c r="B262" s="331" t="s">
        <v>77</v>
      </c>
      <c r="C262" s="332"/>
      <c r="D262" s="330"/>
      <c r="E262" s="330"/>
      <c r="F262" s="330"/>
    </row>
    <row r="263" spans="2:6" ht="11.25" customHeight="1" thickBot="1" x14ac:dyDescent="0.3">
      <c r="B263" s="336" t="s">
        <v>71</v>
      </c>
      <c r="C263" s="332">
        <f>C253+C258</f>
        <v>67050</v>
      </c>
      <c r="D263" s="332">
        <f>D253+D258</f>
        <v>140360</v>
      </c>
      <c r="E263" s="332">
        <f>E253+E258</f>
        <v>126324</v>
      </c>
      <c r="F263" s="332">
        <f>F253+F258</f>
        <v>0</v>
      </c>
    </row>
    <row r="264" spans="2:6" ht="15.75" thickBot="1" x14ac:dyDescent="0.3">
      <c r="B264" s="337" t="s">
        <v>35</v>
      </c>
      <c r="C264" s="338">
        <f>IF(C263-C245=0,0,"Error")</f>
        <v>0</v>
      </c>
      <c r="D264" s="338">
        <f t="shared" ref="D264:F264" si="18">IF(D263-D245=0,0,"Error")</f>
        <v>0</v>
      </c>
      <c r="E264" s="338">
        <f t="shared" si="18"/>
        <v>0</v>
      </c>
      <c r="F264" s="338">
        <f t="shared" si="18"/>
        <v>0</v>
      </c>
    </row>
    <row r="265" spans="2:6" s="308" customFormat="1" ht="41.25" customHeight="1" thickBot="1" x14ac:dyDescent="0.3">
      <c r="B265" s="350" t="s">
        <v>29</v>
      </c>
      <c r="C265" s="937" t="s">
        <v>631</v>
      </c>
      <c r="D265" s="938"/>
      <c r="E265" s="938"/>
      <c r="F265" s="939"/>
    </row>
    <row r="266" spans="2:6" ht="23.25" thickBot="1" x14ac:dyDescent="0.3">
      <c r="B266" s="639" t="s">
        <v>426</v>
      </c>
      <c r="C266" s="640" t="s">
        <v>632</v>
      </c>
      <c r="D266" s="621" t="s">
        <v>53</v>
      </c>
      <c r="E266" s="969" t="s">
        <v>627</v>
      </c>
      <c r="F266" s="970"/>
    </row>
    <row r="267" spans="2:6" ht="76.5" customHeight="1" thickBot="1" x14ac:dyDescent="0.3">
      <c r="B267" s="325" t="s">
        <v>9</v>
      </c>
      <c r="C267" s="971" t="s">
        <v>633</v>
      </c>
      <c r="D267" s="972"/>
      <c r="E267" s="972"/>
      <c r="F267" s="973"/>
    </row>
    <row r="268" spans="2:6" ht="15.75" thickBot="1" x14ac:dyDescent="0.3">
      <c r="B268" s="325" t="s">
        <v>14</v>
      </c>
      <c r="C268" s="955" t="s">
        <v>629</v>
      </c>
      <c r="D268" s="956"/>
      <c r="E268" s="956"/>
      <c r="F268" s="957"/>
    </row>
    <row r="269" spans="2:6" ht="10.5" customHeight="1" x14ac:dyDescent="0.25">
      <c r="B269" s="935"/>
      <c r="C269" s="323">
        <v>2019</v>
      </c>
      <c r="D269" s="323">
        <v>2020</v>
      </c>
      <c r="E269" s="323">
        <v>2021</v>
      </c>
      <c r="F269" s="323">
        <v>2022</v>
      </c>
    </row>
    <row r="270" spans="2:6" ht="11.25" customHeight="1" thickBot="1" x14ac:dyDescent="0.3">
      <c r="B270" s="936"/>
      <c r="C270" s="324" t="s">
        <v>5</v>
      </c>
      <c r="D270" s="324" t="s">
        <v>6</v>
      </c>
      <c r="E270" s="324" t="s">
        <v>6</v>
      </c>
      <c r="F270" s="324" t="s">
        <v>6</v>
      </c>
    </row>
    <row r="271" spans="2:6" ht="15.75" thickBot="1" x14ac:dyDescent="0.3">
      <c r="B271" s="325" t="s">
        <v>8</v>
      </c>
      <c r="C271" s="328">
        <v>0</v>
      </c>
      <c r="D271" s="328">
        <v>1</v>
      </c>
      <c r="E271" s="328">
        <v>0</v>
      </c>
      <c r="F271" s="328">
        <v>0</v>
      </c>
    </row>
    <row r="272" spans="2:6" ht="15.75" thickBot="1" x14ac:dyDescent="0.3">
      <c r="B272" s="325" t="s">
        <v>15</v>
      </c>
      <c r="C272" s="327">
        <v>0</v>
      </c>
      <c r="D272" s="327">
        <f>D290</f>
        <v>2552</v>
      </c>
      <c r="E272" s="327">
        <f>E290</f>
        <v>0</v>
      </c>
      <c r="F272" s="327">
        <f>F290</f>
        <v>0</v>
      </c>
    </row>
    <row r="273" spans="2:6" ht="15.75" thickBot="1" x14ac:dyDescent="0.3">
      <c r="B273" s="325" t="s">
        <v>23</v>
      </c>
      <c r="C273" s="327">
        <v>0</v>
      </c>
      <c r="D273" s="327">
        <f>D272/D271</f>
        <v>2552</v>
      </c>
      <c r="E273" s="327">
        <f t="shared" ref="D273:F275" si="19">E291</f>
        <v>0</v>
      </c>
      <c r="F273" s="327">
        <f t="shared" si="19"/>
        <v>0</v>
      </c>
    </row>
    <row r="274" spans="2:6" ht="15.75" thickBot="1" x14ac:dyDescent="0.3">
      <c r="B274" s="325" t="s">
        <v>16</v>
      </c>
      <c r="C274" s="328" t="s">
        <v>22</v>
      </c>
      <c r="D274" s="327">
        <f t="shared" si="19"/>
        <v>0</v>
      </c>
      <c r="E274" s="327">
        <f t="shared" si="19"/>
        <v>0</v>
      </c>
      <c r="F274" s="327">
        <f t="shared" si="19"/>
        <v>0</v>
      </c>
    </row>
    <row r="275" spans="2:6" ht="15.75" thickBot="1" x14ac:dyDescent="0.3">
      <c r="B275" s="325" t="s">
        <v>17</v>
      </c>
      <c r="C275" s="328" t="s">
        <v>22</v>
      </c>
      <c r="D275" s="327">
        <f t="shared" si="19"/>
        <v>0</v>
      </c>
      <c r="E275" s="327">
        <f t="shared" si="19"/>
        <v>0</v>
      </c>
      <c r="F275" s="327">
        <f t="shared" si="19"/>
        <v>0</v>
      </c>
    </row>
    <row r="276" spans="2:6" ht="15.75" thickBot="1" x14ac:dyDescent="0.3">
      <c r="B276" s="325" t="s">
        <v>18</v>
      </c>
      <c r="C276" s="328" t="s">
        <v>22</v>
      </c>
      <c r="D276" s="327"/>
      <c r="E276" s="327"/>
      <c r="F276" s="327"/>
    </row>
    <row r="277" spans="2:6" ht="15.75" thickBot="1" x14ac:dyDescent="0.3">
      <c r="B277" s="937" t="s">
        <v>634</v>
      </c>
      <c r="C277" s="938"/>
      <c r="D277" s="938"/>
      <c r="E277" s="938"/>
      <c r="F277" s="939"/>
    </row>
    <row r="278" spans="2:6" x14ac:dyDescent="0.25">
      <c r="B278" s="935"/>
      <c r="C278" s="323">
        <v>2019</v>
      </c>
      <c r="D278" s="323">
        <v>2020</v>
      </c>
      <c r="E278" s="323">
        <v>2021</v>
      </c>
      <c r="F278" s="323">
        <v>2022</v>
      </c>
    </row>
    <row r="279" spans="2:6" ht="15.75" thickBot="1" x14ac:dyDescent="0.3">
      <c r="B279" s="936"/>
      <c r="C279" s="324" t="s">
        <v>5</v>
      </c>
      <c r="D279" s="324" t="s">
        <v>6</v>
      </c>
      <c r="E279" s="324" t="s">
        <v>6</v>
      </c>
      <c r="F279" s="324" t="s">
        <v>6</v>
      </c>
    </row>
    <row r="280" spans="2:6" ht="15.75" thickBot="1" x14ac:dyDescent="0.3">
      <c r="B280" s="329" t="s">
        <v>41</v>
      </c>
      <c r="C280" s="330">
        <v>0</v>
      </c>
      <c r="D280" s="330">
        <f>D281+D282+D283+D284</f>
        <v>2552</v>
      </c>
      <c r="E280" s="330">
        <f>E281+E282+E283+E284</f>
        <v>0</v>
      </c>
      <c r="F280" s="330">
        <f>F281+F282+F283+F284</f>
        <v>0</v>
      </c>
    </row>
    <row r="281" spans="2:6" ht="11.25" customHeight="1" thickBot="1" x14ac:dyDescent="0.3">
      <c r="B281" s="331" t="s">
        <v>50</v>
      </c>
      <c r="C281" s="330"/>
      <c r="D281" s="330"/>
      <c r="E281" s="330"/>
      <c r="F281" s="330"/>
    </row>
    <row r="282" spans="2:6" ht="11.25" customHeight="1" thickBot="1" x14ac:dyDescent="0.3">
      <c r="B282" s="331" t="s">
        <v>75</v>
      </c>
      <c r="C282" s="330">
        <v>0</v>
      </c>
      <c r="D282" s="330">
        <v>0</v>
      </c>
      <c r="E282" s="330">
        <v>0</v>
      </c>
      <c r="F282" s="330">
        <v>0</v>
      </c>
    </row>
    <row r="283" spans="2:6" ht="11.25" customHeight="1" thickBot="1" x14ac:dyDescent="0.3">
      <c r="B283" s="331" t="s">
        <v>76</v>
      </c>
      <c r="C283" s="330"/>
      <c r="D283" s="330">
        <v>2552</v>
      </c>
      <c r="E283" s="330">
        <v>0</v>
      </c>
      <c r="F283" s="330">
        <v>0</v>
      </c>
    </row>
    <row r="284" spans="2:6" ht="11.25" customHeight="1" thickBot="1" x14ac:dyDescent="0.3">
      <c r="B284" s="331" t="s">
        <v>77</v>
      </c>
      <c r="C284" s="330"/>
      <c r="D284" s="330"/>
      <c r="E284" s="330"/>
      <c r="F284" s="330"/>
    </row>
    <row r="285" spans="2:6" ht="11.25" customHeight="1" thickBot="1" x14ac:dyDescent="0.3">
      <c r="B285" s="329" t="s">
        <v>42</v>
      </c>
      <c r="C285" s="332">
        <f>C286+C287+C288+C289</f>
        <v>0</v>
      </c>
      <c r="D285" s="332">
        <f>D286+D287+D288+D289</f>
        <v>0</v>
      </c>
      <c r="E285" s="332">
        <f>E286+E287+E288+E289</f>
        <v>0</v>
      </c>
      <c r="F285" s="332">
        <f>F286+F287+F288+F289</f>
        <v>0</v>
      </c>
    </row>
    <row r="286" spans="2:6" ht="11.25" customHeight="1" thickBot="1" x14ac:dyDescent="0.3">
      <c r="B286" s="331" t="s">
        <v>50</v>
      </c>
      <c r="C286" s="332"/>
      <c r="D286" s="330"/>
      <c r="E286" s="330"/>
      <c r="F286" s="330"/>
    </row>
    <row r="287" spans="2:6" ht="11.25" customHeight="1" thickBot="1" x14ac:dyDescent="0.3">
      <c r="B287" s="331" t="s">
        <v>75</v>
      </c>
      <c r="C287" s="332"/>
      <c r="D287" s="330"/>
      <c r="E287" s="330"/>
      <c r="F287" s="330"/>
    </row>
    <row r="288" spans="2:6" ht="11.25" customHeight="1" thickBot="1" x14ac:dyDescent="0.3">
      <c r="B288" s="331" t="s">
        <v>76</v>
      </c>
      <c r="C288" s="332"/>
      <c r="D288" s="330"/>
      <c r="E288" s="330"/>
      <c r="F288" s="330"/>
    </row>
    <row r="289" spans="2:6" ht="11.25" customHeight="1" thickBot="1" x14ac:dyDescent="0.3">
      <c r="B289" s="331" t="s">
        <v>77</v>
      </c>
      <c r="C289" s="332"/>
      <c r="D289" s="330"/>
      <c r="E289" s="330"/>
      <c r="F289" s="330"/>
    </row>
    <row r="290" spans="2:6" ht="11.25" customHeight="1" thickBot="1" x14ac:dyDescent="0.3">
      <c r="B290" s="336" t="s">
        <v>127</v>
      </c>
      <c r="C290" s="332">
        <f>C280+C285</f>
        <v>0</v>
      </c>
      <c r="D290" s="332">
        <f>D280+D285</f>
        <v>2552</v>
      </c>
      <c r="E290" s="332">
        <f>E280+E285</f>
        <v>0</v>
      </c>
      <c r="F290" s="332">
        <f>F280+F285</f>
        <v>0</v>
      </c>
    </row>
    <row r="291" spans="2:6" ht="11.25" customHeight="1" thickBot="1" x14ac:dyDescent="0.3">
      <c r="B291" s="337" t="s">
        <v>35</v>
      </c>
      <c r="C291" s="338">
        <f>IF(C290-C272=0,0,"Error")</f>
        <v>0</v>
      </c>
      <c r="D291" s="338">
        <f t="shared" ref="D291:F291" si="20">IF(D290-D272=0,0,"Error")</f>
        <v>0</v>
      </c>
      <c r="E291" s="338">
        <f t="shared" si="20"/>
        <v>0</v>
      </c>
      <c r="F291" s="338">
        <f t="shared" si="20"/>
        <v>0</v>
      </c>
    </row>
    <row r="292" spans="2:6" s="308" customFormat="1" ht="24.75" thickBot="1" x14ac:dyDescent="0.3">
      <c r="B292" s="351" t="s">
        <v>125</v>
      </c>
      <c r="C292" s="940" t="s">
        <v>635</v>
      </c>
      <c r="D292" s="941"/>
      <c r="E292" s="941"/>
      <c r="F292" s="942"/>
    </row>
    <row r="293" spans="2:6" ht="15.75" thickBot="1" x14ac:dyDescent="0.3">
      <c r="B293" s="802" t="s">
        <v>636</v>
      </c>
      <c r="C293" s="803"/>
      <c r="D293" s="803"/>
      <c r="E293" s="803"/>
      <c r="F293" s="804"/>
    </row>
    <row r="294" spans="2:6" ht="15.75" thickBot="1" x14ac:dyDescent="0.3">
      <c r="B294" s="313" t="s">
        <v>583</v>
      </c>
      <c r="C294" s="314" t="s">
        <v>30</v>
      </c>
      <c r="D294" s="315" t="s">
        <v>27</v>
      </c>
      <c r="E294" s="315" t="s">
        <v>27</v>
      </c>
      <c r="F294" s="315" t="s">
        <v>27</v>
      </c>
    </row>
    <row r="295" spans="2:6" s="308" customFormat="1" ht="39" customHeight="1" thickBot="1" x14ac:dyDescent="0.3">
      <c r="B295" s="352" t="s">
        <v>637</v>
      </c>
      <c r="C295" s="318">
        <v>0.02</v>
      </c>
      <c r="D295" s="318">
        <v>0.03</v>
      </c>
      <c r="E295" s="318">
        <v>0.03</v>
      </c>
      <c r="F295" s="318">
        <v>0.03</v>
      </c>
    </row>
    <row r="296" spans="2:6" s="308" customFormat="1" ht="23.25" thickBot="1" x14ac:dyDescent="0.3">
      <c r="B296" s="30" t="s">
        <v>638</v>
      </c>
      <c r="C296" s="318">
        <v>0.02</v>
      </c>
      <c r="D296" s="318">
        <v>0.03</v>
      </c>
      <c r="E296" s="318">
        <v>0.03</v>
      </c>
      <c r="F296" s="318">
        <v>0.03</v>
      </c>
    </row>
    <row r="297" spans="2:6" s="308" customFormat="1" ht="15.75" thickBot="1" x14ac:dyDescent="0.3">
      <c r="B297" s="799" t="s">
        <v>126</v>
      </c>
      <c r="C297" s="800"/>
      <c r="D297" s="800"/>
      <c r="E297" s="800"/>
      <c r="F297" s="801"/>
    </row>
    <row r="298" spans="2:6" s="308" customFormat="1" ht="15.75" thickBot="1" x14ac:dyDescent="0.3">
      <c r="B298" s="974" t="s">
        <v>639</v>
      </c>
      <c r="C298" s="975"/>
      <c r="D298" s="975"/>
      <c r="E298" s="975"/>
      <c r="F298" s="976"/>
    </row>
    <row r="299" spans="2:6" s="308" customFormat="1" ht="12.75" customHeight="1" x14ac:dyDescent="0.25">
      <c r="B299" s="945"/>
      <c r="C299" s="306">
        <v>2019</v>
      </c>
      <c r="D299" s="306">
        <v>2020</v>
      </c>
      <c r="E299" s="306">
        <v>2021</v>
      </c>
      <c r="F299" s="306">
        <v>2022</v>
      </c>
    </row>
    <row r="300" spans="2:6" s="308" customFormat="1" ht="12.75" customHeight="1" thickBot="1" x14ac:dyDescent="0.3">
      <c r="B300" s="946"/>
      <c r="C300" s="307" t="s">
        <v>5</v>
      </c>
      <c r="D300" s="307" t="s">
        <v>6</v>
      </c>
      <c r="E300" s="307" t="s">
        <v>6</v>
      </c>
      <c r="F300" s="307" t="s">
        <v>6</v>
      </c>
    </row>
    <row r="301" spans="2:6" s="308" customFormat="1" ht="15.75" thickBot="1" x14ac:dyDescent="0.3">
      <c r="B301" s="639" t="s">
        <v>432</v>
      </c>
      <c r="C301" s="929" t="s">
        <v>640</v>
      </c>
      <c r="D301" s="930"/>
      <c r="E301" s="930"/>
      <c r="F301" s="931"/>
    </row>
    <row r="302" spans="2:6" s="308" customFormat="1" ht="37.5" customHeight="1" thickBot="1" x14ac:dyDescent="0.3">
      <c r="B302" s="30" t="s">
        <v>9</v>
      </c>
      <c r="C302" s="937" t="s">
        <v>641</v>
      </c>
      <c r="D302" s="938"/>
      <c r="E302" s="938"/>
      <c r="F302" s="939"/>
    </row>
    <row r="303" spans="2:6" s="308" customFormat="1" ht="15.75" thickBot="1" x14ac:dyDescent="0.3">
      <c r="B303" s="30" t="s">
        <v>14</v>
      </c>
      <c r="C303" s="932" t="s">
        <v>642</v>
      </c>
      <c r="D303" s="933"/>
      <c r="E303" s="933"/>
      <c r="F303" s="934"/>
    </row>
    <row r="304" spans="2:6" s="308" customFormat="1" x14ac:dyDescent="0.25">
      <c r="B304" s="945"/>
      <c r="C304" s="306">
        <v>2019</v>
      </c>
      <c r="D304" s="306">
        <v>2020</v>
      </c>
      <c r="E304" s="306">
        <v>2021</v>
      </c>
      <c r="F304" s="306">
        <v>2022</v>
      </c>
    </row>
    <row r="305" spans="2:8" s="308" customFormat="1" ht="15.75" thickBot="1" x14ac:dyDescent="0.3">
      <c r="B305" s="946"/>
      <c r="C305" s="307" t="s">
        <v>5</v>
      </c>
      <c r="D305" s="307" t="s">
        <v>6</v>
      </c>
      <c r="E305" s="307" t="s">
        <v>6</v>
      </c>
      <c r="F305" s="307" t="s">
        <v>6</v>
      </c>
    </row>
    <row r="306" spans="2:8" s="308" customFormat="1" ht="13.5" customHeight="1" thickBot="1" x14ac:dyDescent="0.3">
      <c r="B306" s="30" t="s">
        <v>8</v>
      </c>
      <c r="C306" s="326">
        <v>25000</v>
      </c>
      <c r="D306" s="338">
        <v>25600</v>
      </c>
      <c r="E306" s="338">
        <v>25600</v>
      </c>
      <c r="F306" s="338">
        <v>25700</v>
      </c>
    </row>
    <row r="307" spans="2:8" s="308" customFormat="1" ht="13.5" customHeight="1" thickBot="1" x14ac:dyDescent="0.3">
      <c r="B307" s="30" t="s">
        <v>15</v>
      </c>
      <c r="C307" s="338">
        <f>C336</f>
        <v>115533</v>
      </c>
      <c r="D307" s="338">
        <f>D322+D331</f>
        <v>115528</v>
      </c>
      <c r="E307" s="338">
        <f t="shared" ref="E307:F307" si="21">E322+E331</f>
        <v>115805</v>
      </c>
      <c r="F307" s="338">
        <f t="shared" si="21"/>
        <v>116095</v>
      </c>
    </row>
    <row r="308" spans="2:8" s="308" customFormat="1" ht="13.5" customHeight="1" thickBot="1" x14ac:dyDescent="0.3">
      <c r="B308" s="30" t="s">
        <v>23</v>
      </c>
      <c r="C308" s="326">
        <f>C307/C306</f>
        <v>4.6213199999999999</v>
      </c>
      <c r="D308" s="326">
        <f>D307/D306</f>
        <v>4.5128124999999999</v>
      </c>
      <c r="E308" s="326">
        <f>E307/E306</f>
        <v>4.5236328124999998</v>
      </c>
      <c r="F308" s="326">
        <f>F307/F306</f>
        <v>4.5173151750972762</v>
      </c>
    </row>
    <row r="309" spans="2:8" s="308" customFormat="1" ht="13.5" customHeight="1" thickBot="1" x14ac:dyDescent="0.3">
      <c r="B309" s="30" t="s">
        <v>16</v>
      </c>
      <c r="C309" s="339">
        <v>0</v>
      </c>
      <c r="D309" s="353">
        <f>D306/C306-1</f>
        <v>2.4000000000000021E-2</v>
      </c>
      <c r="E309" s="353">
        <f t="shared" ref="E309:F311" si="22">E306/D306-1</f>
        <v>0</v>
      </c>
      <c r="F309" s="353">
        <f t="shared" si="22"/>
        <v>3.90625E-3</v>
      </c>
    </row>
    <row r="310" spans="2:8" s="308" customFormat="1" ht="13.5" customHeight="1" thickBot="1" x14ac:dyDescent="0.3">
      <c r="B310" s="30" t="s">
        <v>17</v>
      </c>
      <c r="C310" s="339">
        <v>0</v>
      </c>
      <c r="D310" s="353">
        <f>D307/C307-1</f>
        <v>-4.3277678239084238E-5</v>
      </c>
      <c r="E310" s="353">
        <f t="shared" si="22"/>
        <v>2.3976871407798139E-3</v>
      </c>
      <c r="F310" s="353">
        <f t="shared" si="22"/>
        <v>2.5042096627951871E-3</v>
      </c>
    </row>
    <row r="311" spans="2:8" s="308" customFormat="1" ht="13.5" customHeight="1" thickBot="1" x14ac:dyDescent="0.3">
      <c r="B311" s="30" t="s">
        <v>18</v>
      </c>
      <c r="C311" s="339">
        <v>0</v>
      </c>
      <c r="D311" s="353">
        <f>D308/C308-1</f>
        <v>-2.3479763357655337E-2</v>
      </c>
      <c r="E311" s="353">
        <f t="shared" si="22"/>
        <v>2.3976871407798139E-3</v>
      </c>
      <c r="F311" s="353">
        <f t="shared" si="22"/>
        <v>-1.3965849273324116E-3</v>
      </c>
    </row>
    <row r="312" spans="2:8" ht="15.75" thickBot="1" x14ac:dyDescent="0.3">
      <c r="B312" s="937" t="s">
        <v>643</v>
      </c>
      <c r="C312" s="938"/>
      <c r="D312" s="938"/>
      <c r="E312" s="938"/>
      <c r="F312" s="939"/>
    </row>
    <row r="313" spans="2:8" x14ac:dyDescent="0.25">
      <c r="B313" s="935"/>
      <c r="C313" s="323">
        <v>2019</v>
      </c>
      <c r="D313" s="323">
        <v>2020</v>
      </c>
      <c r="E313" s="323">
        <v>2021</v>
      </c>
      <c r="F313" s="323">
        <v>2022</v>
      </c>
    </row>
    <row r="314" spans="2:8" ht="15.75" thickBot="1" x14ac:dyDescent="0.3">
      <c r="B314" s="936"/>
      <c r="C314" s="324" t="s">
        <v>5</v>
      </c>
      <c r="D314" s="324" t="s">
        <v>6</v>
      </c>
      <c r="E314" s="324" t="s">
        <v>6</v>
      </c>
      <c r="F314" s="324" t="s">
        <v>6</v>
      </c>
    </row>
    <row r="315" spans="2:8" ht="12" customHeight="1" thickBot="1" x14ac:dyDescent="0.3">
      <c r="B315" s="329" t="s">
        <v>0</v>
      </c>
      <c r="C315" s="330">
        <f>C316+C317</f>
        <v>0</v>
      </c>
      <c r="D315" s="330">
        <f>D316+D317</f>
        <v>0</v>
      </c>
      <c r="E315" s="330">
        <f>E316+E317</f>
        <v>0</v>
      </c>
      <c r="F315" s="330">
        <f>F316+F317</f>
        <v>0</v>
      </c>
    </row>
    <row r="316" spans="2:8" ht="12" customHeight="1" thickBot="1" x14ac:dyDescent="0.3">
      <c r="B316" s="331" t="s">
        <v>50</v>
      </c>
      <c r="C316" s="332">
        <v>0</v>
      </c>
      <c r="D316" s="332">
        <v>0</v>
      </c>
      <c r="E316" s="332">
        <v>0</v>
      </c>
      <c r="F316" s="332">
        <v>0</v>
      </c>
    </row>
    <row r="317" spans="2:8" ht="12" customHeight="1" thickBot="1" x14ac:dyDescent="0.3">
      <c r="B317" s="331" t="s">
        <v>51</v>
      </c>
      <c r="C317" s="332">
        <v>0</v>
      </c>
      <c r="D317" s="332">
        <v>0</v>
      </c>
      <c r="E317" s="332">
        <v>0</v>
      </c>
      <c r="F317" s="332">
        <v>0</v>
      </c>
    </row>
    <row r="318" spans="2:8" ht="12" customHeight="1" thickBot="1" x14ac:dyDescent="0.3">
      <c r="B318" s="329" t="s">
        <v>31</v>
      </c>
      <c r="C318" s="330">
        <f>C319+C320</f>
        <v>0</v>
      </c>
      <c r="D318" s="330">
        <f>D319+D320</f>
        <v>0</v>
      </c>
      <c r="E318" s="330">
        <f>E319+E320</f>
        <v>0</v>
      </c>
      <c r="F318" s="330">
        <f>F319+F320</f>
        <v>0</v>
      </c>
    </row>
    <row r="319" spans="2:8" ht="12" customHeight="1" thickBot="1" x14ac:dyDescent="0.3">
      <c r="B319" s="331" t="s">
        <v>50</v>
      </c>
      <c r="C319" s="332">
        <v>0</v>
      </c>
      <c r="D319" s="330">
        <v>0</v>
      </c>
      <c r="E319" s="330">
        <v>0</v>
      </c>
      <c r="F319" s="330">
        <v>0</v>
      </c>
      <c r="H319" s="349"/>
    </row>
    <row r="320" spans="2:8" ht="12" customHeight="1" thickBot="1" x14ac:dyDescent="0.3">
      <c r="B320" s="331" t="s">
        <v>51</v>
      </c>
      <c r="C320" s="332">
        <v>0</v>
      </c>
      <c r="D320" s="330"/>
      <c r="E320" s="330"/>
      <c r="F320" s="330"/>
    </row>
    <row r="321" spans="2:8" ht="12" customHeight="1" thickBot="1" x14ac:dyDescent="0.3">
      <c r="B321" s="329" t="s">
        <v>1</v>
      </c>
      <c r="C321" s="332">
        <f>C322</f>
        <v>110000</v>
      </c>
      <c r="D321" s="330">
        <f>D322+D323</f>
        <v>110000</v>
      </c>
      <c r="E321" s="330">
        <f>E322+E323</f>
        <v>110000</v>
      </c>
      <c r="F321" s="330">
        <f>F322+F323</f>
        <v>110000</v>
      </c>
    </row>
    <row r="322" spans="2:8" ht="12" customHeight="1" thickBot="1" x14ac:dyDescent="0.3">
      <c r="B322" s="331" t="s">
        <v>50</v>
      </c>
      <c r="C322" s="332">
        <v>110000</v>
      </c>
      <c r="D322" s="330">
        <v>110000</v>
      </c>
      <c r="E322" s="330">
        <v>110000</v>
      </c>
      <c r="F322" s="330">
        <v>110000</v>
      </c>
    </row>
    <row r="323" spans="2:8" ht="12" customHeight="1" thickBot="1" x14ac:dyDescent="0.3">
      <c r="B323" s="331" t="s">
        <v>51</v>
      </c>
      <c r="C323" s="332">
        <v>0</v>
      </c>
      <c r="D323" s="330">
        <v>0</v>
      </c>
      <c r="E323" s="330">
        <v>0</v>
      </c>
      <c r="F323" s="330">
        <v>0</v>
      </c>
    </row>
    <row r="324" spans="2:8" ht="12" customHeight="1" thickBot="1" x14ac:dyDescent="0.3">
      <c r="B324" s="329" t="s">
        <v>2</v>
      </c>
      <c r="C324" s="332"/>
      <c r="D324" s="330"/>
      <c r="E324" s="330"/>
      <c r="F324" s="330"/>
    </row>
    <row r="325" spans="2:8" ht="12" customHeight="1" thickBot="1" x14ac:dyDescent="0.3">
      <c r="B325" s="331" t="s">
        <v>50</v>
      </c>
      <c r="C325" s="332"/>
      <c r="D325" s="330"/>
      <c r="E325" s="330"/>
      <c r="F325" s="330"/>
    </row>
    <row r="326" spans="2:8" ht="12" customHeight="1" thickBot="1" x14ac:dyDescent="0.3">
      <c r="B326" s="331" t="s">
        <v>51</v>
      </c>
      <c r="C326" s="332"/>
      <c r="D326" s="330"/>
      <c r="E326" s="330"/>
      <c r="F326" s="330"/>
    </row>
    <row r="327" spans="2:8" ht="12" customHeight="1" thickBot="1" x14ac:dyDescent="0.3">
      <c r="B327" s="329" t="s">
        <v>24</v>
      </c>
      <c r="C327" s="332"/>
      <c r="D327" s="330"/>
      <c r="E327" s="330"/>
      <c r="F327" s="330"/>
    </row>
    <row r="328" spans="2:8" ht="12" customHeight="1" thickBot="1" x14ac:dyDescent="0.3">
      <c r="B328" s="331" t="s">
        <v>50</v>
      </c>
      <c r="C328" s="332"/>
      <c r="D328" s="330"/>
      <c r="E328" s="330"/>
      <c r="F328" s="330"/>
    </row>
    <row r="329" spans="2:8" ht="12" customHeight="1" thickBot="1" x14ac:dyDescent="0.3">
      <c r="B329" s="331" t="s">
        <v>51</v>
      </c>
      <c r="C329" s="332"/>
      <c r="D329" s="330"/>
      <c r="E329" s="330"/>
      <c r="F329" s="330"/>
    </row>
    <row r="330" spans="2:8" ht="12" customHeight="1" thickBot="1" x14ac:dyDescent="0.3">
      <c r="B330" s="329" t="s">
        <v>25</v>
      </c>
      <c r="C330" s="332">
        <f>C331+C332</f>
        <v>5533</v>
      </c>
      <c r="D330" s="330">
        <f>D331+D332</f>
        <v>5528</v>
      </c>
      <c r="E330" s="330">
        <f>E331+E332</f>
        <v>5805</v>
      </c>
      <c r="F330" s="330">
        <f>F331+F332</f>
        <v>6095</v>
      </c>
    </row>
    <row r="331" spans="2:8" ht="12" customHeight="1" thickBot="1" x14ac:dyDescent="0.3">
      <c r="B331" s="331" t="s">
        <v>50</v>
      </c>
      <c r="C331" s="332">
        <v>5533</v>
      </c>
      <c r="D331" s="330">
        <v>5528</v>
      </c>
      <c r="E331" s="330">
        <v>5805</v>
      </c>
      <c r="F331" s="330">
        <v>6095</v>
      </c>
    </row>
    <row r="332" spans="2:8" ht="12" customHeight="1" thickBot="1" x14ac:dyDescent="0.3">
      <c r="B332" s="331" t="s">
        <v>51</v>
      </c>
      <c r="C332" s="332"/>
      <c r="D332" s="330"/>
      <c r="E332" s="330"/>
      <c r="F332" s="330"/>
    </row>
    <row r="333" spans="2:8" ht="12" customHeight="1" thickBot="1" x14ac:dyDescent="0.3">
      <c r="B333" s="329" t="s">
        <v>3</v>
      </c>
      <c r="C333" s="332">
        <v>0</v>
      </c>
      <c r="D333" s="330">
        <v>0</v>
      </c>
      <c r="E333" s="330">
        <f>D333*1.03*0.99</f>
        <v>0</v>
      </c>
      <c r="F333" s="330">
        <f>E333*1.03*0.99</f>
        <v>0</v>
      </c>
    </row>
    <row r="334" spans="2:8" ht="12" customHeight="1" thickBot="1" x14ac:dyDescent="0.3">
      <c r="B334" s="331" t="s">
        <v>50</v>
      </c>
      <c r="C334" s="332"/>
      <c r="D334" s="333"/>
      <c r="E334" s="333"/>
      <c r="F334" s="333"/>
      <c r="H334" s="334"/>
    </row>
    <row r="335" spans="2:8" ht="12" customHeight="1" thickBot="1" x14ac:dyDescent="0.3">
      <c r="B335" s="331" t="s">
        <v>51</v>
      </c>
      <c r="C335" s="332"/>
      <c r="D335" s="335"/>
      <c r="E335" s="333"/>
      <c r="F335" s="333"/>
    </row>
    <row r="336" spans="2:8" ht="12" customHeight="1" thickBot="1" x14ac:dyDescent="0.3">
      <c r="B336" s="336" t="s">
        <v>567</v>
      </c>
      <c r="C336" s="332">
        <f>C333+C330+C327+C324+C321+C318+C315</f>
        <v>115533</v>
      </c>
      <c r="D336" s="332">
        <f>D333+D330+D327+D324+D321+D318+D315</f>
        <v>115528</v>
      </c>
      <c r="E336" s="332">
        <f>E333+E330+E327+E324+E321+E318+E315</f>
        <v>115805</v>
      </c>
      <c r="F336" s="332">
        <f>F333+F330+F327+F324+F321+F318+F315</f>
        <v>116095</v>
      </c>
    </row>
    <row r="337" spans="2:6" ht="15.75" thickBot="1" x14ac:dyDescent="0.3">
      <c r="B337" s="337" t="s">
        <v>35</v>
      </c>
      <c r="C337" s="338">
        <f>IF(C336-C307=0,0,"Error")</f>
        <v>0</v>
      </c>
      <c r="D337" s="338">
        <f>IF(D336-D307=0,0,"Error")</f>
        <v>0</v>
      </c>
      <c r="E337" s="338">
        <f>IF(E336-E307=0,0,"Error")</f>
        <v>0</v>
      </c>
      <c r="F337" s="338">
        <f>IF(F336-F307=0,0,"Error")</f>
        <v>0</v>
      </c>
    </row>
    <row r="338" spans="2:6" s="308" customFormat="1" ht="15.75" thickBot="1" x14ac:dyDescent="0.3">
      <c r="B338" s="639" t="s">
        <v>438</v>
      </c>
      <c r="C338" s="929" t="s">
        <v>644</v>
      </c>
      <c r="D338" s="930"/>
      <c r="E338" s="930"/>
      <c r="F338" s="931"/>
    </row>
    <row r="339" spans="2:6" s="308" customFormat="1" ht="27" customHeight="1" thickBot="1" x14ac:dyDescent="0.3">
      <c r="B339" s="30" t="s">
        <v>9</v>
      </c>
      <c r="C339" s="937" t="s">
        <v>645</v>
      </c>
      <c r="D339" s="938"/>
      <c r="E339" s="938"/>
      <c r="F339" s="939"/>
    </row>
    <row r="340" spans="2:6" s="308" customFormat="1" ht="15.75" thickBot="1" x14ac:dyDescent="0.3">
      <c r="B340" s="30" t="s">
        <v>14</v>
      </c>
      <c r="C340" s="932" t="s">
        <v>642</v>
      </c>
      <c r="D340" s="933"/>
      <c r="E340" s="933"/>
      <c r="F340" s="934"/>
    </row>
    <row r="341" spans="2:6" s="308" customFormat="1" x14ac:dyDescent="0.25">
      <c r="B341" s="945"/>
      <c r="C341" s="306">
        <v>2019</v>
      </c>
      <c r="D341" s="306">
        <v>2020</v>
      </c>
      <c r="E341" s="306">
        <v>2021</v>
      </c>
      <c r="F341" s="306">
        <v>2022</v>
      </c>
    </row>
    <row r="342" spans="2:6" s="308" customFormat="1" ht="15.75" thickBot="1" x14ac:dyDescent="0.3">
      <c r="B342" s="946"/>
      <c r="C342" s="307" t="s">
        <v>5</v>
      </c>
      <c r="D342" s="307" t="s">
        <v>6</v>
      </c>
      <c r="E342" s="307" t="s">
        <v>6</v>
      </c>
      <c r="F342" s="307" t="s">
        <v>6</v>
      </c>
    </row>
    <row r="343" spans="2:6" s="308" customFormat="1" ht="12.75" customHeight="1" thickBot="1" x14ac:dyDescent="0.3">
      <c r="B343" s="30" t="s">
        <v>8</v>
      </c>
      <c r="C343" s="326">
        <f>1450</f>
        <v>1450</v>
      </c>
      <c r="D343" s="326">
        <v>1500</v>
      </c>
      <c r="E343" s="326">
        <v>1550</v>
      </c>
      <c r="F343" s="326">
        <v>1550</v>
      </c>
    </row>
    <row r="344" spans="2:6" s="308" customFormat="1" ht="12.75" customHeight="1" thickBot="1" x14ac:dyDescent="0.3">
      <c r="B344" s="30" t="s">
        <v>15</v>
      </c>
      <c r="C344" s="326">
        <v>8000</v>
      </c>
      <c r="D344" s="338">
        <f>D359</f>
        <v>8000</v>
      </c>
      <c r="E344" s="338">
        <f t="shared" ref="E344:F344" si="23">E359</f>
        <v>8000</v>
      </c>
      <c r="F344" s="338">
        <f t="shared" si="23"/>
        <v>8000</v>
      </c>
    </row>
    <row r="345" spans="2:6" s="308" customFormat="1" ht="12.75" customHeight="1" thickBot="1" x14ac:dyDescent="0.3">
      <c r="B345" s="30" t="s">
        <v>23</v>
      </c>
      <c r="C345" s="326">
        <f>C344/C343</f>
        <v>5.5172413793103452</v>
      </c>
      <c r="D345" s="326">
        <f>D344/D343</f>
        <v>5.333333333333333</v>
      </c>
      <c r="E345" s="326">
        <f>E344/E343</f>
        <v>5.161290322580645</v>
      </c>
      <c r="F345" s="326">
        <f>F344/F343</f>
        <v>5.161290322580645</v>
      </c>
    </row>
    <row r="346" spans="2:6" s="308" customFormat="1" ht="12.75" customHeight="1" thickBot="1" x14ac:dyDescent="0.3">
      <c r="B346" s="30" t="s">
        <v>16</v>
      </c>
      <c r="C346" s="339">
        <v>0</v>
      </c>
      <c r="D346" s="353">
        <f t="shared" ref="D346:F348" si="24">D343/C343-1</f>
        <v>3.4482758620689724E-2</v>
      </c>
      <c r="E346" s="353">
        <f t="shared" si="24"/>
        <v>3.3333333333333437E-2</v>
      </c>
      <c r="F346" s="353">
        <f t="shared" si="24"/>
        <v>0</v>
      </c>
    </row>
    <row r="347" spans="2:6" s="308" customFormat="1" ht="12.75" customHeight="1" thickBot="1" x14ac:dyDescent="0.3">
      <c r="B347" s="30" t="s">
        <v>17</v>
      </c>
      <c r="C347" s="339">
        <v>0</v>
      </c>
      <c r="D347" s="353">
        <f t="shared" si="24"/>
        <v>0</v>
      </c>
      <c r="E347" s="353">
        <f t="shared" si="24"/>
        <v>0</v>
      </c>
      <c r="F347" s="353">
        <f t="shared" si="24"/>
        <v>0</v>
      </c>
    </row>
    <row r="348" spans="2:6" s="308" customFormat="1" ht="12.75" customHeight="1" thickBot="1" x14ac:dyDescent="0.3">
      <c r="B348" s="30" t="s">
        <v>18</v>
      </c>
      <c r="C348" s="339">
        <v>0</v>
      </c>
      <c r="D348" s="353">
        <f t="shared" si="24"/>
        <v>-3.3333333333333437E-2</v>
      </c>
      <c r="E348" s="353">
        <f t="shared" si="24"/>
        <v>-3.2258064516129004E-2</v>
      </c>
      <c r="F348" s="353">
        <f t="shared" si="24"/>
        <v>0</v>
      </c>
    </row>
    <row r="349" spans="2:6" ht="15.75" thickBot="1" x14ac:dyDescent="0.3">
      <c r="B349" s="937" t="s">
        <v>646</v>
      </c>
      <c r="C349" s="938"/>
      <c r="D349" s="938"/>
      <c r="E349" s="938"/>
      <c r="F349" s="939"/>
    </row>
    <row r="350" spans="2:6" ht="12" customHeight="1" x14ac:dyDescent="0.25">
      <c r="B350" s="935"/>
      <c r="C350" s="323">
        <v>2019</v>
      </c>
      <c r="D350" s="323">
        <v>2020</v>
      </c>
      <c r="E350" s="323">
        <v>2021</v>
      </c>
      <c r="F350" s="323">
        <v>2022</v>
      </c>
    </row>
    <row r="351" spans="2:6" ht="12" customHeight="1" thickBot="1" x14ac:dyDescent="0.3">
      <c r="B351" s="936"/>
      <c r="C351" s="324" t="s">
        <v>5</v>
      </c>
      <c r="D351" s="324" t="s">
        <v>6</v>
      </c>
      <c r="E351" s="324" t="s">
        <v>6</v>
      </c>
      <c r="F351" s="324" t="s">
        <v>6</v>
      </c>
    </row>
    <row r="352" spans="2:6" ht="12" customHeight="1" thickBot="1" x14ac:dyDescent="0.3">
      <c r="B352" s="329" t="s">
        <v>0</v>
      </c>
      <c r="C352" s="330">
        <f>C353+C354</f>
        <v>0</v>
      </c>
      <c r="D352" s="330">
        <f>D353+D354</f>
        <v>0</v>
      </c>
      <c r="E352" s="330">
        <f>E353+E354</f>
        <v>0</v>
      </c>
      <c r="F352" s="330">
        <f>F353+F354</f>
        <v>0</v>
      </c>
    </row>
    <row r="353" spans="2:6" ht="12" customHeight="1" thickBot="1" x14ac:dyDescent="0.3">
      <c r="B353" s="331" t="s">
        <v>50</v>
      </c>
      <c r="C353" s="332">
        <v>0</v>
      </c>
      <c r="D353" s="332">
        <v>0</v>
      </c>
      <c r="E353" s="332">
        <v>0</v>
      </c>
      <c r="F353" s="332">
        <v>0</v>
      </c>
    </row>
    <row r="354" spans="2:6" ht="12" customHeight="1" thickBot="1" x14ac:dyDescent="0.3">
      <c r="B354" s="331" t="s">
        <v>51</v>
      </c>
      <c r="C354" s="332">
        <v>0</v>
      </c>
      <c r="D354" s="332">
        <v>0</v>
      </c>
      <c r="E354" s="332">
        <v>0</v>
      </c>
      <c r="F354" s="332">
        <v>0</v>
      </c>
    </row>
    <row r="355" spans="2:6" ht="12" customHeight="1" thickBot="1" x14ac:dyDescent="0.3">
      <c r="B355" s="329" t="s">
        <v>31</v>
      </c>
      <c r="C355" s="330">
        <f>C356+C357</f>
        <v>0</v>
      </c>
      <c r="D355" s="330">
        <f>D356+D357</f>
        <v>0</v>
      </c>
      <c r="E355" s="330">
        <f>E356+E357</f>
        <v>0</v>
      </c>
      <c r="F355" s="330">
        <f>F356+F357</f>
        <v>0</v>
      </c>
    </row>
    <row r="356" spans="2:6" ht="12" customHeight="1" thickBot="1" x14ac:dyDescent="0.3">
      <c r="B356" s="331" t="s">
        <v>50</v>
      </c>
      <c r="C356" s="332">
        <v>0</v>
      </c>
      <c r="D356" s="330">
        <v>0</v>
      </c>
      <c r="E356" s="330">
        <v>0</v>
      </c>
      <c r="F356" s="330">
        <v>0</v>
      </c>
    </row>
    <row r="357" spans="2:6" ht="12" customHeight="1" thickBot="1" x14ac:dyDescent="0.3">
      <c r="B357" s="331" t="s">
        <v>51</v>
      </c>
      <c r="C357" s="332">
        <v>0</v>
      </c>
      <c r="D357" s="330"/>
      <c r="E357" s="330"/>
      <c r="F357" s="330"/>
    </row>
    <row r="358" spans="2:6" ht="12" customHeight="1" thickBot="1" x14ac:dyDescent="0.3">
      <c r="B358" s="329" t="s">
        <v>1</v>
      </c>
      <c r="C358" s="332">
        <f>C359</f>
        <v>8000</v>
      </c>
      <c r="D358" s="332">
        <f t="shared" ref="D358:F358" si="25">D359</f>
        <v>8000</v>
      </c>
      <c r="E358" s="332">
        <f t="shared" si="25"/>
        <v>8000</v>
      </c>
      <c r="F358" s="332">
        <f t="shared" si="25"/>
        <v>8000</v>
      </c>
    </row>
    <row r="359" spans="2:6" ht="12" customHeight="1" thickBot="1" x14ac:dyDescent="0.3">
      <c r="B359" s="331" t="s">
        <v>50</v>
      </c>
      <c r="C359" s="332">
        <v>8000</v>
      </c>
      <c r="D359" s="330">
        <v>8000</v>
      </c>
      <c r="E359" s="330">
        <v>8000</v>
      </c>
      <c r="F359" s="330">
        <v>8000</v>
      </c>
    </row>
    <row r="360" spans="2:6" ht="12" customHeight="1" thickBot="1" x14ac:dyDescent="0.3">
      <c r="B360" s="331" t="s">
        <v>51</v>
      </c>
      <c r="C360" s="332">
        <v>0</v>
      </c>
      <c r="D360" s="330">
        <v>0</v>
      </c>
      <c r="E360" s="330">
        <v>0</v>
      </c>
      <c r="F360" s="330">
        <v>0</v>
      </c>
    </row>
    <row r="361" spans="2:6" ht="12" customHeight="1" thickBot="1" x14ac:dyDescent="0.3">
      <c r="B361" s="329" t="s">
        <v>2</v>
      </c>
      <c r="C361" s="332"/>
      <c r="D361" s="330"/>
      <c r="E361" s="330"/>
      <c r="F361" s="330"/>
    </row>
    <row r="362" spans="2:6" ht="12" customHeight="1" thickBot="1" x14ac:dyDescent="0.3">
      <c r="B362" s="331" t="s">
        <v>50</v>
      </c>
      <c r="C362" s="332"/>
      <c r="D362" s="330"/>
      <c r="E362" s="330"/>
      <c r="F362" s="330"/>
    </row>
    <row r="363" spans="2:6" ht="12" customHeight="1" thickBot="1" x14ac:dyDescent="0.3">
      <c r="B363" s="331" t="s">
        <v>51</v>
      </c>
      <c r="C363" s="332"/>
      <c r="D363" s="330"/>
      <c r="E363" s="330"/>
      <c r="F363" s="330"/>
    </row>
    <row r="364" spans="2:6" ht="12" customHeight="1" thickBot="1" x14ac:dyDescent="0.3">
      <c r="B364" s="329" t="s">
        <v>24</v>
      </c>
      <c r="C364" s="332"/>
      <c r="D364" s="330"/>
      <c r="E364" s="330"/>
      <c r="F364" s="330"/>
    </row>
    <row r="365" spans="2:6" ht="12" customHeight="1" thickBot="1" x14ac:dyDescent="0.3">
      <c r="B365" s="331" t="s">
        <v>50</v>
      </c>
      <c r="C365" s="332"/>
      <c r="D365" s="330"/>
      <c r="E365" s="330"/>
      <c r="F365" s="330"/>
    </row>
    <row r="366" spans="2:6" ht="12" customHeight="1" thickBot="1" x14ac:dyDescent="0.3">
      <c r="B366" s="331" t="s">
        <v>51</v>
      </c>
      <c r="C366" s="332"/>
      <c r="D366" s="330"/>
      <c r="E366" s="330"/>
      <c r="F366" s="330"/>
    </row>
    <row r="367" spans="2:6" ht="12" customHeight="1" thickBot="1" x14ac:dyDescent="0.3">
      <c r="B367" s="329" t="s">
        <v>25</v>
      </c>
      <c r="C367" s="332">
        <f>C368+C369</f>
        <v>0</v>
      </c>
      <c r="D367" s="330">
        <f>D368+D369</f>
        <v>0</v>
      </c>
      <c r="E367" s="330">
        <f>E368+E369</f>
        <v>0</v>
      </c>
      <c r="F367" s="330">
        <f>F368+F369</f>
        <v>0</v>
      </c>
    </row>
    <row r="368" spans="2:6" ht="12" customHeight="1" thickBot="1" x14ac:dyDescent="0.3">
      <c r="B368" s="331" t="s">
        <v>50</v>
      </c>
      <c r="C368" s="332">
        <v>0</v>
      </c>
      <c r="D368" s="330">
        <v>0</v>
      </c>
      <c r="E368" s="330">
        <v>0</v>
      </c>
      <c r="F368" s="330">
        <v>0</v>
      </c>
    </row>
    <row r="369" spans="2:9" ht="12" customHeight="1" thickBot="1" x14ac:dyDescent="0.3">
      <c r="B369" s="331" t="s">
        <v>51</v>
      </c>
      <c r="C369" s="332"/>
      <c r="D369" s="330"/>
      <c r="E369" s="330"/>
      <c r="F369" s="330"/>
    </row>
    <row r="370" spans="2:9" ht="12" customHeight="1" thickBot="1" x14ac:dyDescent="0.3">
      <c r="B370" s="329" t="s">
        <v>3</v>
      </c>
      <c r="C370" s="332">
        <v>0</v>
      </c>
      <c r="D370" s="330">
        <v>0</v>
      </c>
      <c r="E370" s="330">
        <f>D370*1.03*0.99</f>
        <v>0</v>
      </c>
      <c r="F370" s="330">
        <f>E370*1.03*0.99</f>
        <v>0</v>
      </c>
    </row>
    <row r="371" spans="2:9" ht="12" customHeight="1" thickBot="1" x14ac:dyDescent="0.3">
      <c r="B371" s="331" t="s">
        <v>50</v>
      </c>
      <c r="C371" s="332"/>
      <c r="D371" s="333"/>
      <c r="E371" s="333"/>
      <c r="F371" s="333"/>
      <c r="H371" s="334"/>
    </row>
    <row r="372" spans="2:9" ht="12" customHeight="1" thickBot="1" x14ac:dyDescent="0.3">
      <c r="B372" s="331" t="s">
        <v>51</v>
      </c>
      <c r="C372" s="332"/>
      <c r="D372" s="335"/>
      <c r="E372" s="333"/>
      <c r="F372" s="333"/>
    </row>
    <row r="373" spans="2:9" ht="12" customHeight="1" thickBot="1" x14ac:dyDescent="0.3">
      <c r="B373" s="336" t="s">
        <v>572</v>
      </c>
      <c r="C373" s="332">
        <f>C370+C367+C364+C361+C358+C355+C352</f>
        <v>8000</v>
      </c>
      <c r="D373" s="332">
        <f>D370+D367+D364+D361+D358+D355+D352</f>
        <v>8000</v>
      </c>
      <c r="E373" s="332">
        <f>E370+E367+E364+E361+E358+E355+E352</f>
        <v>8000</v>
      </c>
      <c r="F373" s="332">
        <f>F370+F367+F364+F361+F358+F355+F352</f>
        <v>8000</v>
      </c>
    </row>
    <row r="374" spans="2:9" ht="12" customHeight="1" thickBot="1" x14ac:dyDescent="0.3">
      <c r="B374" s="337" t="s">
        <v>35</v>
      </c>
      <c r="C374" s="338">
        <f>IF(C373-C344=0,0,"Error")</f>
        <v>0</v>
      </c>
      <c r="D374" s="338">
        <f t="shared" ref="D374:F374" si="26">IF(D373-D344=0,0,"Error")</f>
        <v>0</v>
      </c>
      <c r="E374" s="338">
        <f t="shared" si="26"/>
        <v>0</v>
      </c>
      <c r="F374" s="338">
        <f t="shared" si="26"/>
        <v>0</v>
      </c>
    </row>
    <row r="375" spans="2:9" s="308" customFormat="1" ht="12" customHeight="1" thickBot="1" x14ac:dyDescent="0.3">
      <c r="B375" s="642" t="s">
        <v>573</v>
      </c>
      <c r="C375" s="929" t="s">
        <v>647</v>
      </c>
      <c r="D375" s="930"/>
      <c r="E375" s="930"/>
      <c r="F375" s="931"/>
    </row>
    <row r="376" spans="2:9" s="308" customFormat="1" ht="35.25" customHeight="1" thickBot="1" x14ac:dyDescent="0.3">
      <c r="B376" s="30" t="s">
        <v>9</v>
      </c>
      <c r="C376" s="937" t="s">
        <v>648</v>
      </c>
      <c r="D376" s="938"/>
      <c r="E376" s="938"/>
      <c r="F376" s="939"/>
    </row>
    <row r="377" spans="2:9" s="308" customFormat="1" ht="15.75" thickBot="1" x14ac:dyDescent="0.3">
      <c r="B377" s="30" t="s">
        <v>14</v>
      </c>
      <c r="C377" s="932" t="s">
        <v>649</v>
      </c>
      <c r="D377" s="933"/>
      <c r="E377" s="933"/>
      <c r="F377" s="934"/>
    </row>
    <row r="378" spans="2:9" s="308" customFormat="1" x14ac:dyDescent="0.25">
      <c r="B378" s="945"/>
      <c r="C378" s="306">
        <v>2019</v>
      </c>
      <c r="D378" s="306">
        <v>2020</v>
      </c>
      <c r="E378" s="306">
        <v>2021</v>
      </c>
      <c r="F378" s="306">
        <v>2022</v>
      </c>
    </row>
    <row r="379" spans="2:9" s="308" customFormat="1" ht="15.75" thickBot="1" x14ac:dyDescent="0.3">
      <c r="B379" s="946"/>
      <c r="C379" s="307" t="s">
        <v>5</v>
      </c>
      <c r="D379" s="307" t="s">
        <v>6</v>
      </c>
      <c r="E379" s="307" t="s">
        <v>6</v>
      </c>
      <c r="F379" s="307" t="s">
        <v>6</v>
      </c>
    </row>
    <row r="380" spans="2:9" s="308" customFormat="1" ht="15.75" thickBot="1" x14ac:dyDescent="0.3">
      <c r="B380" s="30" t="s">
        <v>8</v>
      </c>
      <c r="C380" s="326">
        <v>5</v>
      </c>
      <c r="D380" s="326">
        <v>5</v>
      </c>
      <c r="E380" s="326">
        <v>5</v>
      </c>
      <c r="F380" s="326">
        <v>5</v>
      </c>
    </row>
    <row r="381" spans="2:9" s="308" customFormat="1" ht="15.75" thickBot="1" x14ac:dyDescent="0.3">
      <c r="B381" s="30" t="s">
        <v>15</v>
      </c>
      <c r="C381" s="326">
        <v>1543779</v>
      </c>
      <c r="D381" s="326">
        <v>1567052</v>
      </c>
      <c r="E381" s="326">
        <v>1539813</v>
      </c>
      <c r="F381" s="326">
        <v>1689007.4839895724</v>
      </c>
      <c r="I381" s="354"/>
    </row>
    <row r="382" spans="2:9" s="308" customFormat="1" ht="15.75" thickBot="1" x14ac:dyDescent="0.3">
      <c r="B382" s="30" t="s">
        <v>23</v>
      </c>
      <c r="C382" s="326">
        <f>C381/C380</f>
        <v>308755.8</v>
      </c>
      <c r="D382" s="326">
        <f>D381/D380</f>
        <v>313410.40000000002</v>
      </c>
      <c r="E382" s="326">
        <f>E381/E380</f>
        <v>307962.59999999998</v>
      </c>
      <c r="F382" s="326">
        <f>F381/F380</f>
        <v>337801.4967979145</v>
      </c>
    </row>
    <row r="383" spans="2:9" s="308" customFormat="1" ht="15.75" thickBot="1" x14ac:dyDescent="0.3">
      <c r="B383" s="30" t="s">
        <v>16</v>
      </c>
      <c r="C383" s="339">
        <v>0</v>
      </c>
      <c r="D383" s="353">
        <f>D380/C380-1</f>
        <v>0</v>
      </c>
      <c r="E383" s="353">
        <f t="shared" ref="E383:F385" si="27">E380/D380-1</f>
        <v>0</v>
      </c>
      <c r="F383" s="353">
        <f t="shared" si="27"/>
        <v>0</v>
      </c>
    </row>
    <row r="384" spans="2:9" s="308" customFormat="1" ht="15.75" thickBot="1" x14ac:dyDescent="0.3">
      <c r="B384" s="30" t="s">
        <v>17</v>
      </c>
      <c r="C384" s="339">
        <v>0</v>
      </c>
      <c r="D384" s="353">
        <f>D381/C381-1</f>
        <v>1.5075344333612462E-2</v>
      </c>
      <c r="E384" s="353">
        <f t="shared" si="27"/>
        <v>-1.7382320433527387E-2</v>
      </c>
      <c r="F384" s="353">
        <f t="shared" si="27"/>
        <v>9.6891300430359095E-2</v>
      </c>
    </row>
    <row r="385" spans="2:6" s="308" customFormat="1" ht="23.25" thickBot="1" x14ac:dyDescent="0.3">
      <c r="B385" s="30" t="s">
        <v>18</v>
      </c>
      <c r="C385" s="339">
        <v>0</v>
      </c>
      <c r="D385" s="353">
        <f>D382/C382-1</f>
        <v>1.5075344333612684E-2</v>
      </c>
      <c r="E385" s="353">
        <f t="shared" si="27"/>
        <v>-1.7382320433527609E-2</v>
      </c>
      <c r="F385" s="353">
        <f t="shared" si="27"/>
        <v>9.6891300430359095E-2</v>
      </c>
    </row>
    <row r="386" spans="2:6" s="308" customFormat="1" ht="15.75" thickBot="1" x14ac:dyDescent="0.3">
      <c r="B386" s="937" t="s">
        <v>650</v>
      </c>
      <c r="C386" s="938"/>
      <c r="D386" s="938"/>
      <c r="E386" s="938"/>
      <c r="F386" s="939"/>
    </row>
    <row r="387" spans="2:6" s="308" customFormat="1" ht="13.5" customHeight="1" x14ac:dyDescent="0.25">
      <c r="B387" s="945"/>
      <c r="C387" s="306">
        <v>2019</v>
      </c>
      <c r="D387" s="306">
        <v>2020</v>
      </c>
      <c r="E387" s="306">
        <v>2021</v>
      </c>
      <c r="F387" s="306">
        <v>2022</v>
      </c>
    </row>
    <row r="388" spans="2:6" s="308" customFormat="1" ht="13.5" customHeight="1" thickBot="1" x14ac:dyDescent="0.3">
      <c r="B388" s="946"/>
      <c r="C388" s="307" t="s">
        <v>5</v>
      </c>
      <c r="D388" s="307" t="s">
        <v>6</v>
      </c>
      <c r="E388" s="307" t="s">
        <v>6</v>
      </c>
      <c r="F388" s="307" t="s">
        <v>6</v>
      </c>
    </row>
    <row r="389" spans="2:6" s="308" customFormat="1" ht="13.5" customHeight="1" thickBot="1" x14ac:dyDescent="0.3">
      <c r="B389" s="355" t="s">
        <v>0</v>
      </c>
      <c r="C389" s="338">
        <v>0</v>
      </c>
      <c r="D389" s="338">
        <v>0</v>
      </c>
      <c r="E389" s="338">
        <v>0</v>
      </c>
      <c r="F389" s="338">
        <v>0</v>
      </c>
    </row>
    <row r="390" spans="2:6" s="356" customFormat="1" ht="13.5" customHeight="1" thickBot="1" x14ac:dyDescent="0.3">
      <c r="B390" s="331" t="s">
        <v>50</v>
      </c>
      <c r="C390" s="340"/>
      <c r="D390" s="340"/>
      <c r="E390" s="340"/>
      <c r="F390" s="340"/>
    </row>
    <row r="391" spans="2:6" s="356" customFormat="1" ht="13.5" customHeight="1" thickBot="1" x14ac:dyDescent="0.3">
      <c r="B391" s="331" t="s">
        <v>51</v>
      </c>
      <c r="C391" s="340"/>
      <c r="D391" s="340"/>
      <c r="E391" s="340"/>
      <c r="F391" s="340"/>
    </row>
    <row r="392" spans="2:6" s="308" customFormat="1" ht="16.5" customHeight="1" thickBot="1" x14ac:dyDescent="0.3">
      <c r="B392" s="355" t="s">
        <v>31</v>
      </c>
      <c r="C392" s="338">
        <v>0</v>
      </c>
      <c r="D392" s="338">
        <v>0</v>
      </c>
      <c r="E392" s="338">
        <v>0</v>
      </c>
      <c r="F392" s="338">
        <v>0</v>
      </c>
    </row>
    <row r="393" spans="2:6" s="356" customFormat="1" ht="13.5" customHeight="1" thickBot="1" x14ac:dyDescent="0.3">
      <c r="B393" s="331" t="s">
        <v>50</v>
      </c>
      <c r="C393" s="340"/>
      <c r="D393" s="340"/>
      <c r="E393" s="340"/>
      <c r="F393" s="340"/>
    </row>
    <row r="394" spans="2:6" s="356" customFormat="1" ht="13.5" customHeight="1" thickBot="1" x14ac:dyDescent="0.3">
      <c r="B394" s="331" t="s">
        <v>51</v>
      </c>
      <c r="C394" s="340"/>
      <c r="D394" s="340"/>
      <c r="E394" s="340"/>
      <c r="F394" s="340"/>
    </row>
    <row r="395" spans="2:6" s="308" customFormat="1" ht="13.5" customHeight="1" thickBot="1" x14ac:dyDescent="0.3">
      <c r="B395" s="355" t="s">
        <v>1</v>
      </c>
      <c r="C395" s="340">
        <f>C396</f>
        <v>1543779</v>
      </c>
      <c r="D395" s="340">
        <f>D396</f>
        <v>1567052</v>
      </c>
      <c r="E395" s="340">
        <f>E396</f>
        <v>1539813</v>
      </c>
      <c r="F395" s="340">
        <f>F396</f>
        <v>1689007.4839895724</v>
      </c>
    </row>
    <row r="396" spans="2:6" s="356" customFormat="1" ht="13.5" customHeight="1" thickBot="1" x14ac:dyDescent="0.3">
      <c r="B396" s="331" t="s">
        <v>50</v>
      </c>
      <c r="C396" s="332">
        <v>1543779</v>
      </c>
      <c r="D396" s="332">
        <f>1592052-25000</f>
        <v>1567052</v>
      </c>
      <c r="E396" s="332">
        <f>1639813-100000</f>
        <v>1539813</v>
      </c>
      <c r="F396" s="332">
        <v>1689007.4839895724</v>
      </c>
    </row>
    <row r="397" spans="2:6" s="356" customFormat="1" ht="13.5" customHeight="1" thickBot="1" x14ac:dyDescent="0.3">
      <c r="B397" s="331" t="s">
        <v>51</v>
      </c>
      <c r="C397" s="340"/>
      <c r="D397" s="340"/>
      <c r="E397" s="340"/>
      <c r="F397" s="340"/>
    </row>
    <row r="398" spans="2:6" s="308" customFormat="1" ht="13.5" customHeight="1" thickBot="1" x14ac:dyDescent="0.3">
      <c r="B398" s="355" t="s">
        <v>2</v>
      </c>
      <c r="C398" s="338">
        <v>0</v>
      </c>
      <c r="D398" s="338">
        <v>0</v>
      </c>
      <c r="E398" s="338">
        <v>0</v>
      </c>
      <c r="F398" s="338">
        <v>0</v>
      </c>
    </row>
    <row r="399" spans="2:6" s="356" customFormat="1" ht="13.5" customHeight="1" thickBot="1" x14ac:dyDescent="0.3">
      <c r="B399" s="331" t="s">
        <v>50</v>
      </c>
      <c r="C399" s="340"/>
      <c r="D399" s="340"/>
      <c r="E399" s="340"/>
      <c r="F399" s="340"/>
    </row>
    <row r="400" spans="2:6" s="356" customFormat="1" ht="13.5" customHeight="1" thickBot="1" x14ac:dyDescent="0.3">
      <c r="B400" s="331" t="s">
        <v>51</v>
      </c>
      <c r="C400" s="340"/>
      <c r="D400" s="340"/>
      <c r="E400" s="340"/>
      <c r="F400" s="340"/>
    </row>
    <row r="401" spans="2:6" s="308" customFormat="1" ht="13.5" customHeight="1" thickBot="1" x14ac:dyDescent="0.3">
      <c r="B401" s="355" t="s">
        <v>24</v>
      </c>
      <c r="C401" s="338">
        <v>0</v>
      </c>
      <c r="D401" s="338">
        <v>0</v>
      </c>
      <c r="E401" s="338">
        <v>0</v>
      </c>
      <c r="F401" s="338">
        <v>0</v>
      </c>
    </row>
    <row r="402" spans="2:6" s="356" customFormat="1" ht="13.5" customHeight="1" thickBot="1" x14ac:dyDescent="0.3">
      <c r="B402" s="331" t="s">
        <v>50</v>
      </c>
      <c r="C402" s="340"/>
      <c r="D402" s="340"/>
      <c r="E402" s="340"/>
      <c r="F402" s="340"/>
    </row>
    <row r="403" spans="2:6" s="356" customFormat="1" ht="13.5" customHeight="1" thickBot="1" x14ac:dyDescent="0.3">
      <c r="B403" s="331" t="s">
        <v>51</v>
      </c>
      <c r="C403" s="340"/>
      <c r="D403" s="340"/>
      <c r="E403" s="340"/>
      <c r="F403" s="340"/>
    </row>
    <row r="404" spans="2:6" s="308" customFormat="1" ht="13.5" customHeight="1" thickBot="1" x14ac:dyDescent="0.3">
      <c r="B404" s="355" t="s">
        <v>25</v>
      </c>
      <c r="C404" s="338">
        <v>0</v>
      </c>
      <c r="D404" s="338">
        <v>0</v>
      </c>
      <c r="E404" s="338">
        <v>0</v>
      </c>
      <c r="F404" s="338">
        <v>0</v>
      </c>
    </row>
    <row r="405" spans="2:6" s="356" customFormat="1" ht="13.5" customHeight="1" thickBot="1" x14ac:dyDescent="0.3">
      <c r="B405" s="331" t="s">
        <v>50</v>
      </c>
      <c r="C405" s="340"/>
      <c r="D405" s="340"/>
      <c r="E405" s="340"/>
      <c r="F405" s="340"/>
    </row>
    <row r="406" spans="2:6" s="356" customFormat="1" ht="13.5" customHeight="1" thickBot="1" x14ac:dyDescent="0.3">
      <c r="B406" s="357" t="s">
        <v>51</v>
      </c>
      <c r="C406" s="340"/>
      <c r="D406" s="340"/>
      <c r="E406" s="340"/>
      <c r="F406" s="340"/>
    </row>
    <row r="407" spans="2:6" s="308" customFormat="1" ht="18.75" customHeight="1" thickBot="1" x14ac:dyDescent="0.3">
      <c r="B407" s="341" t="s">
        <v>3</v>
      </c>
      <c r="C407" s="338">
        <v>0</v>
      </c>
      <c r="D407" s="338">
        <v>0</v>
      </c>
      <c r="E407" s="338">
        <v>0</v>
      </c>
      <c r="F407" s="338">
        <v>0</v>
      </c>
    </row>
    <row r="408" spans="2:6" s="356" customFormat="1" ht="13.5" customHeight="1" thickBot="1" x14ac:dyDescent="0.3">
      <c r="B408" s="331" t="s">
        <v>50</v>
      </c>
      <c r="C408" s="340"/>
      <c r="D408" s="340"/>
      <c r="E408" s="340"/>
      <c r="F408" s="340"/>
    </row>
    <row r="409" spans="2:6" s="356" customFormat="1" ht="13.5" customHeight="1" thickBot="1" x14ac:dyDescent="0.3">
      <c r="B409" s="331" t="s">
        <v>51</v>
      </c>
      <c r="C409" s="340"/>
      <c r="D409" s="340"/>
      <c r="E409" s="340"/>
      <c r="F409" s="340"/>
    </row>
    <row r="410" spans="2:6" s="308" customFormat="1" ht="21.75" customHeight="1" thickBot="1" x14ac:dyDescent="0.3">
      <c r="B410" s="341" t="s">
        <v>651</v>
      </c>
      <c r="C410" s="340">
        <f>C407+C401+C404+C398+C395+C392+C389</f>
        <v>1543779</v>
      </c>
      <c r="D410" s="340">
        <f>D407+D401+D404+D398+D395+D392+D389</f>
        <v>1567052</v>
      </c>
      <c r="E410" s="340">
        <f>E407+E401+E404+E398+E395+E392+E389</f>
        <v>1539813</v>
      </c>
      <c r="F410" s="340">
        <f>F407+F401+F404+F398+F395+F392+F389</f>
        <v>1689007.4839895724</v>
      </c>
    </row>
    <row r="411" spans="2:6" s="308" customFormat="1" ht="13.5" customHeight="1" thickBot="1" x14ac:dyDescent="0.3">
      <c r="B411" s="312" t="s">
        <v>35</v>
      </c>
      <c r="C411" s="338">
        <f>IF(C410-C381=0,0,"Error")</f>
        <v>0</v>
      </c>
      <c r="D411" s="338">
        <f>IF(D410-D381=0,0,"Error")</f>
        <v>0</v>
      </c>
      <c r="E411" s="338">
        <f>IF(E410-E381=0,0,"Error")</f>
        <v>0</v>
      </c>
      <c r="F411" s="338">
        <f>IF(F410-F381=0,0,"Error")</f>
        <v>0</v>
      </c>
    </row>
    <row r="412" spans="2:6" ht="15.75" thickBot="1" x14ac:dyDescent="0.3">
      <c r="B412" s="30" t="s">
        <v>29</v>
      </c>
      <c r="C412" s="950"/>
      <c r="D412" s="977"/>
      <c r="E412" s="951"/>
      <c r="F412" s="952"/>
    </row>
    <row r="413" spans="2:6" ht="23.25" thickBot="1" x14ac:dyDescent="0.3">
      <c r="B413" s="639" t="s">
        <v>652</v>
      </c>
      <c r="C413" s="639" t="s">
        <v>653</v>
      </c>
      <c r="D413" s="643" t="s">
        <v>53</v>
      </c>
      <c r="E413" s="965" t="s">
        <v>654</v>
      </c>
      <c r="F413" s="954"/>
    </row>
    <row r="414" spans="2:6" ht="15.75" thickBot="1" x14ac:dyDescent="0.3">
      <c r="B414" s="325" t="s">
        <v>9</v>
      </c>
      <c r="C414" s="937" t="s">
        <v>655</v>
      </c>
      <c r="D414" s="938"/>
      <c r="E414" s="938"/>
      <c r="F414" s="939"/>
    </row>
    <row r="415" spans="2:6" ht="15.75" thickBot="1" x14ac:dyDescent="0.3">
      <c r="B415" s="325" t="s">
        <v>14</v>
      </c>
      <c r="C415" s="955" t="s">
        <v>372</v>
      </c>
      <c r="D415" s="956"/>
      <c r="E415" s="956"/>
      <c r="F415" s="957"/>
    </row>
    <row r="416" spans="2:6" x14ac:dyDescent="0.25">
      <c r="B416" s="935"/>
      <c r="C416" s="323">
        <v>2019</v>
      </c>
      <c r="D416" s="323">
        <v>2020</v>
      </c>
      <c r="E416" s="323">
        <v>2021</v>
      </c>
      <c r="F416" s="323">
        <v>2022</v>
      </c>
    </row>
    <row r="417" spans="2:6" ht="15.75" thickBot="1" x14ac:dyDescent="0.3">
      <c r="B417" s="936"/>
      <c r="C417" s="324" t="s">
        <v>5</v>
      </c>
      <c r="D417" s="324" t="s">
        <v>6</v>
      </c>
      <c r="E417" s="324" t="s">
        <v>6</v>
      </c>
      <c r="F417" s="324" t="s">
        <v>6</v>
      </c>
    </row>
    <row r="418" spans="2:6" ht="15" customHeight="1" thickBot="1" x14ac:dyDescent="0.3">
      <c r="B418" s="325" t="s">
        <v>8</v>
      </c>
      <c r="C418" s="327">
        <v>2</v>
      </c>
      <c r="D418" s="327">
        <v>0</v>
      </c>
      <c r="E418" s="327">
        <v>0</v>
      </c>
      <c r="F418" s="327">
        <v>0</v>
      </c>
    </row>
    <row r="419" spans="2:6" ht="15" customHeight="1" thickBot="1" x14ac:dyDescent="0.3">
      <c r="B419" s="325" t="s">
        <v>15</v>
      </c>
      <c r="C419" s="327">
        <v>20000</v>
      </c>
      <c r="D419" s="327">
        <f>D437</f>
        <v>0</v>
      </c>
      <c r="E419" s="327">
        <f>E437</f>
        <v>0</v>
      </c>
      <c r="F419" s="327">
        <f>F437</f>
        <v>0</v>
      </c>
    </row>
    <row r="420" spans="2:6" ht="15" customHeight="1" thickBot="1" x14ac:dyDescent="0.3">
      <c r="B420" s="325" t="s">
        <v>23</v>
      </c>
      <c r="C420" s="327">
        <f>C419/C418</f>
        <v>10000</v>
      </c>
      <c r="D420" s="327">
        <f t="shared" ref="D420:F423" si="28">D438</f>
        <v>0</v>
      </c>
      <c r="E420" s="327">
        <f t="shared" si="28"/>
        <v>0</v>
      </c>
      <c r="F420" s="327">
        <f t="shared" si="28"/>
        <v>0</v>
      </c>
    </row>
    <row r="421" spans="2:6" ht="15" customHeight="1" thickBot="1" x14ac:dyDescent="0.3">
      <c r="B421" s="325" t="s">
        <v>16</v>
      </c>
      <c r="C421" s="328" t="s">
        <v>22</v>
      </c>
      <c r="D421" s="327">
        <f t="shared" si="28"/>
        <v>0</v>
      </c>
      <c r="E421" s="327">
        <f t="shared" si="28"/>
        <v>0</v>
      </c>
      <c r="F421" s="327">
        <f t="shared" si="28"/>
        <v>0</v>
      </c>
    </row>
    <row r="422" spans="2:6" ht="15" customHeight="1" thickBot="1" x14ac:dyDescent="0.3">
      <c r="B422" s="325" t="s">
        <v>17</v>
      </c>
      <c r="C422" s="328" t="s">
        <v>22</v>
      </c>
      <c r="D422" s="327">
        <f t="shared" si="28"/>
        <v>0</v>
      </c>
      <c r="E422" s="327">
        <f t="shared" si="28"/>
        <v>0</v>
      </c>
      <c r="F422" s="327">
        <f t="shared" si="28"/>
        <v>0</v>
      </c>
    </row>
    <row r="423" spans="2:6" ht="15" customHeight="1" thickBot="1" x14ac:dyDescent="0.3">
      <c r="B423" s="325" t="s">
        <v>18</v>
      </c>
      <c r="C423" s="328" t="s">
        <v>22</v>
      </c>
      <c r="D423" s="327">
        <f t="shared" si="28"/>
        <v>0</v>
      </c>
      <c r="E423" s="327">
        <f t="shared" si="28"/>
        <v>0</v>
      </c>
      <c r="F423" s="327">
        <f t="shared" si="28"/>
        <v>0</v>
      </c>
    </row>
    <row r="424" spans="2:6" ht="15.75" thickBot="1" x14ac:dyDescent="0.3">
      <c r="B424" s="937" t="s">
        <v>656</v>
      </c>
      <c r="C424" s="938"/>
      <c r="D424" s="938"/>
      <c r="E424" s="938"/>
      <c r="F424" s="939"/>
    </row>
    <row r="425" spans="2:6" x14ac:dyDescent="0.25">
      <c r="B425" s="935"/>
      <c r="C425" s="323">
        <v>2019</v>
      </c>
      <c r="D425" s="323">
        <v>2020</v>
      </c>
      <c r="E425" s="323">
        <v>2021</v>
      </c>
      <c r="F425" s="323">
        <v>2022</v>
      </c>
    </row>
    <row r="426" spans="2:6" ht="15.75" thickBot="1" x14ac:dyDescent="0.3">
      <c r="B426" s="936"/>
      <c r="C426" s="324" t="s">
        <v>5</v>
      </c>
      <c r="D426" s="324" t="s">
        <v>6</v>
      </c>
      <c r="E426" s="324" t="s">
        <v>6</v>
      </c>
      <c r="F426" s="324" t="s">
        <v>6</v>
      </c>
    </row>
    <row r="427" spans="2:6" ht="11.25" customHeight="1" thickBot="1" x14ac:dyDescent="0.3">
      <c r="B427" s="329" t="s">
        <v>41</v>
      </c>
      <c r="C427" s="330">
        <f>C428+C429+C430+C431</f>
        <v>0</v>
      </c>
      <c r="D427" s="330">
        <f>D428+D429+D430+D431</f>
        <v>0</v>
      </c>
      <c r="E427" s="330">
        <f>E428+E429+E430+E431</f>
        <v>0</v>
      </c>
      <c r="F427" s="330">
        <f>F428+F429+F430+F431</f>
        <v>0</v>
      </c>
    </row>
    <row r="428" spans="2:6" ht="11.25" customHeight="1" thickBot="1" x14ac:dyDescent="0.3">
      <c r="B428" s="331" t="s">
        <v>50</v>
      </c>
      <c r="C428" s="330"/>
      <c r="D428" s="330"/>
      <c r="E428" s="330"/>
      <c r="F428" s="330"/>
    </row>
    <row r="429" spans="2:6" ht="11.25" customHeight="1" thickBot="1" x14ac:dyDescent="0.3">
      <c r="B429" s="331" t="s">
        <v>75</v>
      </c>
      <c r="C429" s="330"/>
      <c r="D429" s="330"/>
      <c r="E429" s="330"/>
      <c r="F429" s="330"/>
    </row>
    <row r="430" spans="2:6" ht="11.25" customHeight="1" thickBot="1" x14ac:dyDescent="0.3">
      <c r="B430" s="331" t="s">
        <v>76</v>
      </c>
      <c r="C430" s="330"/>
      <c r="D430" s="330"/>
      <c r="E430" s="330"/>
      <c r="F430" s="330"/>
    </row>
    <row r="431" spans="2:6" ht="11.25" customHeight="1" thickBot="1" x14ac:dyDescent="0.3">
      <c r="B431" s="331" t="s">
        <v>77</v>
      </c>
      <c r="C431" s="330"/>
      <c r="D431" s="330"/>
      <c r="E431" s="330"/>
      <c r="F431" s="330"/>
    </row>
    <row r="432" spans="2:6" ht="11.25" customHeight="1" thickBot="1" x14ac:dyDescent="0.3">
      <c r="B432" s="329" t="s">
        <v>42</v>
      </c>
      <c r="C432" s="332">
        <f>C433+C434+C435+C436</f>
        <v>20000</v>
      </c>
      <c r="D432" s="332">
        <f>D433+D434+D435+D436</f>
        <v>0</v>
      </c>
      <c r="E432" s="332">
        <f>E433+E434+E435+E436</f>
        <v>0</v>
      </c>
      <c r="F432" s="332">
        <f>F433+F434+F435+F436</f>
        <v>0</v>
      </c>
    </row>
    <row r="433" spans="2:6" ht="11.25" customHeight="1" thickBot="1" x14ac:dyDescent="0.3">
      <c r="B433" s="331" t="s">
        <v>50</v>
      </c>
      <c r="C433" s="332">
        <v>20000</v>
      </c>
      <c r="D433" s="330">
        <v>0</v>
      </c>
      <c r="E433" s="330">
        <v>0</v>
      </c>
      <c r="F433" s="330"/>
    </row>
    <row r="434" spans="2:6" ht="11.25" customHeight="1" thickBot="1" x14ac:dyDescent="0.3">
      <c r="B434" s="331" t="s">
        <v>75</v>
      </c>
      <c r="C434" s="332"/>
      <c r="D434" s="330"/>
      <c r="E434" s="330"/>
      <c r="F434" s="330"/>
    </row>
    <row r="435" spans="2:6" ht="11.25" customHeight="1" thickBot="1" x14ac:dyDescent="0.3">
      <c r="B435" s="331" t="s">
        <v>76</v>
      </c>
      <c r="C435" s="332"/>
      <c r="D435" s="330"/>
      <c r="E435" s="330"/>
      <c r="F435" s="330"/>
    </row>
    <row r="436" spans="2:6" ht="11.25" customHeight="1" thickBot="1" x14ac:dyDescent="0.3">
      <c r="B436" s="331" t="s">
        <v>77</v>
      </c>
      <c r="C436" s="332"/>
      <c r="D436" s="330"/>
      <c r="E436" s="330"/>
      <c r="F436" s="330"/>
    </row>
    <row r="437" spans="2:6" ht="11.25" customHeight="1" thickBot="1" x14ac:dyDescent="0.3">
      <c r="B437" s="342" t="s">
        <v>577</v>
      </c>
      <c r="C437" s="332">
        <f>C427+C432</f>
        <v>20000</v>
      </c>
      <c r="D437" s="332">
        <f>D427+D432</f>
        <v>0</v>
      </c>
      <c r="E437" s="332">
        <f>E427+E432</f>
        <v>0</v>
      </c>
      <c r="F437" s="332">
        <f>F427+F432</f>
        <v>0</v>
      </c>
    </row>
    <row r="438" spans="2:6" s="308" customFormat="1" ht="11.25" customHeight="1" thickBot="1" x14ac:dyDescent="0.3">
      <c r="B438" s="312" t="s">
        <v>35</v>
      </c>
      <c r="C438" s="338">
        <f>IF(C437-C419=0,0,"Error")</f>
        <v>0</v>
      </c>
      <c r="D438" s="338">
        <f t="shared" ref="D438:F438" si="29">IF(D437-D419=0,0,"Error")</f>
        <v>0</v>
      </c>
      <c r="E438" s="338">
        <f t="shared" si="29"/>
        <v>0</v>
      </c>
      <c r="F438" s="338">
        <f t="shared" si="29"/>
        <v>0</v>
      </c>
    </row>
    <row r="439" spans="2:6" ht="11.25" customHeight="1" thickBot="1" x14ac:dyDescent="0.3">
      <c r="B439" s="947" t="s">
        <v>38</v>
      </c>
      <c r="C439" s="948"/>
      <c r="D439" s="948"/>
      <c r="E439" s="948"/>
      <c r="F439" s="949"/>
    </row>
    <row r="440" spans="2:6" ht="15.75" thickBot="1" x14ac:dyDescent="0.3">
      <c r="B440" s="947" t="s">
        <v>43</v>
      </c>
      <c r="C440" s="948"/>
      <c r="D440" s="948"/>
      <c r="E440" s="948"/>
      <c r="F440" s="949"/>
    </row>
    <row r="441" spans="2:6" ht="15.75" thickBot="1" x14ac:dyDescent="0.3">
      <c r="B441" s="30" t="s">
        <v>29</v>
      </c>
      <c r="C441" s="962" t="s">
        <v>657</v>
      </c>
      <c r="D441" s="963"/>
      <c r="E441" s="963"/>
      <c r="F441" s="964"/>
    </row>
    <row r="442" spans="2:6" ht="23.25" thickBot="1" x14ac:dyDescent="0.3">
      <c r="B442" s="639" t="s">
        <v>658</v>
      </c>
      <c r="C442" s="639" t="s">
        <v>657</v>
      </c>
      <c r="D442" s="643" t="s">
        <v>53</v>
      </c>
      <c r="E442" s="965" t="s">
        <v>659</v>
      </c>
      <c r="F442" s="954"/>
    </row>
    <row r="443" spans="2:6" ht="15.75" thickBot="1" x14ac:dyDescent="0.3">
      <c r="B443" s="325" t="s">
        <v>9</v>
      </c>
      <c r="C443" s="802" t="s">
        <v>660</v>
      </c>
      <c r="D443" s="803"/>
      <c r="E443" s="803"/>
      <c r="F443" s="804"/>
    </row>
    <row r="444" spans="2:6" ht="15.75" thickBot="1" x14ac:dyDescent="0.3">
      <c r="B444" s="325" t="s">
        <v>14</v>
      </c>
      <c r="C444" s="955" t="s">
        <v>618</v>
      </c>
      <c r="D444" s="956"/>
      <c r="E444" s="956"/>
      <c r="F444" s="957"/>
    </row>
    <row r="445" spans="2:6" x14ac:dyDescent="0.25">
      <c r="B445" s="935"/>
      <c r="C445" s="323">
        <v>2019</v>
      </c>
      <c r="D445" s="323">
        <v>2020</v>
      </c>
      <c r="E445" s="323">
        <v>2021</v>
      </c>
      <c r="F445" s="323">
        <v>2022</v>
      </c>
    </row>
    <row r="446" spans="2:6" ht="15.75" thickBot="1" x14ac:dyDescent="0.3">
      <c r="B446" s="936"/>
      <c r="C446" s="324" t="s">
        <v>5</v>
      </c>
      <c r="D446" s="324" t="s">
        <v>6</v>
      </c>
      <c r="E446" s="324" t="s">
        <v>6</v>
      </c>
      <c r="F446" s="324" t="s">
        <v>6</v>
      </c>
    </row>
    <row r="447" spans="2:6" ht="12" customHeight="1" thickBot="1" x14ac:dyDescent="0.3">
      <c r="B447" s="325" t="s">
        <v>8</v>
      </c>
      <c r="C447" s="327">
        <v>1</v>
      </c>
      <c r="D447" s="327">
        <v>0</v>
      </c>
      <c r="E447" s="327">
        <v>0</v>
      </c>
      <c r="F447" s="327">
        <v>0</v>
      </c>
    </row>
    <row r="448" spans="2:6" ht="12" customHeight="1" thickBot="1" x14ac:dyDescent="0.3">
      <c r="B448" s="325" t="s">
        <v>15</v>
      </c>
      <c r="C448" s="327">
        <v>50000</v>
      </c>
      <c r="D448" s="327">
        <v>0</v>
      </c>
      <c r="E448" s="327">
        <v>0</v>
      </c>
      <c r="F448" s="327">
        <f>F466</f>
        <v>0</v>
      </c>
    </row>
    <row r="449" spans="2:6" ht="12" customHeight="1" thickBot="1" x14ac:dyDescent="0.3">
      <c r="B449" s="325" t="s">
        <v>23</v>
      </c>
      <c r="C449" s="327">
        <f>C448/C447</f>
        <v>50000</v>
      </c>
      <c r="D449" s="327">
        <v>0</v>
      </c>
      <c r="E449" s="327">
        <v>0</v>
      </c>
      <c r="F449" s="327">
        <f t="shared" ref="F449" si="30">F467</f>
        <v>0</v>
      </c>
    </row>
    <row r="450" spans="2:6" ht="12" customHeight="1" thickBot="1" x14ac:dyDescent="0.3">
      <c r="B450" s="325" t="s">
        <v>16</v>
      </c>
      <c r="C450" s="328" t="s">
        <v>22</v>
      </c>
      <c r="D450" s="327">
        <v>0</v>
      </c>
      <c r="E450" s="327">
        <v>0</v>
      </c>
      <c r="F450" s="327">
        <v>0</v>
      </c>
    </row>
    <row r="451" spans="2:6" ht="12" customHeight="1" thickBot="1" x14ac:dyDescent="0.3">
      <c r="B451" s="325" t="s">
        <v>17</v>
      </c>
      <c r="C451" s="328" t="s">
        <v>22</v>
      </c>
      <c r="D451" s="327">
        <v>0</v>
      </c>
      <c r="E451" s="327">
        <v>0</v>
      </c>
      <c r="F451" s="327">
        <v>0</v>
      </c>
    </row>
    <row r="452" spans="2:6" ht="12" customHeight="1" thickBot="1" x14ac:dyDescent="0.3">
      <c r="B452" s="325" t="s">
        <v>18</v>
      </c>
      <c r="C452" s="328" t="s">
        <v>22</v>
      </c>
      <c r="D452" s="327">
        <v>0</v>
      </c>
      <c r="E452" s="327">
        <v>0</v>
      </c>
      <c r="F452" s="327">
        <f>F551</f>
        <v>0</v>
      </c>
    </row>
    <row r="453" spans="2:6" ht="15.75" thickBot="1" x14ac:dyDescent="0.3">
      <c r="B453" s="937" t="s">
        <v>661</v>
      </c>
      <c r="C453" s="938"/>
      <c r="D453" s="938"/>
      <c r="E453" s="938"/>
      <c r="F453" s="939"/>
    </row>
    <row r="454" spans="2:6" x14ac:dyDescent="0.25">
      <c r="B454" s="935"/>
      <c r="C454" s="323">
        <v>2019</v>
      </c>
      <c r="D454" s="323">
        <v>2020</v>
      </c>
      <c r="E454" s="323">
        <v>2021</v>
      </c>
      <c r="F454" s="323">
        <v>2022</v>
      </c>
    </row>
    <row r="455" spans="2:6" ht="15.75" thickBot="1" x14ac:dyDescent="0.3">
      <c r="B455" s="936"/>
      <c r="C455" s="324" t="s">
        <v>5</v>
      </c>
      <c r="D455" s="324" t="s">
        <v>6</v>
      </c>
      <c r="E455" s="324" t="s">
        <v>6</v>
      </c>
      <c r="F455" s="324" t="s">
        <v>6</v>
      </c>
    </row>
    <row r="456" spans="2:6" ht="9.75" customHeight="1" thickBot="1" x14ac:dyDescent="0.3">
      <c r="B456" s="329" t="s">
        <v>41</v>
      </c>
      <c r="C456" s="330">
        <f>C457+C458+C459+C460</f>
        <v>0</v>
      </c>
      <c r="D456" s="330">
        <f>D457+D458+D459+D460</f>
        <v>0</v>
      </c>
      <c r="E456" s="330">
        <f>E457+E458+E459+E460</f>
        <v>0</v>
      </c>
      <c r="F456" s="330">
        <f>F457+F458+F459+F460</f>
        <v>0</v>
      </c>
    </row>
    <row r="457" spans="2:6" ht="9.75" customHeight="1" thickBot="1" x14ac:dyDescent="0.3">
      <c r="B457" s="331" t="s">
        <v>50</v>
      </c>
      <c r="C457" s="330"/>
      <c r="D457" s="330"/>
      <c r="E457" s="330"/>
      <c r="F457" s="330"/>
    </row>
    <row r="458" spans="2:6" ht="9.75" customHeight="1" thickBot="1" x14ac:dyDescent="0.3">
      <c r="B458" s="331" t="s">
        <v>75</v>
      </c>
      <c r="C458" s="330"/>
      <c r="D458" s="330"/>
      <c r="E458" s="330"/>
      <c r="F458" s="330"/>
    </row>
    <row r="459" spans="2:6" ht="9.75" customHeight="1" thickBot="1" x14ac:dyDescent="0.3">
      <c r="B459" s="331" t="s">
        <v>76</v>
      </c>
      <c r="C459" s="330"/>
      <c r="D459" s="330"/>
      <c r="E459" s="330"/>
      <c r="F459" s="330"/>
    </row>
    <row r="460" spans="2:6" ht="9.75" customHeight="1" thickBot="1" x14ac:dyDescent="0.3">
      <c r="B460" s="331" t="s">
        <v>77</v>
      </c>
      <c r="C460" s="330"/>
      <c r="D460" s="330"/>
      <c r="E460" s="330"/>
      <c r="F460" s="330"/>
    </row>
    <row r="461" spans="2:6" ht="9.75" customHeight="1" thickBot="1" x14ac:dyDescent="0.3">
      <c r="B461" s="329" t="s">
        <v>42</v>
      </c>
      <c r="C461" s="332">
        <f>C462+C463+C464+C465</f>
        <v>50000</v>
      </c>
      <c r="D461" s="332">
        <f>D462+D463+D464+D465</f>
        <v>0</v>
      </c>
      <c r="E461" s="332">
        <f>E462+E463+E464+E465</f>
        <v>0</v>
      </c>
      <c r="F461" s="332">
        <f>F462+F463+F464+F465</f>
        <v>0</v>
      </c>
    </row>
    <row r="462" spans="2:6" ht="9.75" customHeight="1" thickBot="1" x14ac:dyDescent="0.3">
      <c r="B462" s="331" t="s">
        <v>50</v>
      </c>
      <c r="C462" s="332">
        <v>50000</v>
      </c>
      <c r="D462" s="330">
        <v>0</v>
      </c>
      <c r="E462" s="330">
        <v>0</v>
      </c>
      <c r="F462" s="330">
        <v>0</v>
      </c>
    </row>
    <row r="463" spans="2:6" ht="9.75" customHeight="1" thickBot="1" x14ac:dyDescent="0.3">
      <c r="B463" s="331" t="s">
        <v>75</v>
      </c>
      <c r="C463" s="332"/>
      <c r="D463" s="330"/>
      <c r="E463" s="330"/>
      <c r="F463" s="330"/>
    </row>
    <row r="464" spans="2:6" ht="9.75" customHeight="1" thickBot="1" x14ac:dyDescent="0.3">
      <c r="B464" s="331" t="s">
        <v>76</v>
      </c>
      <c r="C464" s="332"/>
      <c r="D464" s="330"/>
      <c r="E464" s="330"/>
      <c r="F464" s="330"/>
    </row>
    <row r="465" spans="2:6" ht="9.75" customHeight="1" thickBot="1" x14ac:dyDescent="0.3">
      <c r="B465" s="331" t="s">
        <v>77</v>
      </c>
      <c r="C465" s="332"/>
      <c r="D465" s="330"/>
      <c r="E465" s="330"/>
      <c r="F465" s="330"/>
    </row>
    <row r="466" spans="2:6" ht="9.75" customHeight="1" thickBot="1" x14ac:dyDescent="0.3">
      <c r="B466" s="342" t="s">
        <v>662</v>
      </c>
      <c r="C466" s="332">
        <f>C456+C461</f>
        <v>50000</v>
      </c>
      <c r="D466" s="332">
        <f>D456+D461</f>
        <v>0</v>
      </c>
      <c r="E466" s="332">
        <f>E456+E461</f>
        <v>0</v>
      </c>
      <c r="F466" s="332">
        <f>F456+F461</f>
        <v>0</v>
      </c>
    </row>
    <row r="467" spans="2:6" s="308" customFormat="1" ht="9.75" customHeight="1" thickBot="1" x14ac:dyDescent="0.3">
      <c r="B467" s="312" t="s">
        <v>35</v>
      </c>
      <c r="C467" s="338">
        <f>IF(C466-C448=0,0,"Error")</f>
        <v>0</v>
      </c>
      <c r="D467" s="338">
        <f t="shared" ref="D467:F467" si="31">IF(D466-D448=0,0,"Error")</f>
        <v>0</v>
      </c>
      <c r="E467" s="338">
        <f t="shared" si="31"/>
        <v>0</v>
      </c>
      <c r="F467" s="338">
        <f t="shared" si="31"/>
        <v>0</v>
      </c>
    </row>
    <row r="468" spans="2:6" s="308" customFormat="1" ht="41.25" customHeight="1" thickBot="1" x14ac:dyDescent="0.3">
      <c r="B468" s="350" t="s">
        <v>29</v>
      </c>
      <c r="C468" s="937" t="s">
        <v>663</v>
      </c>
      <c r="D468" s="938"/>
      <c r="E468" s="938"/>
      <c r="F468" s="939"/>
    </row>
    <row r="469" spans="2:6" ht="23.25" thickBot="1" x14ac:dyDescent="0.3">
      <c r="B469" s="639" t="s">
        <v>664</v>
      </c>
      <c r="C469" s="640" t="s">
        <v>665</v>
      </c>
      <c r="D469" s="621" t="s">
        <v>53</v>
      </c>
      <c r="E469" s="969"/>
      <c r="F469" s="970"/>
    </row>
    <row r="470" spans="2:6" ht="39.75" customHeight="1" thickBot="1" x14ac:dyDescent="0.3">
      <c r="B470" s="325" t="s">
        <v>9</v>
      </c>
      <c r="C470" s="802" t="s">
        <v>663</v>
      </c>
      <c r="D470" s="803"/>
      <c r="E470" s="803"/>
      <c r="F470" s="804"/>
    </row>
    <row r="471" spans="2:6" ht="15.75" thickBot="1" x14ac:dyDescent="0.3">
      <c r="B471" s="325" t="s">
        <v>14</v>
      </c>
      <c r="C471" s="955" t="s">
        <v>629</v>
      </c>
      <c r="D471" s="956"/>
      <c r="E471" s="956"/>
      <c r="F471" s="957"/>
    </row>
    <row r="472" spans="2:6" x14ac:dyDescent="0.25">
      <c r="B472" s="935"/>
      <c r="C472" s="323">
        <v>2019</v>
      </c>
      <c r="D472" s="323">
        <v>2020</v>
      </c>
      <c r="E472" s="323">
        <v>2021</v>
      </c>
      <c r="F472" s="323">
        <v>2022</v>
      </c>
    </row>
    <row r="473" spans="2:6" ht="15.75" thickBot="1" x14ac:dyDescent="0.3">
      <c r="B473" s="936"/>
      <c r="C473" s="324" t="s">
        <v>5</v>
      </c>
      <c r="D473" s="324" t="s">
        <v>6</v>
      </c>
      <c r="E473" s="324" t="s">
        <v>6</v>
      </c>
      <c r="F473" s="324" t="s">
        <v>6</v>
      </c>
    </row>
    <row r="474" spans="2:6" ht="15.75" thickBot="1" x14ac:dyDescent="0.3">
      <c r="B474" s="325" t="s">
        <v>8</v>
      </c>
      <c r="C474" s="328">
        <v>0</v>
      </c>
      <c r="D474" s="328">
        <v>1</v>
      </c>
      <c r="E474" s="328">
        <v>0</v>
      </c>
      <c r="F474" s="328">
        <v>0</v>
      </c>
    </row>
    <row r="475" spans="2:6" ht="15.75" thickBot="1" x14ac:dyDescent="0.3">
      <c r="B475" s="325" t="s">
        <v>15</v>
      </c>
      <c r="C475" s="327">
        <v>0</v>
      </c>
      <c r="D475" s="327">
        <f>D493</f>
        <v>17073.291788000002</v>
      </c>
      <c r="E475" s="327">
        <f>E493</f>
        <v>0</v>
      </c>
      <c r="F475" s="327">
        <f>F493</f>
        <v>0</v>
      </c>
    </row>
    <row r="476" spans="2:6" ht="15.75" thickBot="1" x14ac:dyDescent="0.3">
      <c r="B476" s="325" t="s">
        <v>23</v>
      </c>
      <c r="C476" s="327">
        <v>0</v>
      </c>
      <c r="D476" s="327">
        <f>D494</f>
        <v>0</v>
      </c>
      <c r="E476" s="327">
        <v>0</v>
      </c>
      <c r="F476" s="327">
        <v>0</v>
      </c>
    </row>
    <row r="477" spans="2:6" ht="15.75" thickBot="1" x14ac:dyDescent="0.3">
      <c r="B477" s="325" t="s">
        <v>16</v>
      </c>
      <c r="C477" s="328" t="s">
        <v>22</v>
      </c>
      <c r="D477" s="327">
        <f>D549</f>
        <v>0</v>
      </c>
      <c r="E477" s="327">
        <v>0</v>
      </c>
      <c r="F477" s="327">
        <v>0</v>
      </c>
    </row>
    <row r="478" spans="2:6" ht="15.75" thickBot="1" x14ac:dyDescent="0.3">
      <c r="B478" s="325" t="s">
        <v>17</v>
      </c>
      <c r="C478" s="328" t="s">
        <v>22</v>
      </c>
      <c r="D478" s="281"/>
      <c r="E478" s="281"/>
      <c r="F478" s="327">
        <v>0</v>
      </c>
    </row>
    <row r="479" spans="2:6" ht="15.75" thickBot="1" x14ac:dyDescent="0.3">
      <c r="B479" s="325" t="s">
        <v>18</v>
      </c>
      <c r="C479" s="328" t="s">
        <v>22</v>
      </c>
      <c r="D479" s="281"/>
      <c r="E479" s="281"/>
      <c r="F479" s="327">
        <v>0</v>
      </c>
    </row>
    <row r="480" spans="2:6" ht="15.75" thickBot="1" x14ac:dyDescent="0.3">
      <c r="B480" s="937" t="s">
        <v>666</v>
      </c>
      <c r="C480" s="938"/>
      <c r="D480" s="938"/>
      <c r="E480" s="938"/>
      <c r="F480" s="939"/>
    </row>
    <row r="481" spans="2:6" x14ac:dyDescent="0.25">
      <c r="B481" s="935"/>
      <c r="C481" s="323">
        <v>2019</v>
      </c>
      <c r="D481" s="323">
        <v>2020</v>
      </c>
      <c r="E481" s="323">
        <v>2021</v>
      </c>
      <c r="F481" s="323">
        <v>2022</v>
      </c>
    </row>
    <row r="482" spans="2:6" ht="15.75" thickBot="1" x14ac:dyDescent="0.3">
      <c r="B482" s="936"/>
      <c r="C482" s="324" t="s">
        <v>5</v>
      </c>
      <c r="D482" s="324" t="s">
        <v>6</v>
      </c>
      <c r="E482" s="324" t="s">
        <v>6</v>
      </c>
      <c r="F482" s="324" t="s">
        <v>6</v>
      </c>
    </row>
    <row r="483" spans="2:6" ht="12.75" customHeight="1" thickBot="1" x14ac:dyDescent="0.3">
      <c r="B483" s="329" t="s">
        <v>41</v>
      </c>
      <c r="C483" s="330">
        <f>C484+C485+C486+C487</f>
        <v>0</v>
      </c>
      <c r="D483" s="330">
        <f>D484+D485+D486+D487</f>
        <v>0</v>
      </c>
      <c r="E483" s="330">
        <f>E484+E485+E486+E487</f>
        <v>0</v>
      </c>
      <c r="F483" s="330">
        <f>F484+F485+F486+F487</f>
        <v>0</v>
      </c>
    </row>
    <row r="484" spans="2:6" ht="12.75" customHeight="1" thickBot="1" x14ac:dyDescent="0.3">
      <c r="B484" s="331" t="s">
        <v>50</v>
      </c>
      <c r="C484" s="330"/>
      <c r="D484" s="330"/>
      <c r="E484" s="330"/>
      <c r="F484" s="330"/>
    </row>
    <row r="485" spans="2:6" ht="12.75" customHeight="1" thickBot="1" x14ac:dyDescent="0.3">
      <c r="B485" s="331" t="s">
        <v>75</v>
      </c>
      <c r="C485" s="330">
        <v>0</v>
      </c>
      <c r="D485" s="330">
        <v>0</v>
      </c>
      <c r="E485" s="330">
        <v>0</v>
      </c>
      <c r="F485" s="330">
        <v>0</v>
      </c>
    </row>
    <row r="486" spans="2:6" ht="12.75" customHeight="1" thickBot="1" x14ac:dyDescent="0.3">
      <c r="B486" s="331" t="s">
        <v>76</v>
      </c>
      <c r="C486" s="330"/>
      <c r="D486" s="330">
        <v>0</v>
      </c>
      <c r="E486" s="330">
        <v>0</v>
      </c>
      <c r="F486" s="330">
        <v>0</v>
      </c>
    </row>
    <row r="487" spans="2:6" ht="12.75" customHeight="1" thickBot="1" x14ac:dyDescent="0.3">
      <c r="B487" s="331" t="s">
        <v>77</v>
      </c>
      <c r="C487" s="330"/>
      <c r="D487" s="330"/>
      <c r="E487" s="330"/>
      <c r="F487" s="330"/>
    </row>
    <row r="488" spans="2:6" ht="12.75" customHeight="1" thickBot="1" x14ac:dyDescent="0.3">
      <c r="B488" s="329" t="s">
        <v>42</v>
      </c>
      <c r="C488" s="332">
        <f>C489+C490+C491+C492</f>
        <v>0</v>
      </c>
      <c r="D488" s="332">
        <f>D489+D490+D491+D492</f>
        <v>17073.291788000002</v>
      </c>
      <c r="E488" s="332">
        <f>E489+E490+E491+E492</f>
        <v>0</v>
      </c>
      <c r="F488" s="332">
        <f>F489+F490+F491+F492</f>
        <v>0</v>
      </c>
    </row>
    <row r="489" spans="2:6" ht="12.75" customHeight="1" thickBot="1" x14ac:dyDescent="0.3">
      <c r="B489" s="331" t="s">
        <v>50</v>
      </c>
      <c r="C489" s="332"/>
      <c r="D489" s="330"/>
      <c r="E489" s="330"/>
      <c r="F489" s="330"/>
    </row>
    <row r="490" spans="2:6" ht="12.75" customHeight="1" thickBot="1" x14ac:dyDescent="0.3">
      <c r="B490" s="331" t="s">
        <v>75</v>
      </c>
      <c r="C490" s="332"/>
      <c r="D490" s="330">
        <v>5404</v>
      </c>
      <c r="E490" s="330"/>
      <c r="F490" s="330"/>
    </row>
    <row r="491" spans="2:6" ht="12.75" customHeight="1" thickBot="1" x14ac:dyDescent="0.3">
      <c r="B491" s="331" t="s">
        <v>76</v>
      </c>
      <c r="C491" s="332"/>
      <c r="D491" s="330">
        <f>26952.13*127.6/1000</f>
        <v>3439.0917880000002</v>
      </c>
      <c r="E491" s="330"/>
      <c r="F491" s="330"/>
    </row>
    <row r="492" spans="2:6" ht="12.75" customHeight="1" thickBot="1" x14ac:dyDescent="0.3">
      <c r="B492" s="331" t="s">
        <v>77</v>
      </c>
      <c r="C492" s="332"/>
      <c r="D492" s="330">
        <f>64500*127.6/1000</f>
        <v>8230.2000000000007</v>
      </c>
      <c r="E492" s="330"/>
      <c r="F492" s="330"/>
    </row>
    <row r="493" spans="2:6" ht="12.75" customHeight="1" thickBot="1" x14ac:dyDescent="0.3">
      <c r="B493" s="336" t="s">
        <v>667</v>
      </c>
      <c r="C493" s="332">
        <f>C483+C488</f>
        <v>0</v>
      </c>
      <c r="D493" s="332">
        <f>D483+D488</f>
        <v>17073.291788000002</v>
      </c>
      <c r="E493" s="332">
        <f>E483+E488</f>
        <v>0</v>
      </c>
      <c r="F493" s="332">
        <f>F483+F488</f>
        <v>0</v>
      </c>
    </row>
    <row r="494" spans="2:6" ht="12.75" customHeight="1" thickBot="1" x14ac:dyDescent="0.3">
      <c r="B494" s="337" t="s">
        <v>35</v>
      </c>
      <c r="C494" s="338">
        <f>IF(C493-C475=0,0,"Error")</f>
        <v>0</v>
      </c>
      <c r="D494" s="338">
        <f t="shared" ref="D494:F494" si="32">IF(D493-D475=0,0,"Error")</f>
        <v>0</v>
      </c>
      <c r="E494" s="338">
        <f t="shared" si="32"/>
        <v>0</v>
      </c>
      <c r="F494" s="338">
        <f t="shared" si="32"/>
        <v>0</v>
      </c>
    </row>
    <row r="495" spans="2:6" s="308" customFormat="1" ht="15.75" thickBot="1" x14ac:dyDescent="0.3">
      <c r="B495" s="350" t="s">
        <v>29</v>
      </c>
      <c r="C495" s="937" t="s">
        <v>668</v>
      </c>
      <c r="D495" s="938"/>
      <c r="E495" s="938"/>
      <c r="F495" s="939"/>
    </row>
    <row r="496" spans="2:6" ht="23.25" thickBot="1" x14ac:dyDescent="0.3">
      <c r="B496" s="639" t="s">
        <v>669</v>
      </c>
      <c r="C496" s="640" t="s">
        <v>670</v>
      </c>
      <c r="D496" s="621" t="s">
        <v>53</v>
      </c>
      <c r="E496" s="969"/>
      <c r="F496" s="970"/>
    </row>
    <row r="497" spans="2:6" ht="47.25" customHeight="1" thickBot="1" x14ac:dyDescent="0.3">
      <c r="B497" s="325" t="s">
        <v>9</v>
      </c>
      <c r="C497" s="971" t="s">
        <v>671</v>
      </c>
      <c r="D497" s="972"/>
      <c r="E497" s="972"/>
      <c r="F497" s="973"/>
    </row>
    <row r="498" spans="2:6" ht="15.75" thickBot="1" x14ac:dyDescent="0.3">
      <c r="B498" s="325" t="s">
        <v>14</v>
      </c>
      <c r="C498" s="955" t="s">
        <v>629</v>
      </c>
      <c r="D498" s="956"/>
      <c r="E498" s="956"/>
      <c r="F498" s="957"/>
    </row>
    <row r="499" spans="2:6" x14ac:dyDescent="0.25">
      <c r="B499" s="935"/>
      <c r="C499" s="323">
        <v>2019</v>
      </c>
      <c r="D499" s="323">
        <v>2020</v>
      </c>
      <c r="E499" s="323">
        <v>2021</v>
      </c>
      <c r="F499" s="323">
        <v>2022</v>
      </c>
    </row>
    <row r="500" spans="2:6" ht="15.75" thickBot="1" x14ac:dyDescent="0.3">
      <c r="B500" s="936"/>
      <c r="C500" s="324" t="s">
        <v>5</v>
      </c>
      <c r="D500" s="324" t="s">
        <v>6</v>
      </c>
      <c r="E500" s="324" t="s">
        <v>6</v>
      </c>
      <c r="F500" s="324" t="s">
        <v>6</v>
      </c>
    </row>
    <row r="501" spans="2:6" ht="14.25" customHeight="1" thickBot="1" x14ac:dyDescent="0.3">
      <c r="B501" s="325" t="s">
        <v>8</v>
      </c>
      <c r="C501" s="328">
        <v>0</v>
      </c>
      <c r="D501" s="328">
        <v>1</v>
      </c>
      <c r="E501" s="328">
        <v>1</v>
      </c>
      <c r="F501" s="328">
        <v>1</v>
      </c>
    </row>
    <row r="502" spans="2:6" ht="14.25" customHeight="1" thickBot="1" x14ac:dyDescent="0.3">
      <c r="B502" s="325" t="s">
        <v>15</v>
      </c>
      <c r="C502" s="327">
        <v>0</v>
      </c>
      <c r="D502" s="327">
        <f>D520</f>
        <v>1096</v>
      </c>
      <c r="E502" s="327">
        <f>E520</f>
        <v>1096</v>
      </c>
      <c r="F502" s="327">
        <f>F520</f>
        <v>1096</v>
      </c>
    </row>
    <row r="503" spans="2:6" ht="14.25" customHeight="1" thickBot="1" x14ac:dyDescent="0.3">
      <c r="B503" s="325" t="s">
        <v>23</v>
      </c>
      <c r="C503" s="327">
        <v>0</v>
      </c>
      <c r="D503" s="327">
        <f>D502/D501</f>
        <v>1096</v>
      </c>
      <c r="E503" s="327">
        <f>E502/E501</f>
        <v>1096</v>
      </c>
      <c r="F503" s="327">
        <f>F502/F501</f>
        <v>1096</v>
      </c>
    </row>
    <row r="504" spans="2:6" ht="14.25" customHeight="1" thickBot="1" x14ac:dyDescent="0.3">
      <c r="B504" s="325" t="s">
        <v>16</v>
      </c>
      <c r="C504" s="328" t="s">
        <v>22</v>
      </c>
      <c r="D504" s="327">
        <f>D576</f>
        <v>0</v>
      </c>
      <c r="E504" s="281">
        <v>0</v>
      </c>
      <c r="F504" s="281">
        <f t="shared" ref="F504:F506" si="33">F501/E501-1</f>
        <v>0</v>
      </c>
    </row>
    <row r="505" spans="2:6" ht="14.25" customHeight="1" thickBot="1" x14ac:dyDescent="0.3">
      <c r="B505" s="325" t="s">
        <v>17</v>
      </c>
      <c r="C505" s="328" t="s">
        <v>22</v>
      </c>
      <c r="D505" s="281"/>
      <c r="E505" s="281"/>
      <c r="F505" s="281">
        <f t="shared" si="33"/>
        <v>0</v>
      </c>
    </row>
    <row r="506" spans="2:6" ht="14.25" customHeight="1" thickBot="1" x14ac:dyDescent="0.3">
      <c r="B506" s="325" t="s">
        <v>18</v>
      </c>
      <c r="C506" s="328" t="s">
        <v>22</v>
      </c>
      <c r="D506" s="281"/>
      <c r="E506" s="281"/>
      <c r="F506" s="281">
        <f t="shared" si="33"/>
        <v>0</v>
      </c>
    </row>
    <row r="507" spans="2:6" ht="15.75" thickBot="1" x14ac:dyDescent="0.3">
      <c r="B507" s="937" t="s">
        <v>672</v>
      </c>
      <c r="C507" s="938"/>
      <c r="D507" s="938"/>
      <c r="E507" s="938"/>
      <c r="F507" s="939"/>
    </row>
    <row r="508" spans="2:6" x14ac:dyDescent="0.25">
      <c r="B508" s="935"/>
      <c r="C508" s="323">
        <v>2019</v>
      </c>
      <c r="D508" s="323">
        <v>2020</v>
      </c>
      <c r="E508" s="323">
        <v>2021</v>
      </c>
      <c r="F508" s="323">
        <v>2022</v>
      </c>
    </row>
    <row r="509" spans="2:6" ht="15.75" thickBot="1" x14ac:dyDescent="0.3">
      <c r="B509" s="936"/>
      <c r="C509" s="324" t="s">
        <v>5</v>
      </c>
      <c r="D509" s="324" t="s">
        <v>6</v>
      </c>
      <c r="E509" s="324" t="s">
        <v>6</v>
      </c>
      <c r="F509" s="324" t="s">
        <v>6</v>
      </c>
    </row>
    <row r="510" spans="2:6" ht="10.5" customHeight="1" thickBot="1" x14ac:dyDescent="0.3">
      <c r="B510" s="329" t="s">
        <v>41</v>
      </c>
      <c r="C510" s="330">
        <f>C511+C512+C513+C514</f>
        <v>0</v>
      </c>
      <c r="D510" s="330">
        <f>D511+D512+D513+D514</f>
        <v>1096</v>
      </c>
      <c r="E510" s="330">
        <f>E511+E512+E513+E514</f>
        <v>1096</v>
      </c>
      <c r="F510" s="330">
        <f>F511+F512+F513+F514</f>
        <v>1096</v>
      </c>
    </row>
    <row r="511" spans="2:6" ht="10.5" customHeight="1" thickBot="1" x14ac:dyDescent="0.3">
      <c r="B511" s="331" t="s">
        <v>50</v>
      </c>
      <c r="C511" s="330"/>
      <c r="D511" s="330"/>
      <c r="E511" s="330"/>
      <c r="F511" s="330"/>
    </row>
    <row r="512" spans="2:6" ht="10.5" customHeight="1" thickBot="1" x14ac:dyDescent="0.3">
      <c r="B512" s="331" t="s">
        <v>75</v>
      </c>
      <c r="C512" s="330">
        <v>0</v>
      </c>
      <c r="D512" s="330">
        <v>1096</v>
      </c>
      <c r="E512" s="330">
        <v>1096</v>
      </c>
      <c r="F512" s="330">
        <v>1096</v>
      </c>
    </row>
    <row r="513" spans="2:6" ht="10.5" customHeight="1" thickBot="1" x14ac:dyDescent="0.3">
      <c r="B513" s="331" t="s">
        <v>76</v>
      </c>
      <c r="C513" s="330"/>
      <c r="D513" s="330">
        <v>0</v>
      </c>
      <c r="E513" s="330">
        <v>0</v>
      </c>
      <c r="F513" s="330">
        <v>0</v>
      </c>
    </row>
    <row r="514" spans="2:6" ht="10.5" customHeight="1" thickBot="1" x14ac:dyDescent="0.3">
      <c r="B514" s="331" t="s">
        <v>77</v>
      </c>
      <c r="C514" s="330"/>
      <c r="D514" s="330"/>
      <c r="E514" s="330"/>
      <c r="F514" s="330"/>
    </row>
    <row r="515" spans="2:6" ht="10.5" customHeight="1" thickBot="1" x14ac:dyDescent="0.3">
      <c r="B515" s="329" t="s">
        <v>42</v>
      </c>
      <c r="C515" s="332">
        <f>C516+C517+C518+C519</f>
        <v>0</v>
      </c>
      <c r="D515" s="332">
        <f>D516+D517+D518+D519</f>
        <v>0</v>
      </c>
      <c r="E515" s="332">
        <f>E516+E517+E518+E519</f>
        <v>0</v>
      </c>
      <c r="F515" s="332">
        <f>F516+F517+F518+F519</f>
        <v>0</v>
      </c>
    </row>
    <row r="516" spans="2:6" ht="10.5" customHeight="1" thickBot="1" x14ac:dyDescent="0.3">
      <c r="B516" s="331" t="s">
        <v>50</v>
      </c>
      <c r="C516" s="332"/>
      <c r="D516" s="330"/>
      <c r="E516" s="330"/>
      <c r="F516" s="330"/>
    </row>
    <row r="517" spans="2:6" ht="10.5" customHeight="1" thickBot="1" x14ac:dyDescent="0.3">
      <c r="B517" s="331" t="s">
        <v>75</v>
      </c>
      <c r="C517" s="332"/>
      <c r="D517" s="330"/>
      <c r="E517" s="330"/>
      <c r="F517" s="330"/>
    </row>
    <row r="518" spans="2:6" ht="10.5" customHeight="1" thickBot="1" x14ac:dyDescent="0.3">
      <c r="B518" s="331" t="s">
        <v>76</v>
      </c>
      <c r="C518" s="332"/>
      <c r="D518" s="330"/>
      <c r="E518" s="330"/>
      <c r="F518" s="330"/>
    </row>
    <row r="519" spans="2:6" ht="10.5" customHeight="1" thickBot="1" x14ac:dyDescent="0.3">
      <c r="B519" s="331" t="s">
        <v>77</v>
      </c>
      <c r="C519" s="332"/>
      <c r="D519" s="330"/>
      <c r="E519" s="330"/>
      <c r="F519" s="330"/>
    </row>
    <row r="520" spans="2:6" ht="10.5" customHeight="1" thickBot="1" x14ac:dyDescent="0.3">
      <c r="B520" s="336" t="s">
        <v>673</v>
      </c>
      <c r="C520" s="332">
        <f>C510+C515</f>
        <v>0</v>
      </c>
      <c r="D520" s="332">
        <f>D510+D515</f>
        <v>1096</v>
      </c>
      <c r="E520" s="332">
        <f>E510+E515</f>
        <v>1096</v>
      </c>
      <c r="F520" s="332">
        <f>F510+F515</f>
        <v>1096</v>
      </c>
    </row>
    <row r="521" spans="2:6" ht="10.5" customHeight="1" thickBot="1" x14ac:dyDescent="0.3">
      <c r="B521" s="337" t="s">
        <v>35</v>
      </c>
      <c r="C521" s="338">
        <f>IF(C520-C502=0,0,"Error")</f>
        <v>0</v>
      </c>
      <c r="D521" s="338">
        <f t="shared" ref="D521:F521" si="34">IF(D520-D502=0,0,"Error")</f>
        <v>0</v>
      </c>
      <c r="E521" s="338">
        <f t="shared" si="34"/>
        <v>0</v>
      </c>
      <c r="F521" s="338">
        <f t="shared" si="34"/>
        <v>0</v>
      </c>
    </row>
    <row r="522" spans="2:6" s="308" customFormat="1" ht="36.75" customHeight="1" thickBot="1" x14ac:dyDescent="0.3">
      <c r="B522" s="350" t="s">
        <v>29</v>
      </c>
      <c r="C522" s="937" t="s">
        <v>674</v>
      </c>
      <c r="D522" s="938"/>
      <c r="E522" s="938"/>
      <c r="F522" s="939"/>
    </row>
    <row r="523" spans="2:6" ht="34.5" thickBot="1" x14ac:dyDescent="0.3">
      <c r="B523" s="639" t="s">
        <v>675</v>
      </c>
      <c r="C523" s="640" t="s">
        <v>676</v>
      </c>
      <c r="D523" s="621" t="s">
        <v>53</v>
      </c>
      <c r="E523" s="969"/>
      <c r="F523" s="970"/>
    </row>
    <row r="524" spans="2:6" ht="108.75" customHeight="1" thickBot="1" x14ac:dyDescent="0.3">
      <c r="B524" s="325" t="s">
        <v>9</v>
      </c>
      <c r="C524" s="978" t="s">
        <v>677</v>
      </c>
      <c r="D524" s="979"/>
      <c r="E524" s="979"/>
      <c r="F524" s="980"/>
    </row>
    <row r="525" spans="2:6" ht="15.75" thickBot="1" x14ac:dyDescent="0.3">
      <c r="B525" s="325" t="s">
        <v>14</v>
      </c>
      <c r="C525" s="955" t="s">
        <v>629</v>
      </c>
      <c r="D525" s="956"/>
      <c r="E525" s="956"/>
      <c r="F525" s="957"/>
    </row>
    <row r="526" spans="2:6" x14ac:dyDescent="0.25">
      <c r="B526" s="935"/>
      <c r="C526" s="323">
        <v>2019</v>
      </c>
      <c r="D526" s="323">
        <v>2020</v>
      </c>
      <c r="E526" s="323">
        <v>2021</v>
      </c>
      <c r="F526" s="323">
        <v>2022</v>
      </c>
    </row>
    <row r="527" spans="2:6" ht="15.75" thickBot="1" x14ac:dyDescent="0.3">
      <c r="B527" s="936"/>
      <c r="C527" s="324" t="s">
        <v>5</v>
      </c>
      <c r="D527" s="324" t="s">
        <v>6</v>
      </c>
      <c r="E527" s="324" t="s">
        <v>6</v>
      </c>
      <c r="F527" s="324" t="s">
        <v>6</v>
      </c>
    </row>
    <row r="528" spans="2:6" ht="15.75" thickBot="1" x14ac:dyDescent="0.3">
      <c r="B528" s="325" t="s">
        <v>8</v>
      </c>
      <c r="C528" s="328">
        <v>0</v>
      </c>
      <c r="D528" s="328">
        <v>0</v>
      </c>
      <c r="E528" s="328">
        <v>1</v>
      </c>
      <c r="F528" s="328">
        <v>1</v>
      </c>
    </row>
    <row r="529" spans="2:6" ht="15.75" thickBot="1" x14ac:dyDescent="0.3">
      <c r="B529" s="325" t="s">
        <v>15</v>
      </c>
      <c r="C529" s="327">
        <v>0</v>
      </c>
      <c r="D529" s="327">
        <f>D547</f>
        <v>0</v>
      </c>
      <c r="E529" s="327">
        <f>E547</f>
        <v>4754</v>
      </c>
      <c r="F529" s="327">
        <f>F547</f>
        <v>119594</v>
      </c>
    </row>
    <row r="530" spans="2:6" ht="15.75" thickBot="1" x14ac:dyDescent="0.3">
      <c r="B530" s="325" t="s">
        <v>23</v>
      </c>
      <c r="C530" s="327">
        <v>0</v>
      </c>
      <c r="D530" s="327">
        <f>D548</f>
        <v>0</v>
      </c>
      <c r="E530" s="327">
        <f>E529/E528</f>
        <v>4754</v>
      </c>
      <c r="F530" s="327">
        <f>F529/F528</f>
        <v>119594</v>
      </c>
    </row>
    <row r="531" spans="2:6" ht="15.75" thickBot="1" x14ac:dyDescent="0.3">
      <c r="B531" s="325" t="s">
        <v>16</v>
      </c>
      <c r="C531" s="328" t="s">
        <v>22</v>
      </c>
      <c r="D531" s="327">
        <v>0</v>
      </c>
      <c r="E531" s="281">
        <v>0</v>
      </c>
      <c r="F531" s="281">
        <f t="shared" ref="F531:F533" si="35">F528/E528-1</f>
        <v>0</v>
      </c>
    </row>
    <row r="532" spans="2:6" ht="15.75" thickBot="1" x14ac:dyDescent="0.3">
      <c r="B532" s="325" t="s">
        <v>17</v>
      </c>
      <c r="C532" s="328" t="s">
        <v>22</v>
      </c>
      <c r="D532" s="281"/>
      <c r="E532" s="281"/>
      <c r="F532" s="281">
        <f t="shared" si="35"/>
        <v>24.15649978965082</v>
      </c>
    </row>
    <row r="533" spans="2:6" ht="15.75" thickBot="1" x14ac:dyDescent="0.3">
      <c r="B533" s="325" t="s">
        <v>18</v>
      </c>
      <c r="C533" s="328" t="s">
        <v>22</v>
      </c>
      <c r="D533" s="281"/>
      <c r="E533" s="281"/>
      <c r="F533" s="281">
        <f t="shared" si="35"/>
        <v>24.15649978965082</v>
      </c>
    </row>
    <row r="534" spans="2:6" ht="15.75" thickBot="1" x14ac:dyDescent="0.3">
      <c r="B534" s="937" t="s">
        <v>678</v>
      </c>
      <c r="C534" s="938"/>
      <c r="D534" s="938"/>
      <c r="E534" s="938"/>
      <c r="F534" s="939"/>
    </row>
    <row r="535" spans="2:6" x14ac:dyDescent="0.25">
      <c r="B535" s="935"/>
      <c r="C535" s="323">
        <v>2019</v>
      </c>
      <c r="D535" s="323">
        <v>2020</v>
      </c>
      <c r="E535" s="323">
        <v>2021</v>
      </c>
      <c r="F535" s="323">
        <v>2022</v>
      </c>
    </row>
    <row r="536" spans="2:6" ht="15.75" thickBot="1" x14ac:dyDescent="0.3">
      <c r="B536" s="936"/>
      <c r="C536" s="324" t="s">
        <v>5</v>
      </c>
      <c r="D536" s="324" t="s">
        <v>6</v>
      </c>
      <c r="E536" s="324" t="s">
        <v>6</v>
      </c>
      <c r="F536" s="324" t="s">
        <v>6</v>
      </c>
    </row>
    <row r="537" spans="2:6" ht="12" customHeight="1" thickBot="1" x14ac:dyDescent="0.3">
      <c r="B537" s="329" t="s">
        <v>41</v>
      </c>
      <c r="C537" s="330">
        <f>C538+C539+C540+C541</f>
        <v>0</v>
      </c>
      <c r="D537" s="330">
        <f>D538+D539+D540+D541</f>
        <v>0</v>
      </c>
      <c r="E537" s="330">
        <f>E538+E539+E540+E541</f>
        <v>0</v>
      </c>
      <c r="F537" s="330">
        <f>F538+F539+F540+F541</f>
        <v>0</v>
      </c>
    </row>
    <row r="538" spans="2:6" ht="12" customHeight="1" thickBot="1" x14ac:dyDescent="0.3">
      <c r="B538" s="331" t="s">
        <v>50</v>
      </c>
      <c r="C538" s="330"/>
      <c r="D538" s="330"/>
      <c r="E538" s="330"/>
      <c r="F538" s="330"/>
    </row>
    <row r="539" spans="2:6" ht="12" customHeight="1" thickBot="1" x14ac:dyDescent="0.3">
      <c r="B539" s="331" t="s">
        <v>75</v>
      </c>
      <c r="C539" s="330">
        <v>0</v>
      </c>
      <c r="D539" s="330">
        <v>0</v>
      </c>
      <c r="E539" s="330">
        <v>0</v>
      </c>
      <c r="F539" s="330">
        <v>0</v>
      </c>
    </row>
    <row r="540" spans="2:6" ht="12" customHeight="1" thickBot="1" x14ac:dyDescent="0.3">
      <c r="B540" s="331" t="s">
        <v>76</v>
      </c>
      <c r="C540" s="330"/>
      <c r="D540" s="330">
        <v>0</v>
      </c>
      <c r="E540" s="330">
        <v>0</v>
      </c>
      <c r="F540" s="330">
        <v>0</v>
      </c>
    </row>
    <row r="541" spans="2:6" ht="12" customHeight="1" thickBot="1" x14ac:dyDescent="0.3">
      <c r="B541" s="331" t="s">
        <v>77</v>
      </c>
      <c r="C541" s="330"/>
      <c r="D541" s="330"/>
      <c r="E541" s="330"/>
      <c r="F541" s="330"/>
    </row>
    <row r="542" spans="2:6" ht="12" customHeight="1" thickBot="1" x14ac:dyDescent="0.3">
      <c r="B542" s="329" t="s">
        <v>42</v>
      </c>
      <c r="C542" s="332">
        <f>C543+C544+C545+C546</f>
        <v>0</v>
      </c>
      <c r="D542" s="332">
        <f>D543+D544+D545+D546</f>
        <v>0</v>
      </c>
      <c r="E542" s="332">
        <f>E543+E544+E545+E546</f>
        <v>4754</v>
      </c>
      <c r="F542" s="332">
        <f>F543+F544+F545+F546</f>
        <v>119594</v>
      </c>
    </row>
    <row r="543" spans="2:6" ht="12" customHeight="1" thickBot="1" x14ac:dyDescent="0.3">
      <c r="B543" s="331" t="s">
        <v>50</v>
      </c>
      <c r="C543" s="332"/>
      <c r="D543" s="330"/>
      <c r="E543" s="330"/>
      <c r="F543" s="330"/>
    </row>
    <row r="544" spans="2:6" ht="12" customHeight="1" thickBot="1" x14ac:dyDescent="0.3">
      <c r="B544" s="331" t="s">
        <v>75</v>
      </c>
      <c r="C544" s="332"/>
      <c r="D544" s="330"/>
      <c r="E544" s="330">
        <v>4754</v>
      </c>
      <c r="F544" s="330">
        <v>119594</v>
      </c>
    </row>
    <row r="545" spans="2:6" ht="12" customHeight="1" thickBot="1" x14ac:dyDescent="0.3">
      <c r="B545" s="331" t="s">
        <v>76</v>
      </c>
      <c r="C545" s="332"/>
      <c r="D545" s="330"/>
      <c r="E545" s="330"/>
      <c r="F545" s="330"/>
    </row>
    <row r="546" spans="2:6" ht="12" customHeight="1" thickBot="1" x14ac:dyDescent="0.3">
      <c r="B546" s="331" t="s">
        <v>77</v>
      </c>
      <c r="C546" s="332"/>
      <c r="D546" s="330"/>
      <c r="E546" s="330"/>
      <c r="F546" s="330"/>
    </row>
    <row r="547" spans="2:6" ht="12" customHeight="1" thickBot="1" x14ac:dyDescent="0.3">
      <c r="B547" s="336" t="s">
        <v>679</v>
      </c>
      <c r="C547" s="332">
        <f>C537+C542</f>
        <v>0</v>
      </c>
      <c r="D547" s="332">
        <f>D537+D542</f>
        <v>0</v>
      </c>
      <c r="E547" s="332">
        <f>E537+E542</f>
        <v>4754</v>
      </c>
      <c r="F547" s="332">
        <f>F537+F542</f>
        <v>119594</v>
      </c>
    </row>
    <row r="548" spans="2:6" ht="12" customHeight="1" thickBot="1" x14ac:dyDescent="0.3">
      <c r="B548" s="337" t="s">
        <v>35</v>
      </c>
      <c r="C548" s="338">
        <f>IF(C547-C529=0,0,"Error")</f>
        <v>0</v>
      </c>
      <c r="D548" s="338">
        <f t="shared" ref="D548:F548" si="36">IF(D547-D529=0,0,"Error")</f>
        <v>0</v>
      </c>
      <c r="E548" s="338">
        <f t="shared" si="36"/>
        <v>0</v>
      </c>
      <c r="F548" s="338">
        <f t="shared" si="36"/>
        <v>0</v>
      </c>
    </row>
    <row r="549" spans="2:6" ht="15.75" thickBot="1" x14ac:dyDescent="0.3">
      <c r="B549" s="30" t="s">
        <v>29</v>
      </c>
      <c r="C549" s="962" t="s">
        <v>680</v>
      </c>
      <c r="D549" s="963"/>
      <c r="E549" s="963"/>
      <c r="F549" s="964"/>
    </row>
    <row r="550" spans="2:6" ht="23.25" thickBot="1" x14ac:dyDescent="0.3">
      <c r="B550" s="639" t="s">
        <v>681</v>
      </c>
      <c r="C550" s="639" t="s">
        <v>680</v>
      </c>
      <c r="D550" s="643" t="s">
        <v>53</v>
      </c>
      <c r="E550" s="965" t="s">
        <v>682</v>
      </c>
      <c r="F550" s="954"/>
    </row>
    <row r="551" spans="2:6" ht="33.75" customHeight="1" thickBot="1" x14ac:dyDescent="0.3">
      <c r="B551" s="325" t="s">
        <v>9</v>
      </c>
      <c r="C551" s="937" t="s">
        <v>683</v>
      </c>
      <c r="D551" s="938"/>
      <c r="E551" s="938"/>
      <c r="F551" s="939"/>
    </row>
    <row r="552" spans="2:6" ht="15.75" thickBot="1" x14ac:dyDescent="0.3">
      <c r="B552" s="325" t="s">
        <v>14</v>
      </c>
      <c r="C552" s="932" t="s">
        <v>602</v>
      </c>
      <c r="D552" s="933"/>
      <c r="E552" s="933"/>
      <c r="F552" s="934"/>
    </row>
    <row r="553" spans="2:6" x14ac:dyDescent="0.25">
      <c r="B553" s="935"/>
      <c r="C553" s="323">
        <v>2019</v>
      </c>
      <c r="D553" s="323">
        <v>2020</v>
      </c>
      <c r="E553" s="323">
        <v>2021</v>
      </c>
      <c r="F553" s="323">
        <v>2022</v>
      </c>
    </row>
    <row r="554" spans="2:6" ht="15.75" thickBot="1" x14ac:dyDescent="0.3">
      <c r="B554" s="936"/>
      <c r="C554" s="324" t="s">
        <v>5</v>
      </c>
      <c r="D554" s="324" t="s">
        <v>6</v>
      </c>
      <c r="E554" s="324" t="s">
        <v>6</v>
      </c>
      <c r="F554" s="324" t="s">
        <v>6</v>
      </c>
    </row>
    <row r="555" spans="2:6" ht="15.75" thickBot="1" x14ac:dyDescent="0.3">
      <c r="B555" s="325" t="s">
        <v>8</v>
      </c>
      <c r="C555" s="327">
        <v>800</v>
      </c>
      <c r="D555" s="327"/>
      <c r="E555" s="327"/>
      <c r="F555" s="327"/>
    </row>
    <row r="556" spans="2:6" ht="15.75" thickBot="1" x14ac:dyDescent="0.3">
      <c r="B556" s="325" t="s">
        <v>15</v>
      </c>
      <c r="C556" s="327">
        <v>90000</v>
      </c>
      <c r="D556" s="327">
        <v>0</v>
      </c>
      <c r="E556" s="327">
        <v>0</v>
      </c>
      <c r="F556" s="327">
        <f>F574</f>
        <v>0</v>
      </c>
    </row>
    <row r="557" spans="2:6" ht="15.75" thickBot="1" x14ac:dyDescent="0.3">
      <c r="B557" s="325" t="s">
        <v>23</v>
      </c>
      <c r="C557" s="327">
        <f>C556/C555</f>
        <v>112.5</v>
      </c>
      <c r="D557" s="327">
        <v>0</v>
      </c>
      <c r="E557" s="327">
        <v>0</v>
      </c>
      <c r="F557" s="327">
        <f t="shared" ref="F557:F560" si="37">F575</f>
        <v>0</v>
      </c>
    </row>
    <row r="558" spans="2:6" ht="15.75" thickBot="1" x14ac:dyDescent="0.3">
      <c r="B558" s="325" t="s">
        <v>16</v>
      </c>
      <c r="C558" s="328" t="s">
        <v>22</v>
      </c>
      <c r="D558" s="327">
        <v>0</v>
      </c>
      <c r="E558" s="327" t="e">
        <f>E671-#REF!</f>
        <v>#REF!</v>
      </c>
      <c r="F558" s="327">
        <f t="shared" si="37"/>
        <v>0</v>
      </c>
    </row>
    <row r="559" spans="2:6" ht="15.75" thickBot="1" x14ac:dyDescent="0.3">
      <c r="B559" s="325" t="s">
        <v>17</v>
      </c>
      <c r="C559" s="328" t="s">
        <v>22</v>
      </c>
      <c r="D559" s="327">
        <v>0</v>
      </c>
      <c r="E559" s="327" t="e">
        <f>E672-#REF!</f>
        <v>#REF!</v>
      </c>
      <c r="F559" s="327">
        <f t="shared" si="37"/>
        <v>0</v>
      </c>
    </row>
    <row r="560" spans="2:6" ht="15.75" thickBot="1" x14ac:dyDescent="0.3">
      <c r="B560" s="325" t="s">
        <v>18</v>
      </c>
      <c r="C560" s="328" t="s">
        <v>22</v>
      </c>
      <c r="D560" s="327" t="e">
        <f>D673-#REF!</f>
        <v>#REF!</v>
      </c>
      <c r="E560" s="327" t="e">
        <f>E673-#REF!</f>
        <v>#REF!</v>
      </c>
      <c r="F560" s="327">
        <f t="shared" si="37"/>
        <v>0</v>
      </c>
    </row>
    <row r="561" spans="2:6" ht="15.75" thickBot="1" x14ac:dyDescent="0.3">
      <c r="B561" s="937" t="s">
        <v>684</v>
      </c>
      <c r="C561" s="938"/>
      <c r="D561" s="938"/>
      <c r="E561" s="938"/>
      <c r="F561" s="939"/>
    </row>
    <row r="562" spans="2:6" x14ac:dyDescent="0.25">
      <c r="B562" s="935"/>
      <c r="C562" s="323">
        <v>2019</v>
      </c>
      <c r="D562" s="323">
        <v>2020</v>
      </c>
      <c r="E562" s="323">
        <v>2021</v>
      </c>
      <c r="F562" s="323">
        <v>2022</v>
      </c>
    </row>
    <row r="563" spans="2:6" ht="15.75" thickBot="1" x14ac:dyDescent="0.3">
      <c r="B563" s="936"/>
      <c r="C563" s="324" t="s">
        <v>5</v>
      </c>
      <c r="D563" s="324" t="s">
        <v>6</v>
      </c>
      <c r="E563" s="324" t="s">
        <v>6</v>
      </c>
      <c r="F563" s="324" t="s">
        <v>6</v>
      </c>
    </row>
    <row r="564" spans="2:6" ht="13.5" customHeight="1" thickBot="1" x14ac:dyDescent="0.3">
      <c r="B564" s="329" t="s">
        <v>41</v>
      </c>
      <c r="C564" s="330">
        <f>C565+C566+C567+C568</f>
        <v>0</v>
      </c>
      <c r="D564" s="330">
        <f>D565+D566+D567+D568</f>
        <v>0</v>
      </c>
      <c r="E564" s="330">
        <f>E565+E566+E567+E568</f>
        <v>0</v>
      </c>
      <c r="F564" s="330">
        <f>F565+F566+F567+F568</f>
        <v>0</v>
      </c>
    </row>
    <row r="565" spans="2:6" ht="13.5" customHeight="1" thickBot="1" x14ac:dyDescent="0.3">
      <c r="B565" s="331" t="s">
        <v>50</v>
      </c>
      <c r="C565" s="330"/>
      <c r="D565" s="330"/>
      <c r="E565" s="330"/>
      <c r="F565" s="330"/>
    </row>
    <row r="566" spans="2:6" ht="13.5" customHeight="1" thickBot="1" x14ac:dyDescent="0.3">
      <c r="B566" s="331" t="s">
        <v>75</v>
      </c>
      <c r="C566" s="330"/>
      <c r="D566" s="330"/>
      <c r="E566" s="330"/>
      <c r="F566" s="330"/>
    </row>
    <row r="567" spans="2:6" ht="13.5" customHeight="1" thickBot="1" x14ac:dyDescent="0.3">
      <c r="B567" s="331" t="s">
        <v>76</v>
      </c>
      <c r="C567" s="330"/>
      <c r="D567" s="330"/>
      <c r="E567" s="330"/>
      <c r="F567" s="330"/>
    </row>
    <row r="568" spans="2:6" ht="13.5" customHeight="1" thickBot="1" x14ac:dyDescent="0.3">
      <c r="B568" s="331" t="s">
        <v>77</v>
      </c>
      <c r="C568" s="330"/>
      <c r="D568" s="330"/>
      <c r="E568" s="330"/>
      <c r="F568" s="330"/>
    </row>
    <row r="569" spans="2:6" ht="13.5" customHeight="1" thickBot="1" x14ac:dyDescent="0.3">
      <c r="B569" s="329" t="s">
        <v>42</v>
      </c>
      <c r="C569" s="332">
        <f>C570+C571+C572+C573</f>
        <v>90000</v>
      </c>
      <c r="D569" s="332">
        <f>D570+D571+D572+D573</f>
        <v>0</v>
      </c>
      <c r="E569" s="332">
        <f>E570+E571+E572+E573</f>
        <v>0</v>
      </c>
      <c r="F569" s="332">
        <f>F570+F571+F572+F573</f>
        <v>0</v>
      </c>
    </row>
    <row r="570" spans="2:6" ht="13.5" customHeight="1" thickBot="1" x14ac:dyDescent="0.3">
      <c r="B570" s="331" t="s">
        <v>50</v>
      </c>
      <c r="C570" s="332">
        <v>90000</v>
      </c>
      <c r="D570" s="330"/>
      <c r="E570" s="330"/>
      <c r="F570" s="330">
        <v>0</v>
      </c>
    </row>
    <row r="571" spans="2:6" ht="13.5" customHeight="1" thickBot="1" x14ac:dyDescent="0.3">
      <c r="B571" s="331" t="s">
        <v>75</v>
      </c>
      <c r="C571" s="332"/>
      <c r="D571" s="330"/>
      <c r="E571" s="330"/>
      <c r="F571" s="330"/>
    </row>
    <row r="572" spans="2:6" ht="13.5" customHeight="1" thickBot="1" x14ac:dyDescent="0.3">
      <c r="B572" s="331" t="s">
        <v>76</v>
      </c>
      <c r="C572" s="332"/>
      <c r="D572" s="330"/>
      <c r="E572" s="330"/>
      <c r="F572" s="330"/>
    </row>
    <row r="573" spans="2:6" ht="13.5" customHeight="1" thickBot="1" x14ac:dyDescent="0.3">
      <c r="B573" s="331" t="s">
        <v>77</v>
      </c>
      <c r="C573" s="332"/>
      <c r="D573" s="330"/>
      <c r="E573" s="330"/>
      <c r="F573" s="330"/>
    </row>
    <row r="574" spans="2:6" ht="13.5" customHeight="1" thickBot="1" x14ac:dyDescent="0.3">
      <c r="B574" s="342" t="s">
        <v>685</v>
      </c>
      <c r="C574" s="332">
        <f>C564+C569</f>
        <v>90000</v>
      </c>
      <c r="D574" s="332">
        <f>D564+D569</f>
        <v>0</v>
      </c>
      <c r="E574" s="332">
        <f>E564+E569</f>
        <v>0</v>
      </c>
      <c r="F574" s="332">
        <f>F564+F569</f>
        <v>0</v>
      </c>
    </row>
    <row r="575" spans="2:6" s="308" customFormat="1" ht="13.5" customHeight="1" thickBot="1" x14ac:dyDescent="0.3">
      <c r="B575" s="312" t="s">
        <v>35</v>
      </c>
      <c r="C575" s="338">
        <f>IF(C574-C556=0,0,"Error")</f>
        <v>0</v>
      </c>
      <c r="D575" s="338">
        <f t="shared" ref="D575:F575" si="38">IF(D574-D556=0,0,"Error")</f>
        <v>0</v>
      </c>
      <c r="E575" s="338">
        <f t="shared" si="38"/>
        <v>0</v>
      </c>
      <c r="F575" s="338">
        <f t="shared" si="38"/>
        <v>0</v>
      </c>
    </row>
    <row r="576" spans="2:6" s="308" customFormat="1" ht="15.75" thickBot="1" x14ac:dyDescent="0.3">
      <c r="B576" s="30" t="s">
        <v>29</v>
      </c>
      <c r="C576" s="932" t="s">
        <v>686</v>
      </c>
      <c r="D576" s="933"/>
      <c r="E576" s="933"/>
      <c r="F576" s="934"/>
    </row>
    <row r="577" spans="2:6" ht="23.25" thickBot="1" x14ac:dyDescent="0.3">
      <c r="B577" s="639" t="s">
        <v>687</v>
      </c>
      <c r="C577" s="639" t="s">
        <v>688</v>
      </c>
      <c r="D577" s="643" t="s">
        <v>53</v>
      </c>
      <c r="E577" s="953" t="s">
        <v>689</v>
      </c>
      <c r="F577" s="954"/>
    </row>
    <row r="578" spans="2:6" ht="30.75" customHeight="1" thickBot="1" x14ac:dyDescent="0.3">
      <c r="B578" s="325" t="s">
        <v>9</v>
      </c>
      <c r="C578" s="937" t="s">
        <v>690</v>
      </c>
      <c r="D578" s="938"/>
      <c r="E578" s="938"/>
      <c r="F578" s="939"/>
    </row>
    <row r="579" spans="2:6" ht="15.75" thickBot="1" x14ac:dyDescent="0.3">
      <c r="B579" s="325" t="s">
        <v>14</v>
      </c>
      <c r="C579" s="932" t="s">
        <v>691</v>
      </c>
      <c r="D579" s="933"/>
      <c r="E579" s="933"/>
      <c r="F579" s="934"/>
    </row>
    <row r="580" spans="2:6" x14ac:dyDescent="0.25">
      <c r="B580" s="935"/>
      <c r="C580" s="323">
        <v>2019</v>
      </c>
      <c r="D580" s="323">
        <v>2020</v>
      </c>
      <c r="E580" s="323">
        <v>2021</v>
      </c>
      <c r="F580" s="323">
        <v>2022</v>
      </c>
    </row>
    <row r="581" spans="2:6" ht="15.75" thickBot="1" x14ac:dyDescent="0.3">
      <c r="B581" s="936"/>
      <c r="C581" s="324" t="s">
        <v>5</v>
      </c>
      <c r="D581" s="324" t="s">
        <v>6</v>
      </c>
      <c r="E581" s="324" t="s">
        <v>6</v>
      </c>
      <c r="F581" s="324" t="s">
        <v>6</v>
      </c>
    </row>
    <row r="582" spans="2:6" ht="15.75" thickBot="1" x14ac:dyDescent="0.3">
      <c r="B582" s="325" t="s">
        <v>8</v>
      </c>
      <c r="C582" s="327">
        <v>1</v>
      </c>
      <c r="D582" s="327">
        <v>0</v>
      </c>
      <c r="E582" s="327"/>
      <c r="F582" s="327"/>
    </row>
    <row r="583" spans="2:6" ht="15.75" thickBot="1" x14ac:dyDescent="0.3">
      <c r="B583" s="325" t="s">
        <v>15</v>
      </c>
      <c r="C583" s="326">
        <v>9387</v>
      </c>
      <c r="D583" s="326">
        <v>0</v>
      </c>
      <c r="E583" s="327">
        <f>E696-E657</f>
        <v>0</v>
      </c>
      <c r="F583" s="327">
        <v>0</v>
      </c>
    </row>
    <row r="584" spans="2:6" ht="15.75" thickBot="1" x14ac:dyDescent="0.3">
      <c r="B584" s="325" t="s">
        <v>23</v>
      </c>
      <c r="C584" s="327">
        <f>C583/C582</f>
        <v>9387</v>
      </c>
      <c r="D584" s="327">
        <v>0</v>
      </c>
      <c r="E584" s="327">
        <f t="shared" ref="E584:E587" si="39">E697-E658</f>
        <v>0</v>
      </c>
      <c r="F584" s="327">
        <v>0</v>
      </c>
    </row>
    <row r="585" spans="2:6" ht="15.75" thickBot="1" x14ac:dyDescent="0.3">
      <c r="B585" s="325" t="s">
        <v>16</v>
      </c>
      <c r="C585" s="328" t="s">
        <v>22</v>
      </c>
      <c r="D585" s="281">
        <f>D582/C582-1</f>
        <v>-1</v>
      </c>
      <c r="E585" s="327">
        <f t="shared" si="39"/>
        <v>0</v>
      </c>
      <c r="F585" s="327">
        <v>0</v>
      </c>
    </row>
    <row r="586" spans="2:6" ht="15.75" thickBot="1" x14ac:dyDescent="0.3">
      <c r="B586" s="325" t="s">
        <v>17</v>
      </c>
      <c r="C586" s="328" t="s">
        <v>22</v>
      </c>
      <c r="D586" s="281">
        <f>D583/C583-1</f>
        <v>-1</v>
      </c>
      <c r="E586" s="327">
        <f t="shared" si="39"/>
        <v>0</v>
      </c>
      <c r="F586" s="327">
        <v>0</v>
      </c>
    </row>
    <row r="587" spans="2:6" ht="15.75" thickBot="1" x14ac:dyDescent="0.3">
      <c r="B587" s="325" t="s">
        <v>18</v>
      </c>
      <c r="C587" s="328" t="s">
        <v>22</v>
      </c>
      <c r="D587" s="281">
        <f>D584/C584-1</f>
        <v>-1</v>
      </c>
      <c r="E587" s="327">
        <f t="shared" si="39"/>
        <v>0</v>
      </c>
      <c r="F587" s="327">
        <v>0</v>
      </c>
    </row>
    <row r="588" spans="2:6" ht="15.75" thickBot="1" x14ac:dyDescent="0.3">
      <c r="B588" s="937" t="s">
        <v>692</v>
      </c>
      <c r="C588" s="938"/>
      <c r="D588" s="938"/>
      <c r="E588" s="938"/>
      <c r="F588" s="939"/>
    </row>
    <row r="589" spans="2:6" x14ac:dyDescent="0.25">
      <c r="B589" s="935"/>
      <c r="C589" s="323">
        <v>2019</v>
      </c>
      <c r="D589" s="323">
        <v>2020</v>
      </c>
      <c r="E589" s="323">
        <v>2021</v>
      </c>
      <c r="F589" s="323">
        <v>2022</v>
      </c>
    </row>
    <row r="590" spans="2:6" ht="15.75" thickBot="1" x14ac:dyDescent="0.3">
      <c r="B590" s="936"/>
      <c r="C590" s="324" t="s">
        <v>5</v>
      </c>
      <c r="D590" s="324" t="s">
        <v>6</v>
      </c>
      <c r="E590" s="324" t="s">
        <v>6</v>
      </c>
      <c r="F590" s="324" t="s">
        <v>6</v>
      </c>
    </row>
    <row r="591" spans="2:6" ht="11.25" customHeight="1" thickBot="1" x14ac:dyDescent="0.3">
      <c r="B591" s="329" t="s">
        <v>41</v>
      </c>
      <c r="C591" s="330">
        <f>C592+C593+C594+C595</f>
        <v>9387</v>
      </c>
      <c r="D591" s="330">
        <f>D592+D593+D594+D595</f>
        <v>0</v>
      </c>
      <c r="E591" s="330">
        <f>E592+E593+E594+E595</f>
        <v>0</v>
      </c>
      <c r="F591" s="330">
        <f>F592+F593+F594+F595</f>
        <v>0</v>
      </c>
    </row>
    <row r="592" spans="2:6" ht="11.25" customHeight="1" thickBot="1" x14ac:dyDescent="0.3">
      <c r="B592" s="331" t="s">
        <v>50</v>
      </c>
      <c r="C592" s="330"/>
      <c r="D592" s="330"/>
      <c r="E592" s="330"/>
      <c r="F592" s="330"/>
    </row>
    <row r="593" spans="2:19" ht="11.25" customHeight="1" thickBot="1" x14ac:dyDescent="0.3">
      <c r="B593" s="331" t="s">
        <v>75</v>
      </c>
      <c r="C593" s="330">
        <v>9387</v>
      </c>
      <c r="D593" s="330">
        <v>0</v>
      </c>
      <c r="E593" s="330">
        <v>0</v>
      </c>
      <c r="F593" s="330">
        <v>0</v>
      </c>
    </row>
    <row r="594" spans="2:19" ht="11.25" customHeight="1" thickBot="1" x14ac:dyDescent="0.3">
      <c r="B594" s="331" t="s">
        <v>76</v>
      </c>
      <c r="C594" s="330"/>
      <c r="D594" s="330"/>
      <c r="E594" s="330"/>
      <c r="F594" s="330"/>
    </row>
    <row r="595" spans="2:19" ht="11.25" customHeight="1" thickBot="1" x14ac:dyDescent="0.3">
      <c r="B595" s="331" t="s">
        <v>77</v>
      </c>
      <c r="C595" s="330"/>
      <c r="D595" s="330"/>
      <c r="E595" s="330"/>
      <c r="F595" s="330"/>
    </row>
    <row r="596" spans="2:19" ht="11.25" customHeight="1" thickBot="1" x14ac:dyDescent="0.3">
      <c r="B596" s="329" t="s">
        <v>42</v>
      </c>
      <c r="C596" s="332">
        <f>C597+C598+C599+C600</f>
        <v>0</v>
      </c>
      <c r="D596" s="332">
        <f>D597+D598+D599+D600</f>
        <v>0</v>
      </c>
      <c r="E596" s="332">
        <f>E597+E598+E599+E600</f>
        <v>0</v>
      </c>
      <c r="F596" s="332">
        <f>F597+F598+F599+F600</f>
        <v>0</v>
      </c>
    </row>
    <row r="597" spans="2:19" ht="11.25" customHeight="1" thickBot="1" x14ac:dyDescent="0.3">
      <c r="B597" s="331" t="s">
        <v>50</v>
      </c>
      <c r="C597" s="332">
        <v>0</v>
      </c>
      <c r="D597" s="332">
        <v>0</v>
      </c>
      <c r="E597" s="332">
        <v>0</v>
      </c>
      <c r="F597" s="330">
        <v>0</v>
      </c>
    </row>
    <row r="598" spans="2:19" ht="11.25" customHeight="1" thickBot="1" x14ac:dyDescent="0.3">
      <c r="B598" s="331" t="s">
        <v>75</v>
      </c>
      <c r="C598" s="332"/>
      <c r="D598" s="330"/>
      <c r="E598" s="330"/>
      <c r="F598" s="330"/>
    </row>
    <row r="599" spans="2:19" ht="11.25" customHeight="1" thickBot="1" x14ac:dyDescent="0.3">
      <c r="B599" s="331" t="s">
        <v>76</v>
      </c>
      <c r="C599" s="332"/>
      <c r="D599" s="330"/>
      <c r="E599" s="330"/>
      <c r="F599" s="330"/>
    </row>
    <row r="600" spans="2:19" ht="11.25" customHeight="1" thickBot="1" x14ac:dyDescent="0.3">
      <c r="B600" s="331" t="s">
        <v>77</v>
      </c>
      <c r="C600" s="332"/>
      <c r="D600" s="330"/>
      <c r="E600" s="330"/>
      <c r="F600" s="330"/>
    </row>
    <row r="601" spans="2:19" ht="11.25" customHeight="1" thickBot="1" x14ac:dyDescent="0.3">
      <c r="B601" s="342" t="s">
        <v>33</v>
      </c>
      <c r="C601" s="332">
        <f>C591+C596</f>
        <v>9387</v>
      </c>
      <c r="D601" s="332">
        <f>D591+D596</f>
        <v>0</v>
      </c>
      <c r="E601" s="332">
        <f>E591+E596</f>
        <v>0</v>
      </c>
      <c r="F601" s="332">
        <f>F591+F596</f>
        <v>0</v>
      </c>
      <c r="M601" s="349"/>
      <c r="N601" s="349"/>
      <c r="O601" s="349"/>
    </row>
    <row r="602" spans="2:19" s="308" customFormat="1" ht="15.75" thickBot="1" x14ac:dyDescent="0.3">
      <c r="B602" s="312" t="s">
        <v>35</v>
      </c>
      <c r="C602" s="338">
        <f>IF(C601-C583=0,0,"Error")</f>
        <v>0</v>
      </c>
      <c r="D602" s="338">
        <f t="shared" ref="D602:F602" si="40">IF(D601-D583=0,0,"Error")</f>
        <v>0</v>
      </c>
      <c r="E602" s="338">
        <f t="shared" si="40"/>
        <v>0</v>
      </c>
      <c r="F602" s="338">
        <f t="shared" si="40"/>
        <v>0</v>
      </c>
      <c r="L602" s="302"/>
      <c r="M602" s="302"/>
      <c r="N602" s="302"/>
      <c r="O602" s="302"/>
      <c r="P602" s="302"/>
      <c r="Q602" s="302"/>
      <c r="R602" s="302"/>
      <c r="S602" s="302"/>
    </row>
    <row r="603" spans="2:19" s="308" customFormat="1" ht="26.25" customHeight="1" thickBot="1" x14ac:dyDescent="0.3">
      <c r="B603" s="358" t="s">
        <v>693</v>
      </c>
      <c r="C603" s="359">
        <f>C601+C574+C547+C520+C493+C466+C437+C410+C373+C336+C290+C263+C236+C209+C180+C154+C128+C99+C62</f>
        <v>3913261</v>
      </c>
      <c r="D603" s="359">
        <f>D601+D574+D547+D520+D493+D466+D437+D410+D373+D336+D290+D263+D236+D209+D180+D154+D128+D99+D62</f>
        <v>3562320.2917879997</v>
      </c>
      <c r="E603" s="359">
        <f>E601+E574+E547+E520+E493+E466+E437+E410+E373+E336+E290+E263+E236+E209+E180+E154+E128+E99+E62</f>
        <v>3593910</v>
      </c>
      <c r="F603" s="359">
        <f t="shared" ref="F603" si="41">F601+F574+F547+F520+F493+F466+F437+F410+F373+F336+F290+F263+F236+F209+F180+F154+F128+F99+F62</f>
        <v>3743910.4839895722</v>
      </c>
      <c r="L603" s="302"/>
      <c r="M603" s="302"/>
      <c r="N603" s="302"/>
      <c r="O603" s="302"/>
      <c r="P603" s="302"/>
      <c r="Q603" s="302"/>
      <c r="R603" s="302"/>
      <c r="S603" s="302"/>
    </row>
    <row r="604" spans="2:19" s="308" customFormat="1" ht="21" customHeight="1" thickBot="1" x14ac:dyDescent="0.3">
      <c r="B604" s="358" t="s">
        <v>694</v>
      </c>
      <c r="C604" s="359">
        <f>C605+C608+C611+C614+C617+C620+C623+C626+C631</f>
        <v>3913261</v>
      </c>
      <c r="D604" s="359">
        <f>D605+D608+D611+D614+D617+D620+D623+D626+D631</f>
        <v>3562320.2917880001</v>
      </c>
      <c r="E604" s="359">
        <f>E605+E608+E611+E614+E617+E620+E623+E626+E631</f>
        <v>3593910</v>
      </c>
      <c r="F604" s="359">
        <f t="shared" ref="F604" si="42">F605+F608+F611+F620+F626+F631</f>
        <v>3743910.4839895722</v>
      </c>
      <c r="I604" s="354"/>
      <c r="J604" s="354"/>
      <c r="L604" s="302"/>
      <c r="M604" s="302"/>
      <c r="N604" s="302"/>
      <c r="O604" s="302"/>
      <c r="P604" s="302"/>
      <c r="Q604" s="302"/>
      <c r="R604" s="302"/>
      <c r="S604" s="302"/>
    </row>
    <row r="605" spans="2:19" s="308" customFormat="1" ht="21" customHeight="1" thickBot="1" x14ac:dyDescent="0.3">
      <c r="B605" s="355" t="s">
        <v>0</v>
      </c>
      <c r="C605" s="338">
        <f t="shared" ref="C605:F620" si="43">C41+C78+C315+C352+C389</f>
        <v>1044040</v>
      </c>
      <c r="D605" s="338">
        <f>D41+D78+D315+D352+D389</f>
        <v>1044040</v>
      </c>
      <c r="E605" s="338">
        <f t="shared" si="43"/>
        <v>1044040</v>
      </c>
      <c r="F605" s="338">
        <f t="shared" si="43"/>
        <v>1044040</v>
      </c>
      <c r="G605" s="360"/>
      <c r="H605" s="360"/>
      <c r="I605" s="360"/>
      <c r="L605" s="302"/>
      <c r="M605" s="302"/>
      <c r="N605" s="302"/>
      <c r="O605" s="302"/>
      <c r="P605" s="302"/>
      <c r="Q605" s="302"/>
      <c r="R605" s="302"/>
      <c r="S605" s="302"/>
    </row>
    <row r="606" spans="2:19" ht="21" customHeight="1" thickBot="1" x14ac:dyDescent="0.3">
      <c r="B606" s="331" t="s">
        <v>50</v>
      </c>
      <c r="C606" s="338">
        <f t="shared" si="43"/>
        <v>1044040</v>
      </c>
      <c r="D606" s="338">
        <f t="shared" si="43"/>
        <v>1044040</v>
      </c>
      <c r="E606" s="338">
        <f t="shared" si="43"/>
        <v>1044040</v>
      </c>
      <c r="F606" s="338">
        <f t="shared" si="43"/>
        <v>1044040</v>
      </c>
    </row>
    <row r="607" spans="2:19" ht="21" customHeight="1" thickBot="1" x14ac:dyDescent="0.3">
      <c r="B607" s="331" t="s">
        <v>54</v>
      </c>
      <c r="C607" s="338">
        <f t="shared" si="43"/>
        <v>0</v>
      </c>
      <c r="D607" s="332"/>
      <c r="E607" s="332"/>
      <c r="F607" s="332"/>
    </row>
    <row r="608" spans="2:19" s="308" customFormat="1" ht="21" customHeight="1" thickBot="1" x14ac:dyDescent="0.3">
      <c r="B608" s="355" t="s">
        <v>31</v>
      </c>
      <c r="C608" s="338">
        <f t="shared" si="43"/>
        <v>169557</v>
      </c>
      <c r="D608" s="338">
        <f t="shared" ref="D608:F608" si="44">D609+D610</f>
        <v>169960</v>
      </c>
      <c r="E608" s="338">
        <f t="shared" si="44"/>
        <v>169960</v>
      </c>
      <c r="F608" s="338">
        <f t="shared" si="44"/>
        <v>169960</v>
      </c>
      <c r="L608" s="302"/>
      <c r="M608" s="302"/>
      <c r="N608" s="302"/>
      <c r="O608" s="302"/>
      <c r="P608" s="302"/>
      <c r="Q608" s="302"/>
      <c r="R608" s="302"/>
      <c r="S608" s="302"/>
    </row>
    <row r="609" spans="2:19" ht="21" customHeight="1" thickBot="1" x14ac:dyDescent="0.3">
      <c r="B609" s="331" t="s">
        <v>50</v>
      </c>
      <c r="C609" s="338">
        <f t="shared" si="43"/>
        <v>169557</v>
      </c>
      <c r="D609" s="338">
        <f>D45+D82+D319+D356+D393</f>
        <v>169960</v>
      </c>
      <c r="E609" s="338">
        <f>E45+E82+E319+E356+E393</f>
        <v>169960</v>
      </c>
      <c r="F609" s="338">
        <f>F45+F82+F319+F356+F393</f>
        <v>169960</v>
      </c>
      <c r="K609" s="349"/>
    </row>
    <row r="610" spans="2:19" ht="21" customHeight="1" thickBot="1" x14ac:dyDescent="0.3">
      <c r="B610" s="331" t="s">
        <v>54</v>
      </c>
      <c r="C610" s="338">
        <f t="shared" si="43"/>
        <v>0</v>
      </c>
      <c r="D610" s="332"/>
      <c r="E610" s="332"/>
      <c r="F610" s="332"/>
    </row>
    <row r="611" spans="2:19" s="308" customFormat="1" ht="21" customHeight="1" thickBot="1" x14ac:dyDescent="0.3">
      <c r="B611" s="355" t="s">
        <v>1</v>
      </c>
      <c r="C611" s="338">
        <f t="shared" si="43"/>
        <v>2022600</v>
      </c>
      <c r="D611" s="338">
        <f>D47+D84+D321+D358+D395</f>
        <v>2022638</v>
      </c>
      <c r="E611" s="338">
        <f t="shared" si="43"/>
        <v>2076899</v>
      </c>
      <c r="F611" s="338">
        <f t="shared" si="43"/>
        <v>2226576.4839895722</v>
      </c>
      <c r="G611" s="354"/>
      <c r="L611" s="349"/>
      <c r="M611" s="302"/>
      <c r="N611" s="302"/>
      <c r="O611" s="302"/>
      <c r="P611" s="302"/>
      <c r="Q611" s="302"/>
      <c r="R611" s="302"/>
      <c r="S611" s="302"/>
    </row>
    <row r="612" spans="2:19" ht="13.5" customHeight="1" thickBot="1" x14ac:dyDescent="0.3">
      <c r="B612" s="331" t="s">
        <v>50</v>
      </c>
      <c r="C612" s="338">
        <f t="shared" si="43"/>
        <v>2022600</v>
      </c>
      <c r="D612" s="338">
        <f>D48+D85+D322+D359+D396</f>
        <v>2022638</v>
      </c>
      <c r="E612" s="338">
        <f t="shared" si="43"/>
        <v>2076899</v>
      </c>
      <c r="F612" s="338">
        <f t="shared" si="43"/>
        <v>2226576.4839895722</v>
      </c>
      <c r="G612" s="361"/>
      <c r="H612" s="361"/>
      <c r="I612" s="361"/>
      <c r="K612" s="349"/>
    </row>
    <row r="613" spans="2:19" ht="13.5" customHeight="1" thickBot="1" x14ac:dyDescent="0.3">
      <c r="B613" s="331" t="s">
        <v>54</v>
      </c>
      <c r="C613" s="338">
        <f t="shared" si="43"/>
        <v>0</v>
      </c>
      <c r="D613" s="338">
        <f t="shared" si="43"/>
        <v>0</v>
      </c>
      <c r="E613" s="338">
        <f t="shared" si="43"/>
        <v>0</v>
      </c>
      <c r="F613" s="338">
        <f t="shared" si="43"/>
        <v>0</v>
      </c>
      <c r="G613" s="349"/>
      <c r="H613" s="349"/>
      <c r="I613" s="349"/>
      <c r="L613" s="349"/>
    </row>
    <row r="614" spans="2:19" ht="21" customHeight="1" thickBot="1" x14ac:dyDescent="0.3">
      <c r="B614" s="329" t="s">
        <v>2</v>
      </c>
      <c r="C614" s="338">
        <f t="shared" si="43"/>
        <v>0</v>
      </c>
      <c r="D614" s="338">
        <f t="shared" si="43"/>
        <v>0</v>
      </c>
      <c r="E614" s="338">
        <f t="shared" si="43"/>
        <v>0</v>
      </c>
      <c r="F614" s="338">
        <f t="shared" si="43"/>
        <v>0</v>
      </c>
    </row>
    <row r="615" spans="2:19" ht="12.75" customHeight="1" thickBot="1" x14ac:dyDescent="0.3">
      <c r="B615" s="331" t="s">
        <v>50</v>
      </c>
      <c r="C615" s="338">
        <f t="shared" si="43"/>
        <v>0</v>
      </c>
      <c r="D615" s="338">
        <f t="shared" si="43"/>
        <v>0</v>
      </c>
      <c r="E615" s="338">
        <f t="shared" si="43"/>
        <v>0</v>
      </c>
      <c r="F615" s="338">
        <f t="shared" si="43"/>
        <v>0</v>
      </c>
      <c r="L615" s="349"/>
    </row>
    <row r="616" spans="2:19" ht="12.75" customHeight="1" thickBot="1" x14ac:dyDescent="0.3">
      <c r="B616" s="331" t="s">
        <v>54</v>
      </c>
      <c r="C616" s="338">
        <f t="shared" si="43"/>
        <v>0</v>
      </c>
      <c r="D616" s="338">
        <f t="shared" si="43"/>
        <v>0</v>
      </c>
      <c r="E616" s="338">
        <f t="shared" si="43"/>
        <v>0</v>
      </c>
      <c r="F616" s="338">
        <f t="shared" si="43"/>
        <v>0</v>
      </c>
      <c r="M616" s="349"/>
    </row>
    <row r="617" spans="2:19" ht="21" customHeight="1" thickBot="1" x14ac:dyDescent="0.3">
      <c r="B617" s="329" t="s">
        <v>24</v>
      </c>
      <c r="C617" s="338">
        <f t="shared" si="43"/>
        <v>0</v>
      </c>
      <c r="D617" s="338">
        <f t="shared" si="43"/>
        <v>0</v>
      </c>
      <c r="E617" s="338">
        <f t="shared" si="43"/>
        <v>0</v>
      </c>
      <c r="F617" s="338">
        <f t="shared" si="43"/>
        <v>0</v>
      </c>
    </row>
    <row r="618" spans="2:19" ht="15.75" thickBot="1" x14ac:dyDescent="0.3">
      <c r="B618" s="331" t="s">
        <v>50</v>
      </c>
      <c r="C618" s="338">
        <f t="shared" si="43"/>
        <v>0</v>
      </c>
      <c r="D618" s="338">
        <f t="shared" si="43"/>
        <v>0</v>
      </c>
      <c r="E618" s="338">
        <f t="shared" si="43"/>
        <v>0</v>
      </c>
      <c r="F618" s="338">
        <f t="shared" si="43"/>
        <v>0</v>
      </c>
      <c r="N618" s="349"/>
    </row>
    <row r="619" spans="2:19" ht="15.75" thickBot="1" x14ac:dyDescent="0.3">
      <c r="B619" s="331" t="s">
        <v>54</v>
      </c>
      <c r="C619" s="338">
        <f t="shared" si="43"/>
        <v>0</v>
      </c>
      <c r="D619" s="338">
        <f t="shared" si="43"/>
        <v>0</v>
      </c>
      <c r="E619" s="338">
        <f t="shared" si="43"/>
        <v>0</v>
      </c>
      <c r="F619" s="338">
        <f t="shared" si="43"/>
        <v>0</v>
      </c>
      <c r="N619" s="349"/>
    </row>
    <row r="620" spans="2:19" ht="21" customHeight="1" thickBot="1" x14ac:dyDescent="0.3">
      <c r="B620" s="329" t="s">
        <v>25</v>
      </c>
      <c r="C620" s="338">
        <f t="shared" si="43"/>
        <v>18400</v>
      </c>
      <c r="D620" s="338">
        <f t="shared" si="43"/>
        <v>18362</v>
      </c>
      <c r="E620" s="338">
        <f t="shared" si="43"/>
        <v>9101</v>
      </c>
      <c r="F620" s="338">
        <f t="shared" si="43"/>
        <v>9424</v>
      </c>
      <c r="G620" s="361"/>
      <c r="H620" s="361"/>
      <c r="I620" s="361"/>
    </row>
    <row r="621" spans="2:19" ht="15.75" thickBot="1" x14ac:dyDescent="0.3">
      <c r="B621" s="331" t="s">
        <v>50</v>
      </c>
      <c r="C621" s="338">
        <f t="shared" ref="C621:F625" si="45">C57+C94+C331+C368+C405</f>
        <v>18400</v>
      </c>
      <c r="D621" s="338">
        <f t="shared" si="45"/>
        <v>18362</v>
      </c>
      <c r="E621" s="338">
        <f t="shared" si="45"/>
        <v>9101</v>
      </c>
      <c r="F621" s="338">
        <f t="shared" si="45"/>
        <v>9424</v>
      </c>
    </row>
    <row r="622" spans="2:19" ht="15.75" thickBot="1" x14ac:dyDescent="0.3">
      <c r="B622" s="331" t="s">
        <v>54</v>
      </c>
      <c r="C622" s="338">
        <f t="shared" si="45"/>
        <v>0</v>
      </c>
      <c r="D622" s="338">
        <f t="shared" si="45"/>
        <v>0</v>
      </c>
      <c r="E622" s="338">
        <f t="shared" si="45"/>
        <v>0</v>
      </c>
      <c r="F622" s="338">
        <f t="shared" si="45"/>
        <v>0</v>
      </c>
      <c r="L622" s="308"/>
    </row>
    <row r="623" spans="2:19" ht="22.5" customHeight="1" thickBot="1" x14ac:dyDescent="0.3">
      <c r="B623" s="329" t="s">
        <v>3</v>
      </c>
      <c r="C623" s="338">
        <f t="shared" si="45"/>
        <v>0</v>
      </c>
      <c r="D623" s="338">
        <f t="shared" si="45"/>
        <v>0</v>
      </c>
      <c r="E623" s="338">
        <f t="shared" si="45"/>
        <v>0</v>
      </c>
      <c r="F623" s="338">
        <f t="shared" si="45"/>
        <v>0</v>
      </c>
      <c r="L623" s="308"/>
      <c r="M623" s="308"/>
    </row>
    <row r="624" spans="2:19" ht="15.75" thickBot="1" x14ac:dyDescent="0.3">
      <c r="B624" s="331" t="s">
        <v>50</v>
      </c>
      <c r="C624" s="338">
        <f t="shared" si="45"/>
        <v>0</v>
      </c>
      <c r="D624" s="338">
        <f t="shared" si="45"/>
        <v>0</v>
      </c>
      <c r="E624" s="338">
        <f t="shared" si="45"/>
        <v>0</v>
      </c>
      <c r="F624" s="338">
        <f t="shared" si="45"/>
        <v>0</v>
      </c>
      <c r="J624" s="349"/>
      <c r="K624" s="349"/>
      <c r="L624" s="308"/>
      <c r="M624" s="308"/>
    </row>
    <row r="625" spans="2:19" ht="15.75" thickBot="1" x14ac:dyDescent="0.3">
      <c r="B625" s="331" t="s">
        <v>54</v>
      </c>
      <c r="C625" s="338">
        <f t="shared" si="45"/>
        <v>0</v>
      </c>
      <c r="D625" s="338">
        <f t="shared" si="45"/>
        <v>0</v>
      </c>
      <c r="E625" s="338">
        <f t="shared" si="45"/>
        <v>0</v>
      </c>
      <c r="F625" s="338">
        <f t="shared" si="45"/>
        <v>0</v>
      </c>
      <c r="M625" s="308"/>
      <c r="N625" s="308"/>
      <c r="O625" s="308"/>
      <c r="P625" s="308"/>
      <c r="Q625" s="308"/>
      <c r="R625" s="308"/>
      <c r="S625" s="308"/>
    </row>
    <row r="626" spans="2:19" ht="21" customHeight="1" thickBot="1" x14ac:dyDescent="0.3">
      <c r="B626" s="329" t="s">
        <v>19</v>
      </c>
      <c r="C626" s="338">
        <f t="shared" ref="C626:C635" si="46">C118+C144+C170+C199+C226+C253+C427+C456+C564+C591</f>
        <v>112318</v>
      </c>
      <c r="D626" s="338">
        <f>D627+D628+D629</f>
        <v>154008</v>
      </c>
      <c r="E626" s="338">
        <f t="shared" ref="E626:F626" si="47">E627+E628+E629</f>
        <v>154570</v>
      </c>
      <c r="F626" s="338">
        <f t="shared" si="47"/>
        <v>31096</v>
      </c>
      <c r="G626" s="349"/>
      <c r="H626" s="349"/>
      <c r="I626" s="349"/>
      <c r="J626" s="349"/>
      <c r="K626" s="349"/>
      <c r="N626" s="308"/>
      <c r="O626" s="308"/>
      <c r="P626" s="308"/>
      <c r="Q626" s="308"/>
      <c r="R626" s="308"/>
      <c r="S626" s="308"/>
    </row>
    <row r="627" spans="2:19" ht="15.75" thickBot="1" x14ac:dyDescent="0.3">
      <c r="B627" s="331" t="s">
        <v>50</v>
      </c>
      <c r="C627" s="338">
        <f t="shared" si="46"/>
        <v>35881</v>
      </c>
      <c r="D627" s="338">
        <f>D119+D145++D171+D200+D227+D254+D428+D457+D484+D511+D538+D565+D592</f>
        <v>10000</v>
      </c>
      <c r="E627" s="338">
        <f t="shared" ref="E627:F635" si="48">E119+E145+E171+E200+E227+E254+E428+E457+E484+E511+E538+E565+E592</f>
        <v>27150</v>
      </c>
      <c r="F627" s="338">
        <f t="shared" si="48"/>
        <v>30000</v>
      </c>
      <c r="N627" s="308"/>
      <c r="O627" s="308"/>
      <c r="P627" s="308"/>
      <c r="Q627" s="308"/>
      <c r="R627" s="308"/>
      <c r="S627" s="308"/>
    </row>
    <row r="628" spans="2:19" ht="15.75" thickBot="1" x14ac:dyDescent="0.3">
      <c r="B628" s="331" t="s">
        <v>78</v>
      </c>
      <c r="C628" s="338">
        <f t="shared" si="46"/>
        <v>76437</v>
      </c>
      <c r="D628" s="338">
        <f>D120+D146++D172+D201+D228+D255+D429+D458+D485+D512+D539+D566+D593</f>
        <v>128696</v>
      </c>
      <c r="E628" s="338">
        <f t="shared" si="48"/>
        <v>115936</v>
      </c>
      <c r="F628" s="338">
        <f t="shared" si="48"/>
        <v>1096</v>
      </c>
      <c r="G628" s="361"/>
      <c r="H628" s="361"/>
      <c r="I628" s="361"/>
    </row>
    <row r="629" spans="2:19" ht="15.75" thickBot="1" x14ac:dyDescent="0.3">
      <c r="B629" s="331" t="s">
        <v>76</v>
      </c>
      <c r="C629" s="338">
        <f t="shared" si="46"/>
        <v>0</v>
      </c>
      <c r="D629" s="338">
        <f>D121+D147++D173+D202+D229+D256+D430+D459+D486+D513+D540+D567+D594+D283</f>
        <v>15312</v>
      </c>
      <c r="E629" s="338">
        <f t="shared" si="48"/>
        <v>11484</v>
      </c>
      <c r="F629" s="338">
        <f t="shared" si="48"/>
        <v>0</v>
      </c>
      <c r="H629" s="349"/>
    </row>
    <row r="630" spans="2:19" ht="15.75" thickBot="1" x14ac:dyDescent="0.3">
      <c r="B630" s="331" t="s">
        <v>77</v>
      </c>
      <c r="C630" s="338">
        <f t="shared" si="46"/>
        <v>0</v>
      </c>
      <c r="D630" s="338">
        <f t="shared" ref="D630:D635" si="49">D122+D148++D174+D203+D230+D257+D431+D460+D487+D514+D541+D568+D595</f>
        <v>0</v>
      </c>
      <c r="E630" s="338">
        <f t="shared" si="48"/>
        <v>0</v>
      </c>
      <c r="F630" s="338">
        <f t="shared" si="48"/>
        <v>0</v>
      </c>
    </row>
    <row r="631" spans="2:19" ht="21" customHeight="1" thickBot="1" x14ac:dyDescent="0.3">
      <c r="B631" s="329" t="s">
        <v>20</v>
      </c>
      <c r="C631" s="338">
        <f t="shared" si="46"/>
        <v>546346</v>
      </c>
      <c r="D631" s="338">
        <f t="shared" si="49"/>
        <v>153312.291788</v>
      </c>
      <c r="E631" s="338">
        <f t="shared" si="48"/>
        <v>139340</v>
      </c>
      <c r="F631" s="338">
        <f t="shared" si="48"/>
        <v>262814</v>
      </c>
      <c r="G631" s="349"/>
      <c r="H631" s="349"/>
      <c r="I631" s="349"/>
    </row>
    <row r="632" spans="2:19" ht="15.75" thickBot="1" x14ac:dyDescent="0.3">
      <c r="B632" s="331" t="s">
        <v>50</v>
      </c>
      <c r="C632" s="338">
        <f t="shared" si="46"/>
        <v>546346</v>
      </c>
      <c r="D632" s="338">
        <f t="shared" si="49"/>
        <v>136239</v>
      </c>
      <c r="E632" s="338">
        <f t="shared" si="48"/>
        <v>134586</v>
      </c>
      <c r="F632" s="338">
        <f t="shared" si="48"/>
        <v>143220</v>
      </c>
    </row>
    <row r="633" spans="2:19" ht="15.75" thickBot="1" x14ac:dyDescent="0.3">
      <c r="B633" s="331" t="s">
        <v>78</v>
      </c>
      <c r="C633" s="338">
        <f t="shared" si="46"/>
        <v>0</v>
      </c>
      <c r="D633" s="338">
        <f t="shared" si="49"/>
        <v>5404</v>
      </c>
      <c r="E633" s="338">
        <f t="shared" si="48"/>
        <v>4754</v>
      </c>
      <c r="F633" s="338">
        <f t="shared" si="48"/>
        <v>119594</v>
      </c>
      <c r="G633" s="349"/>
      <c r="H633" s="349"/>
      <c r="I633" s="349"/>
    </row>
    <row r="634" spans="2:19" ht="15.75" thickBot="1" x14ac:dyDescent="0.3">
      <c r="B634" s="331" t="s">
        <v>76</v>
      </c>
      <c r="C634" s="338">
        <f t="shared" si="46"/>
        <v>0</v>
      </c>
      <c r="D634" s="338">
        <f t="shared" si="49"/>
        <v>3439.0917880000002</v>
      </c>
      <c r="E634" s="338">
        <f t="shared" si="48"/>
        <v>0</v>
      </c>
      <c r="F634" s="338">
        <f t="shared" si="48"/>
        <v>0</v>
      </c>
      <c r="G634" s="349"/>
    </row>
    <row r="635" spans="2:19" ht="15.75" thickBot="1" x14ac:dyDescent="0.3">
      <c r="B635" s="331" t="s">
        <v>77</v>
      </c>
      <c r="C635" s="338">
        <f t="shared" si="46"/>
        <v>0</v>
      </c>
      <c r="D635" s="338">
        <f t="shared" si="49"/>
        <v>8230.2000000000007</v>
      </c>
      <c r="E635" s="338">
        <f t="shared" si="48"/>
        <v>0</v>
      </c>
      <c r="F635" s="338">
        <f t="shared" si="48"/>
        <v>0</v>
      </c>
      <c r="K635" s="308"/>
    </row>
    <row r="636" spans="2:19" ht="15.75" thickBot="1" x14ac:dyDescent="0.3">
      <c r="B636" s="312" t="s">
        <v>35</v>
      </c>
      <c r="C636" s="338">
        <f>IF(C604-C603=0,0,"Error")</f>
        <v>0</v>
      </c>
      <c r="D636" s="338">
        <v>0</v>
      </c>
      <c r="E636" s="338">
        <f t="shared" ref="E636:F636" si="50">IF(E604-E603=0,0,"Error")</f>
        <v>0</v>
      </c>
      <c r="F636" s="338">
        <f t="shared" si="50"/>
        <v>0</v>
      </c>
      <c r="I636" s="349"/>
      <c r="K636" s="308"/>
    </row>
    <row r="637" spans="2:19" x14ac:dyDescent="0.25">
      <c r="B637" s="362"/>
      <c r="C637" s="363"/>
      <c r="D637" s="363"/>
      <c r="E637" s="363"/>
      <c r="F637" s="363"/>
      <c r="J637" s="308"/>
      <c r="K637" s="308"/>
    </row>
  </sheetData>
  <mergeCells count="150">
    <mergeCell ref="E577:F577"/>
    <mergeCell ref="C578:F578"/>
    <mergeCell ref="C579:F579"/>
    <mergeCell ref="B580:B581"/>
    <mergeCell ref="B588:F588"/>
    <mergeCell ref="B589:B590"/>
    <mergeCell ref="C551:F551"/>
    <mergeCell ref="C552:F552"/>
    <mergeCell ref="B553:B554"/>
    <mergeCell ref="B561:F561"/>
    <mergeCell ref="B562:B563"/>
    <mergeCell ref="C576:F576"/>
    <mergeCell ref="C525:F525"/>
    <mergeCell ref="B526:B527"/>
    <mergeCell ref="B534:F534"/>
    <mergeCell ref="B535:B536"/>
    <mergeCell ref="C549:F549"/>
    <mergeCell ref="E550:F550"/>
    <mergeCell ref="B499:B500"/>
    <mergeCell ref="B507:F507"/>
    <mergeCell ref="B508:B509"/>
    <mergeCell ref="C522:F522"/>
    <mergeCell ref="E523:F523"/>
    <mergeCell ref="C524:F524"/>
    <mergeCell ref="B480:F480"/>
    <mergeCell ref="B481:B482"/>
    <mergeCell ref="C495:F495"/>
    <mergeCell ref="E496:F496"/>
    <mergeCell ref="C497:F497"/>
    <mergeCell ref="C498:F498"/>
    <mergeCell ref="B454:B455"/>
    <mergeCell ref="C468:F468"/>
    <mergeCell ref="E469:F469"/>
    <mergeCell ref="C470:F470"/>
    <mergeCell ref="C471:F471"/>
    <mergeCell ref="B472:B473"/>
    <mergeCell ref="C441:F441"/>
    <mergeCell ref="E442:F442"/>
    <mergeCell ref="C443:F443"/>
    <mergeCell ref="C444:F444"/>
    <mergeCell ref="B445:B446"/>
    <mergeCell ref="B453:F453"/>
    <mergeCell ref="C415:F415"/>
    <mergeCell ref="B416:B417"/>
    <mergeCell ref="B424:F424"/>
    <mergeCell ref="B425:B426"/>
    <mergeCell ref="B439:F439"/>
    <mergeCell ref="B440:F440"/>
    <mergeCell ref="B378:B379"/>
    <mergeCell ref="B386:F386"/>
    <mergeCell ref="B387:B388"/>
    <mergeCell ref="C412:F412"/>
    <mergeCell ref="E413:F413"/>
    <mergeCell ref="C414:F414"/>
    <mergeCell ref="B341:B342"/>
    <mergeCell ref="B349:F349"/>
    <mergeCell ref="B350:B351"/>
    <mergeCell ref="C375:F375"/>
    <mergeCell ref="C376:F376"/>
    <mergeCell ref="C377:F377"/>
    <mergeCell ref="B304:B305"/>
    <mergeCell ref="B312:F312"/>
    <mergeCell ref="B313:B314"/>
    <mergeCell ref="C338:F338"/>
    <mergeCell ref="C339:F339"/>
    <mergeCell ref="C340:F340"/>
    <mergeCell ref="B297:F297"/>
    <mergeCell ref="B298:F298"/>
    <mergeCell ref="B299:B300"/>
    <mergeCell ref="C301:F301"/>
    <mergeCell ref="C302:F302"/>
    <mergeCell ref="C303:F303"/>
    <mergeCell ref="C268:F268"/>
    <mergeCell ref="B269:B270"/>
    <mergeCell ref="B277:F277"/>
    <mergeCell ref="B278:B279"/>
    <mergeCell ref="C292:F292"/>
    <mergeCell ref="B293:F293"/>
    <mergeCell ref="B242:B243"/>
    <mergeCell ref="B250:F250"/>
    <mergeCell ref="B251:B252"/>
    <mergeCell ref="C265:F265"/>
    <mergeCell ref="E266:F266"/>
    <mergeCell ref="C267:F267"/>
    <mergeCell ref="B223:F223"/>
    <mergeCell ref="B224:B225"/>
    <mergeCell ref="C238:F238"/>
    <mergeCell ref="E239:F239"/>
    <mergeCell ref="C240:F240"/>
    <mergeCell ref="C241:F241"/>
    <mergeCell ref="B197:B198"/>
    <mergeCell ref="C211:F211"/>
    <mergeCell ref="E212:F212"/>
    <mergeCell ref="C213:F213"/>
    <mergeCell ref="C214:F214"/>
    <mergeCell ref="B215:B216"/>
    <mergeCell ref="C184:F184"/>
    <mergeCell ref="E185:F185"/>
    <mergeCell ref="C186:F186"/>
    <mergeCell ref="C187:F187"/>
    <mergeCell ref="B188:B189"/>
    <mergeCell ref="B196:F196"/>
    <mergeCell ref="C158:F158"/>
    <mergeCell ref="B159:B160"/>
    <mergeCell ref="B167:F167"/>
    <mergeCell ref="B168:B169"/>
    <mergeCell ref="B182:F182"/>
    <mergeCell ref="B183:F183"/>
    <mergeCell ref="C132:F132"/>
    <mergeCell ref="B133:B134"/>
    <mergeCell ref="B141:F141"/>
    <mergeCell ref="B142:B143"/>
    <mergeCell ref="E156:F156"/>
    <mergeCell ref="C157:F157"/>
    <mergeCell ref="C106:F106"/>
    <mergeCell ref="B107:B108"/>
    <mergeCell ref="B115:F115"/>
    <mergeCell ref="B116:B117"/>
    <mergeCell ref="E130:F130"/>
    <mergeCell ref="C131:F131"/>
    <mergeCell ref="B76:B77"/>
    <mergeCell ref="B101:F101"/>
    <mergeCell ref="B102:F102"/>
    <mergeCell ref="C103:F103"/>
    <mergeCell ref="E104:F104"/>
    <mergeCell ref="C105:F105"/>
    <mergeCell ref="B39:B40"/>
    <mergeCell ref="C64:F64"/>
    <mergeCell ref="C65:F65"/>
    <mergeCell ref="C66:F66"/>
    <mergeCell ref="B68:B69"/>
    <mergeCell ref="B75:F75"/>
    <mergeCell ref="C29:F29"/>
    <mergeCell ref="B30:B31"/>
    <mergeCell ref="B38:F38"/>
    <mergeCell ref="B9:F11"/>
    <mergeCell ref="C12:F12"/>
    <mergeCell ref="B13:B14"/>
    <mergeCell ref="C16:F16"/>
    <mergeCell ref="B17:F17"/>
    <mergeCell ref="B25:F25"/>
    <mergeCell ref="A2:G2"/>
    <mergeCell ref="B3:F3"/>
    <mergeCell ref="C5:F5"/>
    <mergeCell ref="C6:F6"/>
    <mergeCell ref="C7:F7"/>
    <mergeCell ref="B8:F8"/>
    <mergeCell ref="B26:F26"/>
    <mergeCell ref="C27:F27"/>
    <mergeCell ref="C28:F2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22"/>
  <sheetViews>
    <sheetView topLeftCell="A22" zoomScale="130" zoomScaleNormal="130" workbookViewId="0">
      <selection activeCell="H51" sqref="H51"/>
    </sheetView>
  </sheetViews>
  <sheetFormatPr defaultRowHeight="15" x14ac:dyDescent="0.25"/>
  <cols>
    <col min="1" max="1" width="12" customWidth="1"/>
    <col min="2" max="2" width="28.5703125" customWidth="1"/>
    <col min="3" max="6" width="11.7109375" customWidth="1"/>
    <col min="7" max="7" width="14.42578125" customWidth="1"/>
    <col min="8" max="8" width="12.7109375" customWidth="1"/>
  </cols>
  <sheetData>
    <row r="2" spans="1:7" ht="18" customHeight="1" x14ac:dyDescent="0.25">
      <c r="A2" s="904" t="s">
        <v>146</v>
      </c>
      <c r="B2" s="904"/>
      <c r="C2" s="904"/>
      <c r="D2" s="904"/>
      <c r="E2" s="904"/>
      <c r="F2" s="904"/>
      <c r="G2" s="904"/>
    </row>
    <row r="3" spans="1:7" ht="18" customHeight="1" x14ac:dyDescent="0.25">
      <c r="A3" s="531"/>
      <c r="B3" s="812" t="s">
        <v>140</v>
      </c>
      <c r="C3" s="812"/>
      <c r="D3" s="812"/>
      <c r="E3" s="812"/>
      <c r="F3" s="812"/>
      <c r="G3" s="531"/>
    </row>
    <row r="4" spans="1:7" ht="15.75" thickBot="1" x14ac:dyDescent="0.3"/>
    <row r="5" spans="1:7" ht="15.75" thickBot="1" x14ac:dyDescent="0.3">
      <c r="B5" s="15" t="s">
        <v>21</v>
      </c>
      <c r="C5" s="981" t="s">
        <v>1050</v>
      </c>
      <c r="D5" s="981"/>
      <c r="E5" s="981"/>
      <c r="F5" s="981"/>
    </row>
    <row r="6" spans="1:7" ht="15.75" thickBot="1" x14ac:dyDescent="0.3">
      <c r="B6" s="15" t="s">
        <v>4</v>
      </c>
      <c r="C6" s="982" t="s">
        <v>161</v>
      </c>
      <c r="D6" s="983"/>
      <c r="E6" s="983"/>
      <c r="F6" s="984"/>
    </row>
    <row r="7" spans="1:7" ht="15.75" thickBot="1" x14ac:dyDescent="0.3">
      <c r="B7" s="15" t="s">
        <v>26</v>
      </c>
      <c r="C7" s="817" t="s">
        <v>141</v>
      </c>
      <c r="D7" s="809"/>
      <c r="E7" s="809"/>
      <c r="F7" s="818"/>
    </row>
    <row r="8" spans="1:7" ht="15.75" thickBot="1" x14ac:dyDescent="0.3">
      <c r="B8" s="819" t="s">
        <v>7</v>
      </c>
      <c r="C8" s="820"/>
      <c r="D8" s="820"/>
      <c r="E8" s="820"/>
      <c r="F8" s="821"/>
    </row>
    <row r="9" spans="1:7" ht="15.75" thickBot="1" x14ac:dyDescent="0.3">
      <c r="B9" s="985" t="s">
        <v>162</v>
      </c>
      <c r="C9" s="986"/>
      <c r="D9" s="986"/>
      <c r="E9" s="986"/>
      <c r="F9" s="987"/>
    </row>
    <row r="10" spans="1:7" ht="36.75" customHeight="1" thickBot="1" x14ac:dyDescent="0.3">
      <c r="B10" s="985"/>
      <c r="C10" s="986"/>
      <c r="D10" s="986"/>
      <c r="E10" s="986"/>
      <c r="F10" s="987"/>
    </row>
    <row r="11" spans="1:7" ht="15.75" thickBot="1" x14ac:dyDescent="0.3">
      <c r="B11" s="985"/>
      <c r="C11" s="986"/>
      <c r="D11" s="986"/>
      <c r="E11" s="986"/>
      <c r="F11" s="987"/>
    </row>
    <row r="12" spans="1:7" ht="70.5" customHeight="1" thickBot="1" x14ac:dyDescent="0.3">
      <c r="B12" s="14" t="s">
        <v>10</v>
      </c>
      <c r="C12" s="796" t="s">
        <v>1051</v>
      </c>
      <c r="D12" s="797"/>
      <c r="E12" s="797"/>
      <c r="F12" s="798"/>
    </row>
    <row r="13" spans="1:7" ht="23.25" customHeight="1" x14ac:dyDescent="0.25">
      <c r="B13" s="771" t="s">
        <v>11</v>
      </c>
      <c r="C13" s="2">
        <v>2019</v>
      </c>
      <c r="D13" s="2">
        <v>2020</v>
      </c>
      <c r="E13" s="2">
        <v>2021</v>
      </c>
      <c r="F13" s="2">
        <v>2022</v>
      </c>
    </row>
    <row r="14" spans="1:7" ht="15.75" thickBot="1" x14ac:dyDescent="0.3">
      <c r="B14" s="772"/>
      <c r="C14" s="3" t="s">
        <v>5</v>
      </c>
      <c r="D14" s="3" t="s">
        <v>6</v>
      </c>
      <c r="E14" s="3" t="s">
        <v>6</v>
      </c>
      <c r="F14" s="3" t="s">
        <v>6</v>
      </c>
    </row>
    <row r="15" spans="1:7" ht="23.25" customHeight="1" thickBot="1" x14ac:dyDescent="0.3">
      <c r="B15" s="635" t="s">
        <v>1052</v>
      </c>
      <c r="C15" s="62"/>
      <c r="D15" s="62"/>
      <c r="E15" s="62"/>
      <c r="F15" s="62"/>
    </row>
    <row r="16" spans="1:7" ht="17.25" customHeight="1" thickBot="1" x14ac:dyDescent="0.3">
      <c r="B16" s="635" t="s">
        <v>1053</v>
      </c>
      <c r="C16" s="62"/>
      <c r="D16" s="62"/>
      <c r="E16" s="62"/>
      <c r="F16" s="62"/>
    </row>
    <row r="17" spans="2:6" ht="15.75" customHeight="1" thickBot="1" x14ac:dyDescent="0.3">
      <c r="B17" s="636" t="s">
        <v>1054</v>
      </c>
      <c r="C17" s="62"/>
      <c r="D17" s="62"/>
      <c r="E17" s="62"/>
      <c r="F17" s="62"/>
    </row>
    <row r="18" spans="2:6" ht="16.5" customHeight="1" thickBot="1" x14ac:dyDescent="0.3">
      <c r="B18" s="636" t="s">
        <v>1054</v>
      </c>
      <c r="C18" s="62"/>
      <c r="D18" s="62"/>
      <c r="E18" s="62"/>
      <c r="F18" s="62"/>
    </row>
    <row r="19" spans="2:6" ht="173.25" customHeight="1" thickBot="1" x14ac:dyDescent="0.3">
      <c r="B19" s="12" t="s">
        <v>12</v>
      </c>
      <c r="C19" s="796" t="s">
        <v>1055</v>
      </c>
      <c r="D19" s="797"/>
      <c r="E19" s="797"/>
      <c r="F19" s="798"/>
    </row>
    <row r="20" spans="2:6" ht="23.25" customHeight="1" thickBot="1" x14ac:dyDescent="0.3">
      <c r="B20" s="767" t="s">
        <v>13</v>
      </c>
      <c r="C20" s="779"/>
      <c r="D20" s="779"/>
      <c r="E20" s="779"/>
      <c r="F20" s="780"/>
    </row>
    <row r="21" spans="2:6" ht="15.75" thickBot="1" x14ac:dyDescent="0.3">
      <c r="B21" s="633" t="s">
        <v>1056</v>
      </c>
      <c r="C21" s="55" t="s">
        <v>30</v>
      </c>
      <c r="D21" s="38" t="s">
        <v>27</v>
      </c>
      <c r="E21" s="38" t="s">
        <v>27</v>
      </c>
      <c r="F21" s="38" t="s">
        <v>27</v>
      </c>
    </row>
    <row r="22" spans="2:6" ht="24.75" customHeight="1" thickBot="1" x14ac:dyDescent="0.3">
      <c r="B22" s="633" t="s">
        <v>1057</v>
      </c>
      <c r="C22" s="55" t="s">
        <v>30</v>
      </c>
      <c r="D22" s="38" t="s">
        <v>27</v>
      </c>
      <c r="E22" s="38" t="s">
        <v>27</v>
      </c>
      <c r="F22" s="38" t="s">
        <v>27</v>
      </c>
    </row>
    <row r="23" spans="2:6" ht="15.75" thickBot="1" x14ac:dyDescent="0.3">
      <c r="B23" s="634" t="s">
        <v>1054</v>
      </c>
      <c r="C23" s="55" t="s">
        <v>30</v>
      </c>
      <c r="D23" s="38" t="s">
        <v>27</v>
      </c>
      <c r="E23" s="38" t="s">
        <v>27</v>
      </c>
      <c r="F23" s="38" t="s">
        <v>27</v>
      </c>
    </row>
    <row r="24" spans="2:6" ht="15.75" thickBot="1" x14ac:dyDescent="0.3">
      <c r="B24" s="634" t="s">
        <v>1054</v>
      </c>
      <c r="C24" s="55" t="s">
        <v>30</v>
      </c>
      <c r="D24" s="38" t="s">
        <v>27</v>
      </c>
      <c r="E24" s="38" t="s">
        <v>27</v>
      </c>
      <c r="F24" s="38" t="s">
        <v>27</v>
      </c>
    </row>
    <row r="25" spans="2:6" ht="15.75" thickBot="1" x14ac:dyDescent="0.3">
      <c r="B25" s="790" t="s">
        <v>32</v>
      </c>
      <c r="C25" s="791"/>
      <c r="D25" s="791"/>
      <c r="E25" s="791"/>
      <c r="F25" s="792"/>
    </row>
    <row r="26" spans="2:6" ht="15.75" thickBot="1" x14ac:dyDescent="0.3">
      <c r="B26" s="781" t="s">
        <v>44</v>
      </c>
      <c r="C26" s="782"/>
      <c r="D26" s="782"/>
      <c r="E26" s="782"/>
      <c r="F26" s="783"/>
    </row>
    <row r="27" spans="2:6" ht="18.75" customHeight="1" thickBot="1" x14ac:dyDescent="0.3">
      <c r="B27" s="18" t="s">
        <v>28</v>
      </c>
      <c r="C27" s="805" t="s">
        <v>1058</v>
      </c>
      <c r="D27" s="785"/>
      <c r="E27" s="785"/>
      <c r="F27" s="786"/>
    </row>
    <row r="28" spans="2:6" ht="19.5" customHeight="1" thickBot="1" x14ac:dyDescent="0.3">
      <c r="B28" s="4" t="s">
        <v>9</v>
      </c>
      <c r="C28" s="802" t="s">
        <v>1058</v>
      </c>
      <c r="D28" s="803"/>
      <c r="E28" s="803"/>
      <c r="F28" s="804"/>
    </row>
    <row r="29" spans="2:6" ht="15.75" thickBot="1" x14ac:dyDescent="0.3">
      <c r="B29" s="4" t="s">
        <v>14</v>
      </c>
      <c r="C29" s="770" t="s">
        <v>1059</v>
      </c>
      <c r="D29" s="768"/>
      <c r="E29" s="768"/>
      <c r="F29" s="769"/>
    </row>
    <row r="30" spans="2:6" ht="12.75" customHeight="1" x14ac:dyDescent="0.25">
      <c r="B30" s="771"/>
      <c r="C30" s="2">
        <v>2019</v>
      </c>
      <c r="D30" s="2">
        <v>2020</v>
      </c>
      <c r="E30" s="2">
        <v>2021</v>
      </c>
      <c r="F30" s="2">
        <v>2022</v>
      </c>
    </row>
    <row r="31" spans="2:6" ht="9" customHeight="1" thickBot="1" x14ac:dyDescent="0.3">
      <c r="B31" s="772"/>
      <c r="C31" s="17" t="s">
        <v>5</v>
      </c>
      <c r="D31" s="17" t="s">
        <v>6</v>
      </c>
      <c r="E31" s="17" t="s">
        <v>6</v>
      </c>
      <c r="F31" s="17" t="s">
        <v>6</v>
      </c>
    </row>
    <row r="32" spans="2:6" ht="15.75" thickBot="1" x14ac:dyDescent="0.3">
      <c r="B32" s="4" t="s">
        <v>8</v>
      </c>
      <c r="C32" s="6">
        <v>975</v>
      </c>
      <c r="D32" s="6">
        <v>1130</v>
      </c>
      <c r="E32" s="6">
        <v>1200</v>
      </c>
      <c r="F32" s="34">
        <v>1250</v>
      </c>
    </row>
    <row r="33" spans="2:6" ht="15.75" thickBot="1" x14ac:dyDescent="0.3">
      <c r="B33" s="4" t="s">
        <v>15</v>
      </c>
      <c r="C33" s="327">
        <f>C62</f>
        <v>50580</v>
      </c>
      <c r="D33" s="327">
        <f t="shared" ref="D33:F33" si="0">D62</f>
        <v>69200</v>
      </c>
      <c r="E33" s="327">
        <f t="shared" si="0"/>
        <v>69400</v>
      </c>
      <c r="F33" s="327">
        <f t="shared" si="0"/>
        <v>69600</v>
      </c>
    </row>
    <row r="34" spans="2:6" ht="15.75" thickBot="1" x14ac:dyDescent="0.3">
      <c r="B34" s="4" t="s">
        <v>23</v>
      </c>
      <c r="C34" s="6">
        <f>C33/C32</f>
        <v>51.876923076923077</v>
      </c>
      <c r="D34" s="6">
        <f t="shared" ref="D34:F34" si="1">D33/D32</f>
        <v>61.238938053097343</v>
      </c>
      <c r="E34" s="6">
        <f t="shared" si="1"/>
        <v>57.833333333333336</v>
      </c>
      <c r="F34" s="6">
        <f t="shared" si="1"/>
        <v>55.68</v>
      </c>
    </row>
    <row r="35" spans="2:6" ht="15.75" thickBot="1" x14ac:dyDescent="0.3">
      <c r="B35" s="4" t="s">
        <v>16</v>
      </c>
      <c r="C35" s="530" t="s">
        <v>22</v>
      </c>
      <c r="D35" s="7">
        <f>D32/C32-1</f>
        <v>0.15897435897435908</v>
      </c>
      <c r="E35" s="7">
        <f t="shared" ref="D35:F37" si="2">E32/D32-1</f>
        <v>6.1946902654867353E-2</v>
      </c>
      <c r="F35" s="7">
        <f t="shared" si="2"/>
        <v>4.1666666666666741E-2</v>
      </c>
    </row>
    <row r="36" spans="2:6" ht="15.75" thickBot="1" x14ac:dyDescent="0.3">
      <c r="B36" s="4" t="s">
        <v>17</v>
      </c>
      <c r="C36" s="530" t="s">
        <v>22</v>
      </c>
      <c r="D36" s="7">
        <f t="shared" si="2"/>
        <v>0.36812969553183073</v>
      </c>
      <c r="E36" s="7">
        <f t="shared" si="2"/>
        <v>2.8901734104045396E-3</v>
      </c>
      <c r="F36" s="7">
        <f t="shared" si="2"/>
        <v>2.8818443804035088E-3</v>
      </c>
    </row>
    <row r="37" spans="2:6" ht="15.75" thickBot="1" x14ac:dyDescent="0.3">
      <c r="B37" s="4" t="s">
        <v>18</v>
      </c>
      <c r="C37" s="530" t="s">
        <v>22</v>
      </c>
      <c r="D37" s="7">
        <f>D34/C34-1</f>
        <v>0.18046588773764149</v>
      </c>
      <c r="E37" s="7">
        <f t="shared" si="2"/>
        <v>-5.5611753371868855E-2</v>
      </c>
      <c r="F37" s="7">
        <f t="shared" si="2"/>
        <v>-3.7233429394812778E-2</v>
      </c>
    </row>
    <row r="38" spans="2:6" ht="15.75" thickBot="1" x14ac:dyDescent="0.3">
      <c r="B38" s="773" t="s">
        <v>34</v>
      </c>
      <c r="C38" s="774"/>
      <c r="D38" s="774"/>
      <c r="E38" s="774"/>
      <c r="F38" s="775"/>
    </row>
    <row r="39" spans="2:6" ht="12.75" customHeight="1" x14ac:dyDescent="0.25">
      <c r="B39" s="771"/>
      <c r="C39" s="2">
        <v>2019</v>
      </c>
      <c r="D39" s="2">
        <v>2020</v>
      </c>
      <c r="E39" s="2">
        <v>2021</v>
      </c>
      <c r="F39" s="2">
        <v>2022</v>
      </c>
    </row>
    <row r="40" spans="2:6" ht="9" customHeight="1" thickBot="1" x14ac:dyDescent="0.3">
      <c r="B40" s="772"/>
      <c r="C40" s="17" t="s">
        <v>5</v>
      </c>
      <c r="D40" s="17" t="s">
        <v>6</v>
      </c>
      <c r="E40" s="17" t="s">
        <v>6</v>
      </c>
      <c r="F40" s="17" t="s">
        <v>6</v>
      </c>
    </row>
    <row r="41" spans="2:6" ht="15.75" thickBot="1" x14ac:dyDescent="0.3">
      <c r="B41" s="1" t="s">
        <v>0</v>
      </c>
      <c r="C41" s="444">
        <f>C42</f>
        <v>31880</v>
      </c>
      <c r="D41" s="444">
        <f t="shared" ref="D41:F41" si="3">D42</f>
        <v>48500</v>
      </c>
      <c r="E41" s="444">
        <f t="shared" si="3"/>
        <v>48700</v>
      </c>
      <c r="F41" s="444">
        <f t="shared" si="3"/>
        <v>48900</v>
      </c>
    </row>
    <row r="42" spans="2:6" ht="15.75" thickBot="1" x14ac:dyDescent="0.3">
      <c r="B42" s="10" t="s">
        <v>50</v>
      </c>
      <c r="C42" s="444">
        <v>31880</v>
      </c>
      <c r="D42" s="330">
        <v>48500</v>
      </c>
      <c r="E42" s="330">
        <v>48700</v>
      </c>
      <c r="F42" s="330">
        <v>48900</v>
      </c>
    </row>
    <row r="43" spans="2:6" ht="15.75" thickBot="1" x14ac:dyDescent="0.3">
      <c r="B43" s="10" t="s">
        <v>51</v>
      </c>
      <c r="C43" s="445"/>
      <c r="D43" s="489"/>
      <c r="E43" s="489"/>
      <c r="F43" s="489"/>
    </row>
    <row r="44" spans="2:6" ht="24.75" thickBot="1" x14ac:dyDescent="0.3">
      <c r="B44" s="1" t="s">
        <v>31</v>
      </c>
      <c r="C44" s="444">
        <f>C45</f>
        <v>6000</v>
      </c>
      <c r="D44" s="444">
        <f t="shared" ref="D44:F44" si="4">D45</f>
        <v>8100</v>
      </c>
      <c r="E44" s="444">
        <f t="shared" si="4"/>
        <v>8100</v>
      </c>
      <c r="F44" s="444">
        <f t="shared" si="4"/>
        <v>8100</v>
      </c>
    </row>
    <row r="45" spans="2:6" ht="15.75" thickBot="1" x14ac:dyDescent="0.3">
      <c r="B45" s="10" t="s">
        <v>50</v>
      </c>
      <c r="C45" s="444">
        <v>6000</v>
      </c>
      <c r="D45" s="330">
        <v>8100</v>
      </c>
      <c r="E45" s="330">
        <v>8100</v>
      </c>
      <c r="F45" s="330">
        <v>8100</v>
      </c>
    </row>
    <row r="46" spans="2:6" ht="15.75" thickBot="1" x14ac:dyDescent="0.3">
      <c r="B46" s="10" t="s">
        <v>51</v>
      </c>
      <c r="C46" s="445"/>
      <c r="D46" s="444"/>
      <c r="E46" s="444"/>
      <c r="F46" s="444"/>
    </row>
    <row r="47" spans="2:6" ht="15.75" thickBot="1" x14ac:dyDescent="0.3">
      <c r="B47" s="1" t="s">
        <v>1</v>
      </c>
      <c r="C47" s="445">
        <f>C48</f>
        <v>12100</v>
      </c>
      <c r="D47" s="445">
        <f t="shared" ref="D47:F47" si="5">D48</f>
        <v>12000</v>
      </c>
      <c r="E47" s="445">
        <f t="shared" si="5"/>
        <v>12000</v>
      </c>
      <c r="F47" s="445">
        <f t="shared" si="5"/>
        <v>12000</v>
      </c>
    </row>
    <row r="48" spans="2:6" ht="15.75" thickBot="1" x14ac:dyDescent="0.3">
      <c r="B48" s="10" t="s">
        <v>50</v>
      </c>
      <c r="C48" s="445">
        <v>12100</v>
      </c>
      <c r="D48" s="444">
        <v>12000</v>
      </c>
      <c r="E48" s="444">
        <v>12000</v>
      </c>
      <c r="F48" s="444">
        <v>12000</v>
      </c>
    </row>
    <row r="49" spans="2:6" ht="15.75" thickBot="1" x14ac:dyDescent="0.3">
      <c r="B49" s="10" t="s">
        <v>51</v>
      </c>
      <c r="C49" s="445"/>
      <c r="D49" s="444"/>
      <c r="E49" s="444"/>
      <c r="F49" s="444"/>
    </row>
    <row r="50" spans="2:6" ht="15.75" thickBot="1" x14ac:dyDescent="0.3">
      <c r="B50" s="1" t="s">
        <v>2</v>
      </c>
      <c r="C50" s="445"/>
      <c r="D50" s="444"/>
      <c r="E50" s="444"/>
      <c r="F50" s="444"/>
    </row>
    <row r="51" spans="2:6" ht="15.75" thickBot="1" x14ac:dyDescent="0.3">
      <c r="B51" s="10" t="s">
        <v>50</v>
      </c>
      <c r="C51" s="445"/>
      <c r="D51" s="444"/>
      <c r="E51" s="444"/>
      <c r="F51" s="444"/>
    </row>
    <row r="52" spans="2:6" ht="15.75" thickBot="1" x14ac:dyDescent="0.3">
      <c r="B52" s="10" t="s">
        <v>51</v>
      </c>
      <c r="C52" s="445"/>
      <c r="D52" s="444"/>
      <c r="E52" s="444"/>
      <c r="F52" s="444"/>
    </row>
    <row r="53" spans="2:6" ht="15.75" thickBot="1" x14ac:dyDescent="0.3">
      <c r="B53" s="1" t="s">
        <v>24</v>
      </c>
      <c r="C53" s="445"/>
      <c r="D53" s="444"/>
      <c r="E53" s="444"/>
      <c r="F53" s="444"/>
    </row>
    <row r="54" spans="2:6" ht="15.75" thickBot="1" x14ac:dyDescent="0.3">
      <c r="B54" s="10" t="s">
        <v>50</v>
      </c>
      <c r="C54" s="445"/>
      <c r="D54" s="444"/>
      <c r="E54" s="444"/>
      <c r="F54" s="444"/>
    </row>
    <row r="55" spans="2:6" ht="15.75" thickBot="1" x14ac:dyDescent="0.3">
      <c r="B55" s="10" t="s">
        <v>51</v>
      </c>
      <c r="C55" s="445"/>
      <c r="D55" s="444"/>
      <c r="E55" s="444"/>
      <c r="F55" s="444"/>
    </row>
    <row r="56" spans="2:6" ht="15.75" thickBot="1" x14ac:dyDescent="0.3">
      <c r="B56" s="1" t="s">
        <v>25</v>
      </c>
      <c r="C56" s="445">
        <f>C57</f>
        <v>600</v>
      </c>
      <c r="D56" s="445">
        <f t="shared" ref="D56:F56" si="6">D57</f>
        <v>600</v>
      </c>
      <c r="E56" s="445">
        <f t="shared" si="6"/>
        <v>600</v>
      </c>
      <c r="F56" s="445">
        <f t="shared" si="6"/>
        <v>600</v>
      </c>
    </row>
    <row r="57" spans="2:6" ht="15.75" thickBot="1" x14ac:dyDescent="0.3">
      <c r="B57" s="10" t="s">
        <v>50</v>
      </c>
      <c r="C57" s="445">
        <v>600</v>
      </c>
      <c r="D57" s="444">
        <v>600</v>
      </c>
      <c r="E57" s="444">
        <v>600</v>
      </c>
      <c r="F57" s="444">
        <v>600</v>
      </c>
    </row>
    <row r="58" spans="2:6" ht="15.75" thickBot="1" x14ac:dyDescent="0.3">
      <c r="B58" s="10" t="s">
        <v>51</v>
      </c>
      <c r="C58" s="445"/>
      <c r="D58" s="444"/>
      <c r="E58" s="444"/>
      <c r="F58" s="444"/>
    </row>
    <row r="59" spans="2:6" ht="24.75" thickBot="1" x14ac:dyDescent="0.3">
      <c r="B59" s="1" t="s">
        <v>3</v>
      </c>
      <c r="C59" s="445">
        <f>C60</f>
        <v>0</v>
      </c>
      <c r="D59" s="445">
        <f t="shared" ref="D59:F59" si="7">D60</f>
        <v>0</v>
      </c>
      <c r="E59" s="445">
        <f t="shared" si="7"/>
        <v>0</v>
      </c>
      <c r="F59" s="445">
        <f t="shared" si="7"/>
        <v>0</v>
      </c>
    </row>
    <row r="60" spans="2:6" ht="15.75" thickBot="1" x14ac:dyDescent="0.3">
      <c r="B60" s="10" t="s">
        <v>50</v>
      </c>
      <c r="C60" s="445">
        <v>0</v>
      </c>
      <c r="D60" s="444">
        <v>0</v>
      </c>
      <c r="E60" s="444">
        <f>D60*1.03*0.99</f>
        <v>0</v>
      </c>
      <c r="F60" s="444">
        <f>E60*1.03*0.99</f>
        <v>0</v>
      </c>
    </row>
    <row r="61" spans="2:6" ht="15.75" thickBot="1" x14ac:dyDescent="0.3">
      <c r="B61" s="10" t="s">
        <v>51</v>
      </c>
      <c r="C61" s="445"/>
      <c r="D61" s="608"/>
      <c r="E61" s="609"/>
      <c r="F61" s="609"/>
    </row>
    <row r="62" spans="2:6" ht="18.75" customHeight="1" thickBot="1" x14ac:dyDescent="0.3">
      <c r="B62" s="610" t="s">
        <v>33</v>
      </c>
      <c r="C62" s="445">
        <f>C59+C56+C53+C50+C47+C44+C41</f>
        <v>50580</v>
      </c>
      <c r="D62" s="445">
        <f t="shared" ref="D62:F62" si="8">D59+D56+D53+D50+D47+D44+D41</f>
        <v>69200</v>
      </c>
      <c r="E62" s="445">
        <f t="shared" si="8"/>
        <v>69400</v>
      </c>
      <c r="F62" s="445">
        <f t="shared" si="8"/>
        <v>69600</v>
      </c>
    </row>
    <row r="63" spans="2:6" ht="15.75" thickBot="1" x14ac:dyDescent="0.3">
      <c r="B63" s="22" t="s">
        <v>35</v>
      </c>
      <c r="C63" s="23">
        <f>IF(C62-C33=0,0,"Error")</f>
        <v>0</v>
      </c>
      <c r="D63" s="23">
        <f>IF(D62-D33=0,0,"Error")</f>
        <v>0</v>
      </c>
      <c r="E63" s="23">
        <f>IF(E62-E33=0,0,"Error")</f>
        <v>0</v>
      </c>
      <c r="F63" s="23">
        <f>IF(F62-F33=0,0,"Error")</f>
        <v>0</v>
      </c>
    </row>
    <row r="64" spans="2:6" ht="15.75" thickBot="1" x14ac:dyDescent="0.3">
      <c r="B64" s="33" t="s">
        <v>55</v>
      </c>
      <c r="C64" s="805" t="s">
        <v>1060</v>
      </c>
      <c r="D64" s="785"/>
      <c r="E64" s="785"/>
      <c r="F64" s="786"/>
    </row>
    <row r="65" spans="2:6" ht="16.5" customHeight="1" thickBot="1" x14ac:dyDescent="0.3">
      <c r="B65" s="4" t="s">
        <v>9</v>
      </c>
      <c r="C65" s="805" t="s">
        <v>1061</v>
      </c>
      <c r="D65" s="785"/>
      <c r="E65" s="785"/>
      <c r="F65" s="786"/>
    </row>
    <row r="66" spans="2:6" ht="15.75" thickBot="1" x14ac:dyDescent="0.3">
      <c r="B66" s="4" t="s">
        <v>14</v>
      </c>
      <c r="C66" s="955" t="s">
        <v>1059</v>
      </c>
      <c r="D66" s="956"/>
      <c r="E66" s="956"/>
      <c r="F66" s="957"/>
    </row>
    <row r="67" spans="2:6" ht="12.75" customHeight="1" x14ac:dyDescent="0.25">
      <c r="B67" s="771"/>
      <c r="C67" s="2">
        <v>2019</v>
      </c>
      <c r="D67" s="2">
        <v>2020</v>
      </c>
      <c r="E67" s="2">
        <v>2021</v>
      </c>
      <c r="F67" s="2">
        <v>2022</v>
      </c>
    </row>
    <row r="68" spans="2:6" ht="9" customHeight="1" thickBot="1" x14ac:dyDescent="0.3">
      <c r="B68" s="772"/>
      <c r="C68" s="17" t="s">
        <v>5</v>
      </c>
      <c r="D68" s="17" t="s">
        <v>6</v>
      </c>
      <c r="E68" s="17" t="s">
        <v>6</v>
      </c>
      <c r="F68" s="17" t="s">
        <v>6</v>
      </c>
    </row>
    <row r="69" spans="2:6" ht="15.75" thickBot="1" x14ac:dyDescent="0.3">
      <c r="B69" s="4" t="s">
        <v>8</v>
      </c>
      <c r="C69" s="258">
        <v>170</v>
      </c>
      <c r="D69" s="258">
        <v>175</v>
      </c>
      <c r="E69" s="258">
        <v>183</v>
      </c>
      <c r="F69" s="258">
        <v>190</v>
      </c>
    </row>
    <row r="70" spans="2:6" ht="15.75" thickBot="1" x14ac:dyDescent="0.3">
      <c r="B70" s="4" t="s">
        <v>15</v>
      </c>
      <c r="C70" s="327">
        <f>C99</f>
        <v>12000</v>
      </c>
      <c r="D70" s="327">
        <f t="shared" ref="D70:F70" si="9">D99</f>
        <v>12100</v>
      </c>
      <c r="E70" s="327">
        <f t="shared" si="9"/>
        <v>12100</v>
      </c>
      <c r="F70" s="327">
        <f t="shared" si="9"/>
        <v>12600</v>
      </c>
    </row>
    <row r="71" spans="2:6" ht="15.75" thickBot="1" x14ac:dyDescent="0.3">
      <c r="B71" s="4" t="s">
        <v>23</v>
      </c>
      <c r="C71" s="6">
        <f>C70/C69</f>
        <v>70.588235294117652</v>
      </c>
      <c r="D71" s="6">
        <f>D70/D69</f>
        <v>69.142857142857139</v>
      </c>
      <c r="E71" s="6">
        <f>E70/E69</f>
        <v>66.120218579234972</v>
      </c>
      <c r="F71" s="6">
        <f>F70/F69</f>
        <v>66.315789473684205</v>
      </c>
    </row>
    <row r="72" spans="2:6" ht="15.75" thickBot="1" x14ac:dyDescent="0.3">
      <c r="B72" s="4" t="s">
        <v>16</v>
      </c>
      <c r="C72" s="530"/>
      <c r="D72" s="7">
        <f>D69/C69-1</f>
        <v>2.9411764705882248E-2</v>
      </c>
      <c r="E72" s="7">
        <f>E69/D69-1</f>
        <v>4.5714285714285818E-2</v>
      </c>
      <c r="F72" s="7">
        <f>F69/E69-1</f>
        <v>3.8251366120218622E-2</v>
      </c>
    </row>
    <row r="73" spans="2:6" ht="15.75" thickBot="1" x14ac:dyDescent="0.3">
      <c r="B73" s="4" t="s">
        <v>17</v>
      </c>
      <c r="C73" s="530"/>
      <c r="D73" s="7">
        <f>D70/C70-1</f>
        <v>8.3333333333333037E-3</v>
      </c>
      <c r="E73" s="7">
        <f t="shared" ref="E73:F74" si="10">E70/D70-1</f>
        <v>0</v>
      </c>
      <c r="F73" s="7">
        <f t="shared" si="10"/>
        <v>4.1322314049586861E-2</v>
      </c>
    </row>
    <row r="74" spans="2:6" ht="15.75" thickBot="1" x14ac:dyDescent="0.3">
      <c r="B74" s="4" t="s">
        <v>18</v>
      </c>
      <c r="C74" s="530"/>
      <c r="D74" s="7">
        <f>D71/C71-1</f>
        <v>-2.0476190476190648E-2</v>
      </c>
      <c r="E74" s="7">
        <f t="shared" si="10"/>
        <v>-4.3715846994535457E-2</v>
      </c>
      <c r="F74" s="7">
        <f t="shared" si="10"/>
        <v>2.9578077424967653E-3</v>
      </c>
    </row>
    <row r="75" spans="2:6" ht="24.75" customHeight="1" thickBot="1" x14ac:dyDescent="0.3">
      <c r="B75" s="773" t="s">
        <v>72</v>
      </c>
      <c r="C75" s="774"/>
      <c r="D75" s="774"/>
      <c r="E75" s="774"/>
      <c r="F75" s="775"/>
    </row>
    <row r="76" spans="2:6" ht="12.75" customHeight="1" x14ac:dyDescent="0.25">
      <c r="B76" s="771"/>
      <c r="C76" s="2">
        <v>2019</v>
      </c>
      <c r="D76" s="2">
        <v>2020</v>
      </c>
      <c r="E76" s="2">
        <v>2021</v>
      </c>
      <c r="F76" s="2">
        <v>2022</v>
      </c>
    </row>
    <row r="77" spans="2:6" ht="9" customHeight="1" thickBot="1" x14ac:dyDescent="0.3">
      <c r="B77" s="772"/>
      <c r="C77" s="17" t="s">
        <v>5</v>
      </c>
      <c r="D77" s="17" t="s">
        <v>6</v>
      </c>
      <c r="E77" s="17" t="s">
        <v>6</v>
      </c>
      <c r="F77" s="17" t="s">
        <v>6</v>
      </c>
    </row>
    <row r="78" spans="2:6" ht="15" customHeight="1" thickBot="1" x14ac:dyDescent="0.3">
      <c r="B78" s="1" t="s">
        <v>0</v>
      </c>
      <c r="C78" s="8"/>
      <c r="D78" s="8"/>
      <c r="E78" s="8"/>
      <c r="F78" s="8"/>
    </row>
    <row r="79" spans="2:6" ht="13.5" customHeight="1" thickBot="1" x14ac:dyDescent="0.3">
      <c r="B79" s="10" t="s">
        <v>50</v>
      </c>
      <c r="C79" s="11"/>
      <c r="D79" s="40"/>
      <c r="E79" s="40"/>
      <c r="F79" s="40"/>
    </row>
    <row r="80" spans="2:6" ht="15.75" customHeight="1" thickBot="1" x14ac:dyDescent="0.3">
      <c r="B80" s="10" t="s">
        <v>51</v>
      </c>
      <c r="C80" s="11"/>
      <c r="D80" s="40"/>
      <c r="E80" s="40"/>
      <c r="F80" s="40"/>
    </row>
    <row r="81" spans="2:6" ht="24.75" customHeight="1" thickBot="1" x14ac:dyDescent="0.3">
      <c r="B81" s="1" t="s">
        <v>31</v>
      </c>
      <c r="C81" s="8"/>
      <c r="D81" s="8"/>
      <c r="E81" s="8"/>
      <c r="F81" s="8"/>
    </row>
    <row r="82" spans="2:6" ht="15.75" thickBot="1" x14ac:dyDescent="0.3">
      <c r="B82" s="10" t="s">
        <v>50</v>
      </c>
      <c r="C82" s="11"/>
      <c r="D82" s="8"/>
      <c r="E82" s="8"/>
      <c r="F82" s="8"/>
    </row>
    <row r="83" spans="2:6" ht="15.75" thickBot="1" x14ac:dyDescent="0.3">
      <c r="B83" s="10" t="s">
        <v>51</v>
      </c>
      <c r="C83" s="11"/>
      <c r="D83" s="8"/>
      <c r="E83" s="8"/>
      <c r="F83" s="8"/>
    </row>
    <row r="84" spans="2:6" ht="24.75" customHeight="1" thickBot="1" x14ac:dyDescent="0.3">
      <c r="B84" s="1" t="s">
        <v>1</v>
      </c>
      <c r="C84" s="445">
        <f>C85</f>
        <v>12000</v>
      </c>
      <c r="D84" s="445">
        <f t="shared" ref="D84:F84" si="11">D85</f>
        <v>12100</v>
      </c>
      <c r="E84" s="445">
        <f t="shared" si="11"/>
        <v>12100</v>
      </c>
      <c r="F84" s="445">
        <f t="shared" si="11"/>
        <v>12600</v>
      </c>
    </row>
    <row r="85" spans="2:6" ht="15.75" thickBot="1" x14ac:dyDescent="0.3">
      <c r="B85" s="10" t="s">
        <v>50</v>
      </c>
      <c r="C85" s="445">
        <v>12000</v>
      </c>
      <c r="D85" s="444">
        <v>12100</v>
      </c>
      <c r="E85" s="444">
        <v>12100</v>
      </c>
      <c r="F85" s="444">
        <v>12600</v>
      </c>
    </row>
    <row r="86" spans="2:6" ht="15.75" thickBot="1" x14ac:dyDescent="0.3">
      <c r="B86" s="10" t="s">
        <v>51</v>
      </c>
      <c r="C86" s="445"/>
      <c r="D86" s="444"/>
      <c r="E86" s="444"/>
      <c r="F86" s="444"/>
    </row>
    <row r="87" spans="2:6" ht="15.75" thickBot="1" x14ac:dyDescent="0.3">
      <c r="B87" s="1" t="s">
        <v>2</v>
      </c>
      <c r="C87" s="445"/>
      <c r="D87" s="444"/>
      <c r="E87" s="444"/>
      <c r="F87" s="444"/>
    </row>
    <row r="88" spans="2:6" ht="15.75" thickBot="1" x14ac:dyDescent="0.3">
      <c r="B88" s="10" t="s">
        <v>50</v>
      </c>
      <c r="C88" s="445"/>
      <c r="D88" s="444"/>
      <c r="E88" s="444"/>
      <c r="F88" s="444"/>
    </row>
    <row r="89" spans="2:6" ht="15.75" thickBot="1" x14ac:dyDescent="0.3">
      <c r="B89" s="10" t="s">
        <v>51</v>
      </c>
      <c r="C89" s="445"/>
      <c r="D89" s="444"/>
      <c r="E89" s="444"/>
      <c r="F89" s="444"/>
    </row>
    <row r="90" spans="2:6" ht="15.75" thickBot="1" x14ac:dyDescent="0.3">
      <c r="B90" s="1" t="s">
        <v>24</v>
      </c>
      <c r="C90" s="445"/>
      <c r="D90" s="444"/>
      <c r="E90" s="444"/>
      <c r="F90" s="444"/>
    </row>
    <row r="91" spans="2:6" ht="15.75" thickBot="1" x14ac:dyDescent="0.3">
      <c r="B91" s="10" t="s">
        <v>50</v>
      </c>
      <c r="C91" s="445"/>
      <c r="D91" s="444"/>
      <c r="E91" s="444"/>
      <c r="F91" s="444"/>
    </row>
    <row r="92" spans="2:6" ht="15.75" thickBot="1" x14ac:dyDescent="0.3">
      <c r="B92" s="10" t="s">
        <v>51</v>
      </c>
      <c r="C92" s="445"/>
      <c r="D92" s="444"/>
      <c r="E92" s="444"/>
      <c r="F92" s="444"/>
    </row>
    <row r="93" spans="2:6" ht="15.75" thickBot="1" x14ac:dyDescent="0.3">
      <c r="B93" s="1" t="s">
        <v>25</v>
      </c>
      <c r="C93" s="445"/>
      <c r="D93" s="444"/>
      <c r="E93" s="444"/>
      <c r="F93" s="444"/>
    </row>
    <row r="94" spans="2:6" ht="15.75" thickBot="1" x14ac:dyDescent="0.3">
      <c r="B94" s="10" t="s">
        <v>50</v>
      </c>
      <c r="C94" s="445"/>
      <c r="D94" s="444"/>
      <c r="E94" s="444"/>
      <c r="F94" s="444"/>
    </row>
    <row r="95" spans="2:6" ht="15.75" thickBot="1" x14ac:dyDescent="0.3">
      <c r="B95" s="10" t="s">
        <v>51</v>
      </c>
      <c r="C95" s="445"/>
      <c r="D95" s="444"/>
      <c r="E95" s="444"/>
      <c r="F95" s="444"/>
    </row>
    <row r="96" spans="2:6" ht="24.75" thickBot="1" x14ac:dyDescent="0.3">
      <c r="B96" s="1" t="s">
        <v>3</v>
      </c>
      <c r="C96" s="445">
        <f>C97</f>
        <v>0</v>
      </c>
      <c r="D96" s="445">
        <f t="shared" ref="D96:F96" si="12">D97</f>
        <v>0</v>
      </c>
      <c r="E96" s="445">
        <f t="shared" si="12"/>
        <v>0</v>
      </c>
      <c r="F96" s="445">
        <f t="shared" si="12"/>
        <v>0</v>
      </c>
    </row>
    <row r="97" spans="2:6" ht="15.75" thickBot="1" x14ac:dyDescent="0.3">
      <c r="B97" s="10" t="s">
        <v>50</v>
      </c>
      <c r="C97" s="11">
        <v>0</v>
      </c>
      <c r="D97" s="8">
        <v>0</v>
      </c>
      <c r="E97" s="8">
        <v>0</v>
      </c>
      <c r="F97" s="8">
        <v>0</v>
      </c>
    </row>
    <row r="98" spans="2:6" ht="15.75" thickBot="1" x14ac:dyDescent="0.3">
      <c r="B98" s="10" t="s">
        <v>51</v>
      </c>
      <c r="C98" s="11"/>
      <c r="D98" s="8"/>
      <c r="E98" s="8"/>
      <c r="F98" s="8"/>
    </row>
    <row r="99" spans="2:6" ht="15.75" thickBot="1" x14ac:dyDescent="0.3">
      <c r="B99" s="610" t="s">
        <v>57</v>
      </c>
      <c r="C99" s="11">
        <f>C96+C93+C90+C87+C84+C81+C78</f>
        <v>12000</v>
      </c>
      <c r="D99" s="11">
        <f t="shared" ref="D99:F99" si="13">D96+D93+D90+D87+D84+D81+D78</f>
        <v>12100</v>
      </c>
      <c r="E99" s="11">
        <f t="shared" si="13"/>
        <v>12100</v>
      </c>
      <c r="F99" s="11">
        <f t="shared" si="13"/>
        <v>12600</v>
      </c>
    </row>
    <row r="100" spans="2:6" ht="17.25" customHeight="1" thickBot="1" x14ac:dyDescent="0.3">
      <c r="B100" s="22" t="s">
        <v>35</v>
      </c>
      <c r="C100" s="23">
        <f>IF(C99-C70=0,0,"Error")</f>
        <v>0</v>
      </c>
      <c r="D100" s="23">
        <f>IF(D99-D70=0,0,"Error")</f>
        <v>0</v>
      </c>
      <c r="E100" s="23">
        <f>IF(E99-E70=0,0,"Error")</f>
        <v>0</v>
      </c>
      <c r="F100" s="23">
        <f>IF(F99-F70=0,0,"Error")</f>
        <v>0</v>
      </c>
    </row>
    <row r="101" spans="2:6" ht="18.75" customHeight="1" thickBot="1" x14ac:dyDescent="0.3">
      <c r="B101" s="18" t="s">
        <v>56</v>
      </c>
      <c r="C101" s="988" t="s">
        <v>1062</v>
      </c>
      <c r="D101" s="989"/>
      <c r="E101" s="989"/>
      <c r="F101" s="990"/>
    </row>
    <row r="102" spans="2:6" ht="19.5" customHeight="1" thickBot="1" x14ac:dyDescent="0.3">
      <c r="B102" s="4" t="s">
        <v>9</v>
      </c>
      <c r="C102" s="955" t="s">
        <v>1063</v>
      </c>
      <c r="D102" s="956"/>
      <c r="E102" s="956"/>
      <c r="F102" s="957"/>
    </row>
    <row r="103" spans="2:6" ht="15.75" thickBot="1" x14ac:dyDescent="0.3">
      <c r="B103" s="4" t="s">
        <v>14</v>
      </c>
      <c r="C103" s="955" t="s">
        <v>1059</v>
      </c>
      <c r="D103" s="956"/>
      <c r="E103" s="956"/>
      <c r="F103" s="957"/>
    </row>
    <row r="104" spans="2:6" ht="12.75" customHeight="1" x14ac:dyDescent="0.25">
      <c r="B104" s="771"/>
      <c r="C104" s="2">
        <v>2019</v>
      </c>
      <c r="D104" s="2">
        <v>2020</v>
      </c>
      <c r="E104" s="2">
        <v>2021</v>
      </c>
      <c r="F104" s="2">
        <v>2022</v>
      </c>
    </row>
    <row r="105" spans="2:6" ht="9" customHeight="1" thickBot="1" x14ac:dyDescent="0.3">
      <c r="B105" s="772"/>
      <c r="C105" s="17" t="s">
        <v>5</v>
      </c>
      <c r="D105" s="17" t="s">
        <v>6</v>
      </c>
      <c r="E105" s="17" t="s">
        <v>6</v>
      </c>
      <c r="F105" s="17" t="s">
        <v>6</v>
      </c>
    </row>
    <row r="106" spans="2:6" ht="15.75" thickBot="1" x14ac:dyDescent="0.3">
      <c r="B106" s="4" t="s">
        <v>8</v>
      </c>
      <c r="C106" s="611">
        <v>198</v>
      </c>
      <c r="D106" s="611">
        <v>218</v>
      </c>
      <c r="E106" s="611">
        <v>240</v>
      </c>
      <c r="F106" s="611">
        <v>240</v>
      </c>
    </row>
    <row r="107" spans="2:6" ht="15.75" thickBot="1" x14ac:dyDescent="0.3">
      <c r="B107" s="4" t="s">
        <v>15</v>
      </c>
      <c r="C107" s="612">
        <f>C136</f>
        <v>13320</v>
      </c>
      <c r="D107" s="612">
        <f t="shared" ref="D107:F107" si="14">D136</f>
        <v>13400</v>
      </c>
      <c r="E107" s="612">
        <f t="shared" si="14"/>
        <v>13400</v>
      </c>
      <c r="F107" s="612">
        <f t="shared" si="14"/>
        <v>13900</v>
      </c>
    </row>
    <row r="108" spans="2:6" ht="15.75" thickBot="1" x14ac:dyDescent="0.3">
      <c r="B108" s="4" t="s">
        <v>23</v>
      </c>
      <c r="C108" s="6">
        <f>C107/C106</f>
        <v>67.272727272727266</v>
      </c>
      <c r="D108" s="6">
        <f>D107/D106</f>
        <v>61.467889908256879</v>
      </c>
      <c r="E108" s="6">
        <f>E107/E106</f>
        <v>55.833333333333336</v>
      </c>
      <c r="F108" s="6">
        <f>F107/F106</f>
        <v>57.916666666666664</v>
      </c>
    </row>
    <row r="109" spans="2:6" ht="15.75" thickBot="1" x14ac:dyDescent="0.3">
      <c r="B109" s="4" t="s">
        <v>16</v>
      </c>
      <c r="C109" s="530" t="s">
        <v>22</v>
      </c>
      <c r="D109" s="7">
        <f>D106/C106-1</f>
        <v>0.10101010101010099</v>
      </c>
      <c r="E109" s="7">
        <f>E106/D106-1</f>
        <v>0.10091743119266061</v>
      </c>
      <c r="F109" s="7">
        <f>F106/E106-1</f>
        <v>0</v>
      </c>
    </row>
    <row r="110" spans="2:6" ht="15.75" thickBot="1" x14ac:dyDescent="0.3">
      <c r="B110" s="4" t="s">
        <v>17</v>
      </c>
      <c r="C110" s="530" t="s">
        <v>22</v>
      </c>
      <c r="D110" s="7">
        <f t="shared" ref="D110:F111" si="15">D107/C107-1</f>
        <v>6.0060060060060927E-3</v>
      </c>
      <c r="E110" s="7">
        <f t="shared" si="15"/>
        <v>0</v>
      </c>
      <c r="F110" s="7">
        <f t="shared" si="15"/>
        <v>3.7313432835820892E-2</v>
      </c>
    </row>
    <row r="111" spans="2:6" ht="15.75" thickBot="1" x14ac:dyDescent="0.3">
      <c r="B111" s="4" t="s">
        <v>18</v>
      </c>
      <c r="C111" s="530" t="s">
        <v>22</v>
      </c>
      <c r="D111" s="7">
        <f>D108/C108-1</f>
        <v>-8.6288122985370586E-2</v>
      </c>
      <c r="E111" s="7">
        <f t="shared" si="15"/>
        <v>-9.1666666666666563E-2</v>
      </c>
      <c r="F111" s="7">
        <f t="shared" si="15"/>
        <v>3.7313432835820892E-2</v>
      </c>
    </row>
    <row r="112" spans="2:6" ht="15.75" thickBot="1" x14ac:dyDescent="0.3">
      <c r="B112" s="773" t="s">
        <v>163</v>
      </c>
      <c r="C112" s="774"/>
      <c r="D112" s="774"/>
      <c r="E112" s="774"/>
      <c r="F112" s="775"/>
    </row>
    <row r="113" spans="2:7" ht="12.75" customHeight="1" x14ac:dyDescent="0.25">
      <c r="B113" s="771"/>
      <c r="C113" s="2">
        <v>2019</v>
      </c>
      <c r="D113" s="2">
        <v>2020</v>
      </c>
      <c r="E113" s="2">
        <v>2021</v>
      </c>
      <c r="F113" s="2">
        <v>2022</v>
      </c>
    </row>
    <row r="114" spans="2:7" ht="9" customHeight="1" thickBot="1" x14ac:dyDescent="0.3">
      <c r="B114" s="772"/>
      <c r="C114" s="17" t="s">
        <v>5</v>
      </c>
      <c r="D114" s="17" t="s">
        <v>6</v>
      </c>
      <c r="E114" s="17" t="s">
        <v>6</v>
      </c>
      <c r="F114" s="17" t="s">
        <v>6</v>
      </c>
    </row>
    <row r="115" spans="2:7" ht="15.75" thickBot="1" x14ac:dyDescent="0.3">
      <c r="B115" s="1" t="s">
        <v>0</v>
      </c>
      <c r="C115" s="613">
        <f>C116</f>
        <v>8320</v>
      </c>
      <c r="D115" s="613">
        <f t="shared" ref="D115:F115" si="16">D116</f>
        <v>8674</v>
      </c>
      <c r="E115" s="613">
        <f t="shared" si="16"/>
        <v>8674</v>
      </c>
      <c r="F115" s="613">
        <f t="shared" si="16"/>
        <v>8674</v>
      </c>
    </row>
    <row r="116" spans="2:7" ht="15.75" thickBot="1" x14ac:dyDescent="0.3">
      <c r="B116" s="10" t="s">
        <v>50</v>
      </c>
      <c r="C116" s="613">
        <v>8320</v>
      </c>
      <c r="D116" s="613">
        <v>8674</v>
      </c>
      <c r="E116" s="613">
        <v>8674</v>
      </c>
      <c r="F116" s="613">
        <v>8674</v>
      </c>
      <c r="G116" s="614"/>
    </row>
    <row r="117" spans="2:7" ht="15.75" thickBot="1" x14ac:dyDescent="0.3">
      <c r="B117" s="10" t="s">
        <v>51</v>
      </c>
      <c r="C117" s="445"/>
      <c r="D117" s="489"/>
      <c r="E117" s="489"/>
      <c r="F117" s="489"/>
    </row>
    <row r="118" spans="2:7" ht="24.75" thickBot="1" x14ac:dyDescent="0.3">
      <c r="B118" s="1" t="s">
        <v>31</v>
      </c>
      <c r="C118" s="444">
        <f>C119</f>
        <v>2000</v>
      </c>
      <c r="D118" s="444">
        <f t="shared" ref="D118:F118" si="17">D119</f>
        <v>1726</v>
      </c>
      <c r="E118" s="444">
        <f t="shared" si="17"/>
        <v>1726</v>
      </c>
      <c r="F118" s="444">
        <f t="shared" si="17"/>
        <v>1726</v>
      </c>
    </row>
    <row r="119" spans="2:7" ht="15.75" thickBot="1" x14ac:dyDescent="0.3">
      <c r="B119" s="10" t="s">
        <v>50</v>
      </c>
      <c r="C119" s="444">
        <v>2000</v>
      </c>
      <c r="D119" s="444">
        <v>1726</v>
      </c>
      <c r="E119" s="444">
        <v>1726</v>
      </c>
      <c r="F119" s="444">
        <v>1726</v>
      </c>
    </row>
    <row r="120" spans="2:7" ht="15.75" thickBot="1" x14ac:dyDescent="0.3">
      <c r="B120" s="10" t="s">
        <v>51</v>
      </c>
      <c r="C120" s="445"/>
      <c r="D120" s="444"/>
      <c r="E120" s="444"/>
      <c r="F120" s="444"/>
    </row>
    <row r="121" spans="2:7" ht="15.75" thickBot="1" x14ac:dyDescent="0.3">
      <c r="B121" s="1" t="s">
        <v>1</v>
      </c>
      <c r="C121" s="445">
        <f>C122</f>
        <v>3000</v>
      </c>
      <c r="D121" s="445">
        <f t="shared" ref="D121:F121" si="18">D122</f>
        <v>3000</v>
      </c>
      <c r="E121" s="445">
        <f t="shared" si="18"/>
        <v>3000</v>
      </c>
      <c r="F121" s="445">
        <f t="shared" si="18"/>
        <v>3500</v>
      </c>
    </row>
    <row r="122" spans="2:7" ht="15.75" thickBot="1" x14ac:dyDescent="0.3">
      <c r="B122" s="10" t="s">
        <v>50</v>
      </c>
      <c r="C122" s="445">
        <v>3000</v>
      </c>
      <c r="D122" s="445">
        <v>3000</v>
      </c>
      <c r="E122" s="445">
        <v>3000</v>
      </c>
      <c r="F122" s="445">
        <v>3500</v>
      </c>
    </row>
    <row r="123" spans="2:7" ht="15.75" thickBot="1" x14ac:dyDescent="0.3">
      <c r="B123" s="10" t="s">
        <v>51</v>
      </c>
      <c r="C123" s="445"/>
      <c r="D123" s="444"/>
      <c r="E123" s="444"/>
      <c r="F123" s="444"/>
    </row>
    <row r="124" spans="2:7" ht="15.75" thickBot="1" x14ac:dyDescent="0.3">
      <c r="B124" s="1" t="s">
        <v>2</v>
      </c>
      <c r="C124" s="445"/>
      <c r="D124" s="444"/>
      <c r="E124" s="444"/>
      <c r="F124" s="444"/>
    </row>
    <row r="125" spans="2:7" ht="15.75" thickBot="1" x14ac:dyDescent="0.3">
      <c r="B125" s="10" t="s">
        <v>50</v>
      </c>
      <c r="C125" s="445"/>
      <c r="D125" s="444"/>
      <c r="E125" s="444"/>
      <c r="F125" s="444"/>
    </row>
    <row r="126" spans="2:7" ht="15.75" thickBot="1" x14ac:dyDescent="0.3">
      <c r="B126" s="10" t="s">
        <v>51</v>
      </c>
      <c r="C126" s="445"/>
      <c r="D126" s="444"/>
      <c r="E126" s="444"/>
      <c r="F126" s="444"/>
    </row>
    <row r="127" spans="2:7" ht="15.75" thickBot="1" x14ac:dyDescent="0.3">
      <c r="B127" s="1" t="s">
        <v>24</v>
      </c>
      <c r="C127" s="445"/>
      <c r="D127" s="444"/>
      <c r="E127" s="444"/>
      <c r="F127" s="444"/>
    </row>
    <row r="128" spans="2:7" ht="15.75" thickBot="1" x14ac:dyDescent="0.3">
      <c r="B128" s="10" t="s">
        <v>50</v>
      </c>
      <c r="C128" s="445"/>
      <c r="D128" s="444"/>
      <c r="E128" s="444"/>
      <c r="F128" s="444"/>
    </row>
    <row r="129" spans="2:6" ht="15.75" thickBot="1" x14ac:dyDescent="0.3">
      <c r="B129" s="10" t="s">
        <v>51</v>
      </c>
      <c r="C129" s="445"/>
      <c r="D129" s="444"/>
      <c r="E129" s="444"/>
      <c r="F129" s="444"/>
    </row>
    <row r="130" spans="2:6" ht="15.75" thickBot="1" x14ac:dyDescent="0.3">
      <c r="B130" s="1" t="s">
        <v>25</v>
      </c>
      <c r="C130" s="445"/>
      <c r="D130" s="444"/>
      <c r="E130" s="444"/>
      <c r="F130" s="444"/>
    </row>
    <row r="131" spans="2:6" ht="15.75" thickBot="1" x14ac:dyDescent="0.3">
      <c r="B131" s="10" t="s">
        <v>50</v>
      </c>
      <c r="C131" s="445"/>
      <c r="D131" s="444"/>
      <c r="E131" s="444"/>
      <c r="F131" s="444"/>
    </row>
    <row r="132" spans="2:6" ht="15.75" thickBot="1" x14ac:dyDescent="0.3">
      <c r="B132" s="10" t="s">
        <v>51</v>
      </c>
      <c r="C132" s="11"/>
      <c r="D132" s="8"/>
      <c r="E132" s="8"/>
      <c r="F132" s="8"/>
    </row>
    <row r="133" spans="2:6" ht="24.75" thickBot="1" x14ac:dyDescent="0.3">
      <c r="B133" s="1" t="s">
        <v>3</v>
      </c>
      <c r="C133" s="11">
        <f>C134</f>
        <v>0</v>
      </c>
      <c r="D133" s="11">
        <f t="shared" ref="D133:F133" si="19">D134</f>
        <v>0</v>
      </c>
      <c r="E133" s="11">
        <f t="shared" si="19"/>
        <v>0</v>
      </c>
      <c r="F133" s="11">
        <f t="shared" si="19"/>
        <v>0</v>
      </c>
    </row>
    <row r="134" spans="2:6" ht="15.75" thickBot="1" x14ac:dyDescent="0.3">
      <c r="B134" s="10" t="s">
        <v>50</v>
      </c>
      <c r="C134" s="11">
        <v>0</v>
      </c>
      <c r="D134" s="8">
        <v>0</v>
      </c>
      <c r="E134" s="8">
        <f>D134*1.03*0.99</f>
        <v>0</v>
      </c>
      <c r="F134" s="8">
        <f>E134*1.03*0.99</f>
        <v>0</v>
      </c>
    </row>
    <row r="135" spans="2:6" ht="15.75" thickBot="1" x14ac:dyDescent="0.3">
      <c r="B135" s="10" t="s">
        <v>51</v>
      </c>
      <c r="C135" s="11"/>
      <c r="D135" s="32"/>
      <c r="E135" s="31"/>
      <c r="F135" s="31"/>
    </row>
    <row r="136" spans="2:6" ht="15.75" thickBot="1" x14ac:dyDescent="0.3">
      <c r="B136" s="610" t="s">
        <v>58</v>
      </c>
      <c r="C136" s="11">
        <f>C133+C130+C127+C124+C121+C118+C115</f>
        <v>13320</v>
      </c>
      <c r="D136" s="11">
        <f t="shared" ref="D136:F136" si="20">D133+D130+D127+D124+D121+D118+D115</f>
        <v>13400</v>
      </c>
      <c r="E136" s="11">
        <f t="shared" si="20"/>
        <v>13400</v>
      </c>
      <c r="F136" s="11">
        <f t="shared" si="20"/>
        <v>13900</v>
      </c>
    </row>
    <row r="137" spans="2:6" ht="15.75" thickBot="1" x14ac:dyDescent="0.3">
      <c r="B137" s="22" t="s">
        <v>35</v>
      </c>
      <c r="C137" s="23">
        <f>IF(C136-C107=0,0,"Error")</f>
        <v>0</v>
      </c>
      <c r="D137" s="23">
        <f>IF(D136-D107=0,0,"Error")</f>
        <v>0</v>
      </c>
      <c r="E137" s="23">
        <f>IF(E136-E107=0,0,"Error")</f>
        <v>0</v>
      </c>
      <c r="F137" s="23">
        <f>IF(F136-F107=0,0,"Error")</f>
        <v>0</v>
      </c>
    </row>
    <row r="138" spans="2:6" ht="15.75" thickBot="1" x14ac:dyDescent="0.3">
      <c r="B138" s="33" t="s">
        <v>60</v>
      </c>
      <c r="C138" s="988" t="s">
        <v>1064</v>
      </c>
      <c r="D138" s="989"/>
      <c r="E138" s="989"/>
      <c r="F138" s="990"/>
    </row>
    <row r="139" spans="2:6" ht="16.5" customHeight="1" thickBot="1" x14ac:dyDescent="0.3">
      <c r="B139" s="4" t="s">
        <v>9</v>
      </c>
      <c r="C139" s="802" t="s">
        <v>1064</v>
      </c>
      <c r="D139" s="803"/>
      <c r="E139" s="803"/>
      <c r="F139" s="804"/>
    </row>
    <row r="140" spans="2:6" ht="15.75" thickBot="1" x14ac:dyDescent="0.3">
      <c r="B140" s="4" t="s">
        <v>14</v>
      </c>
      <c r="C140" s="955" t="s">
        <v>1059</v>
      </c>
      <c r="D140" s="956"/>
      <c r="E140" s="956"/>
      <c r="F140" s="957"/>
    </row>
    <row r="141" spans="2:6" ht="12.75" customHeight="1" x14ac:dyDescent="0.25">
      <c r="B141" s="771"/>
      <c r="C141" s="2">
        <v>2019</v>
      </c>
      <c r="D141" s="2">
        <v>2020</v>
      </c>
      <c r="E141" s="2">
        <v>2021</v>
      </c>
      <c r="F141" s="2">
        <v>2022</v>
      </c>
    </row>
    <row r="142" spans="2:6" ht="9" customHeight="1" thickBot="1" x14ac:dyDescent="0.3">
      <c r="B142" s="772"/>
      <c r="C142" s="17" t="s">
        <v>5</v>
      </c>
      <c r="D142" s="17" t="s">
        <v>6</v>
      </c>
      <c r="E142" s="17" t="s">
        <v>6</v>
      </c>
      <c r="F142" s="17" t="s">
        <v>6</v>
      </c>
    </row>
    <row r="143" spans="2:6" ht="15.75" thickBot="1" x14ac:dyDescent="0.3">
      <c r="B143" s="4" t="s">
        <v>8</v>
      </c>
      <c r="C143" s="6">
        <v>58</v>
      </c>
      <c r="D143" s="6">
        <v>61</v>
      </c>
      <c r="E143" s="6">
        <v>64</v>
      </c>
      <c r="F143" s="6">
        <v>64</v>
      </c>
    </row>
    <row r="144" spans="2:6" ht="15.75" thickBot="1" x14ac:dyDescent="0.3">
      <c r="B144" s="4" t="s">
        <v>15</v>
      </c>
      <c r="C144" s="8">
        <f>C173</f>
        <v>3000</v>
      </c>
      <c r="D144" s="8">
        <f t="shared" ref="D144:F144" si="21">D173</f>
        <v>3000</v>
      </c>
      <c r="E144" s="8">
        <f t="shared" si="21"/>
        <v>3000</v>
      </c>
      <c r="F144" s="8">
        <f t="shared" si="21"/>
        <v>3000</v>
      </c>
    </row>
    <row r="145" spans="2:6" ht="15.75" thickBot="1" x14ac:dyDescent="0.3">
      <c r="B145" s="4" t="s">
        <v>23</v>
      </c>
      <c r="C145" s="11">
        <f>C144/C143</f>
        <v>51.724137931034484</v>
      </c>
      <c r="D145" s="11">
        <f>D144/D143</f>
        <v>49.180327868852459</v>
      </c>
      <c r="E145" s="11">
        <f>E144/E143</f>
        <v>46.875</v>
      </c>
      <c r="F145" s="11">
        <f>F144/F143</f>
        <v>46.875</v>
      </c>
    </row>
    <row r="146" spans="2:6" ht="15.75" thickBot="1" x14ac:dyDescent="0.3">
      <c r="B146" s="4" t="s">
        <v>16</v>
      </c>
      <c r="C146" s="530"/>
      <c r="D146" s="7">
        <f>D143/C143-1</f>
        <v>5.1724137931034475E-2</v>
      </c>
      <c r="E146" s="7">
        <f>E143/D143-1</f>
        <v>4.9180327868852514E-2</v>
      </c>
      <c r="F146" s="7">
        <f>F143/E143-1</f>
        <v>0</v>
      </c>
    </row>
    <row r="147" spans="2:6" ht="15.75" thickBot="1" x14ac:dyDescent="0.3">
      <c r="B147" s="4" t="s">
        <v>17</v>
      </c>
      <c r="C147" s="530"/>
      <c r="D147" s="7">
        <f>D144/C144-1</f>
        <v>0</v>
      </c>
      <c r="E147" s="7">
        <f t="shared" ref="E147:F148" si="22">E144/D144-1</f>
        <v>0</v>
      </c>
      <c r="F147" s="7">
        <f t="shared" si="22"/>
        <v>0</v>
      </c>
    </row>
    <row r="148" spans="2:6" ht="15.75" thickBot="1" x14ac:dyDescent="0.3">
      <c r="B148" s="4" t="s">
        <v>18</v>
      </c>
      <c r="C148" s="530"/>
      <c r="D148" s="7">
        <f>D145/C145-1</f>
        <v>-4.9180327868852514E-2</v>
      </c>
      <c r="E148" s="7">
        <f t="shared" si="22"/>
        <v>-4.6875E-2</v>
      </c>
      <c r="F148" s="7">
        <f t="shared" si="22"/>
        <v>0</v>
      </c>
    </row>
    <row r="149" spans="2:6" ht="24.75" customHeight="1" thickBot="1" x14ac:dyDescent="0.3">
      <c r="B149" s="773" t="s">
        <v>462</v>
      </c>
      <c r="C149" s="774"/>
      <c r="D149" s="774"/>
      <c r="E149" s="774"/>
      <c r="F149" s="775"/>
    </row>
    <row r="150" spans="2:6" ht="12.75" customHeight="1" x14ac:dyDescent="0.25">
      <c r="B150" s="771"/>
      <c r="C150" s="2">
        <v>2019</v>
      </c>
      <c r="D150" s="2">
        <v>2020</v>
      </c>
      <c r="E150" s="2">
        <v>2021</v>
      </c>
      <c r="F150" s="2">
        <v>2022</v>
      </c>
    </row>
    <row r="151" spans="2:6" ht="9" customHeight="1" thickBot="1" x14ac:dyDescent="0.3">
      <c r="B151" s="772"/>
      <c r="C151" s="17" t="s">
        <v>5</v>
      </c>
      <c r="D151" s="17" t="s">
        <v>6</v>
      </c>
      <c r="E151" s="17" t="s">
        <v>6</v>
      </c>
      <c r="F151" s="17" t="s">
        <v>6</v>
      </c>
    </row>
    <row r="152" spans="2:6" ht="16.5" customHeight="1" thickBot="1" x14ac:dyDescent="0.3">
      <c r="B152" s="1" t="s">
        <v>0</v>
      </c>
      <c r="C152" s="8"/>
      <c r="D152" s="8"/>
      <c r="E152" s="8"/>
      <c r="F152" s="8"/>
    </row>
    <row r="153" spans="2:6" ht="18" customHeight="1" thickBot="1" x14ac:dyDescent="0.3">
      <c r="B153" s="10" t="s">
        <v>50</v>
      </c>
      <c r="C153" s="11"/>
      <c r="D153" s="40"/>
      <c r="E153" s="40"/>
      <c r="F153" s="40"/>
    </row>
    <row r="154" spans="2:6" ht="15" customHeight="1" thickBot="1" x14ac:dyDescent="0.3">
      <c r="B154" s="10" t="s">
        <v>51</v>
      </c>
      <c r="C154" s="11"/>
      <c r="D154" s="40"/>
      <c r="E154" s="40"/>
      <c r="F154" s="40"/>
    </row>
    <row r="155" spans="2:6" ht="24.75" customHeight="1" thickBot="1" x14ac:dyDescent="0.3">
      <c r="B155" s="1" t="s">
        <v>31</v>
      </c>
      <c r="C155" s="8"/>
      <c r="D155" s="8"/>
      <c r="E155" s="8"/>
      <c r="F155" s="8"/>
    </row>
    <row r="156" spans="2:6" ht="15.75" thickBot="1" x14ac:dyDescent="0.3">
      <c r="B156" s="10" t="s">
        <v>50</v>
      </c>
      <c r="C156" s="11"/>
      <c r="D156" s="8"/>
      <c r="E156" s="8"/>
      <c r="F156" s="8"/>
    </row>
    <row r="157" spans="2:6" ht="15.75" thickBot="1" x14ac:dyDescent="0.3">
      <c r="B157" s="10" t="s">
        <v>51</v>
      </c>
      <c r="C157" s="11"/>
      <c r="D157" s="8"/>
      <c r="E157" s="8"/>
      <c r="F157" s="8"/>
    </row>
    <row r="158" spans="2:6" ht="24.75" customHeight="1" thickBot="1" x14ac:dyDescent="0.3">
      <c r="B158" s="1" t="s">
        <v>1</v>
      </c>
      <c r="C158" s="11">
        <f>C159</f>
        <v>3000</v>
      </c>
      <c r="D158" s="11">
        <f t="shared" ref="D158:F158" si="23">D159</f>
        <v>3000</v>
      </c>
      <c r="E158" s="11">
        <f t="shared" si="23"/>
        <v>3000</v>
      </c>
      <c r="F158" s="11">
        <f t="shared" si="23"/>
        <v>3000</v>
      </c>
    </row>
    <row r="159" spans="2:6" ht="15.75" thickBot="1" x14ac:dyDescent="0.3">
      <c r="B159" s="10" t="s">
        <v>50</v>
      </c>
      <c r="C159" s="11">
        <v>3000</v>
      </c>
      <c r="D159" s="11">
        <v>3000</v>
      </c>
      <c r="E159" s="11">
        <v>3000</v>
      </c>
      <c r="F159" s="11">
        <v>3000</v>
      </c>
    </row>
    <row r="160" spans="2:6" ht="15.75" thickBot="1" x14ac:dyDescent="0.3">
      <c r="B160" s="10" t="s">
        <v>51</v>
      </c>
      <c r="C160" s="11"/>
      <c r="D160" s="8"/>
      <c r="E160" s="8"/>
      <c r="F160" s="8"/>
    </row>
    <row r="161" spans="2:7" ht="15.75" thickBot="1" x14ac:dyDescent="0.3">
      <c r="B161" s="1" t="s">
        <v>2</v>
      </c>
      <c r="C161" s="11"/>
      <c r="D161" s="8"/>
      <c r="E161" s="8"/>
      <c r="F161" s="8"/>
    </row>
    <row r="162" spans="2:7" ht="15.75" thickBot="1" x14ac:dyDescent="0.3">
      <c r="B162" s="10" t="s">
        <v>50</v>
      </c>
      <c r="C162" s="11"/>
      <c r="D162" s="8"/>
      <c r="E162" s="8"/>
      <c r="F162" s="8"/>
    </row>
    <row r="163" spans="2:7" ht="15.75" thickBot="1" x14ac:dyDescent="0.3">
      <c r="B163" s="10" t="s">
        <v>51</v>
      </c>
      <c r="C163" s="11"/>
      <c r="D163" s="8"/>
      <c r="E163" s="8"/>
      <c r="F163" s="8"/>
    </row>
    <row r="164" spans="2:7" ht="15.75" thickBot="1" x14ac:dyDescent="0.3">
      <c r="B164" s="1" t="s">
        <v>24</v>
      </c>
      <c r="C164" s="11"/>
      <c r="D164" s="8"/>
      <c r="E164" s="8"/>
      <c r="F164" s="8"/>
    </row>
    <row r="165" spans="2:7" ht="15.75" thickBot="1" x14ac:dyDescent="0.3">
      <c r="B165" s="10" t="s">
        <v>50</v>
      </c>
      <c r="C165" s="11"/>
      <c r="D165" s="8"/>
      <c r="E165" s="8"/>
      <c r="F165" s="8"/>
    </row>
    <row r="166" spans="2:7" ht="15.75" thickBot="1" x14ac:dyDescent="0.3">
      <c r="B166" s="10" t="s">
        <v>51</v>
      </c>
      <c r="C166" s="11"/>
      <c r="D166" s="8"/>
      <c r="E166" s="8"/>
      <c r="F166" s="8"/>
    </row>
    <row r="167" spans="2:7" ht="15.75" thickBot="1" x14ac:dyDescent="0.3">
      <c r="B167" s="1" t="s">
        <v>25</v>
      </c>
      <c r="C167" s="615"/>
      <c r="D167" s="616"/>
      <c r="E167" s="616"/>
      <c r="F167" s="616"/>
    </row>
    <row r="168" spans="2:7" ht="15.75" thickBot="1" x14ac:dyDescent="0.3">
      <c r="B168" s="10" t="s">
        <v>50</v>
      </c>
      <c r="C168" s="615"/>
      <c r="D168" s="616"/>
      <c r="E168" s="616"/>
      <c r="F168" s="616"/>
    </row>
    <row r="169" spans="2:7" ht="15.75" thickBot="1" x14ac:dyDescent="0.3">
      <c r="B169" s="10" t="s">
        <v>51</v>
      </c>
      <c r="C169" s="11"/>
      <c r="D169" s="8"/>
      <c r="E169" s="8"/>
      <c r="F169" s="8"/>
    </row>
    <row r="170" spans="2:7" ht="24.75" thickBot="1" x14ac:dyDescent="0.3">
      <c r="B170" s="1" t="s">
        <v>3</v>
      </c>
      <c r="C170" s="11"/>
      <c r="D170" s="8"/>
      <c r="E170" s="8"/>
      <c r="F170" s="8"/>
    </row>
    <row r="171" spans="2:7" ht="15.75" thickBot="1" x14ac:dyDescent="0.3">
      <c r="B171" s="10" t="s">
        <v>50</v>
      </c>
      <c r="C171" s="11"/>
      <c r="D171" s="8"/>
      <c r="E171" s="8"/>
      <c r="F171" s="8"/>
    </row>
    <row r="172" spans="2:7" ht="15.75" thickBot="1" x14ac:dyDescent="0.3">
      <c r="B172" s="10" t="s">
        <v>51</v>
      </c>
      <c r="C172" s="11"/>
      <c r="D172" s="8"/>
      <c r="E172" s="8"/>
      <c r="F172" s="8"/>
    </row>
    <row r="173" spans="2:7" ht="15.75" thickBot="1" x14ac:dyDescent="0.3">
      <c r="B173" s="610" t="s">
        <v>74</v>
      </c>
      <c r="C173" s="11">
        <f>C170+C167+C164+C161+C158+C155+C152</f>
        <v>3000</v>
      </c>
      <c r="D173" s="11">
        <f t="shared" ref="D173:F173" si="24">D170+D167+D164+D161+D158+D155+D152</f>
        <v>3000</v>
      </c>
      <c r="E173" s="11">
        <f t="shared" si="24"/>
        <v>3000</v>
      </c>
      <c r="F173" s="11">
        <f t="shared" si="24"/>
        <v>3000</v>
      </c>
    </row>
    <row r="174" spans="2:7" ht="17.25" customHeight="1" thickBot="1" x14ac:dyDescent="0.3">
      <c r="B174" s="22" t="s">
        <v>35</v>
      </c>
      <c r="C174" s="23">
        <f>IF(C173-C144=0,0,"Error")</f>
        <v>0</v>
      </c>
      <c r="D174" s="23">
        <f>IF(D173-D144=0,0,"Error")</f>
        <v>0</v>
      </c>
      <c r="E174" s="23">
        <f>IF(E173-E144=0,0,"Error")</f>
        <v>0</v>
      </c>
      <c r="F174" s="23">
        <f>IF(F173-F144=0,0,"Error")</f>
        <v>0</v>
      </c>
    </row>
    <row r="175" spans="2:7" s="617" customFormat="1" ht="15.75" thickBot="1" x14ac:dyDescent="0.3">
      <c r="B175" s="994" t="s">
        <v>45</v>
      </c>
      <c r="C175" s="995"/>
      <c r="D175" s="995"/>
      <c r="E175" s="995"/>
      <c r="F175" s="996"/>
      <c r="G175"/>
    </row>
    <row r="176" spans="2:7" ht="15.75" thickBot="1" x14ac:dyDescent="0.3">
      <c r="B176" s="781" t="s">
        <v>39</v>
      </c>
      <c r="C176" s="782"/>
      <c r="D176" s="782"/>
      <c r="E176" s="782"/>
      <c r="F176" s="783"/>
    </row>
    <row r="177" spans="2:6" ht="23.25" customHeight="1" thickBot="1" x14ac:dyDescent="0.3">
      <c r="B177" s="18" t="s">
        <v>29</v>
      </c>
      <c r="C177" s="997" t="s">
        <v>1065</v>
      </c>
      <c r="D177" s="998"/>
      <c r="E177" s="998"/>
      <c r="F177" s="999"/>
    </row>
    <row r="178" spans="2:6" ht="72" customHeight="1" thickBot="1" x14ac:dyDescent="0.3">
      <c r="B178" s="18" t="s">
        <v>28</v>
      </c>
      <c r="C178" s="628" t="s">
        <v>1066</v>
      </c>
      <c r="D178" s="629" t="s">
        <v>53</v>
      </c>
      <c r="E178" s="622"/>
      <c r="F178" s="623"/>
    </row>
    <row r="179" spans="2:6" ht="30.75" customHeight="1" thickBot="1" x14ac:dyDescent="0.3">
      <c r="B179" s="4" t="s">
        <v>9</v>
      </c>
      <c r="C179" s="802" t="s">
        <v>1066</v>
      </c>
      <c r="D179" s="1000"/>
      <c r="E179" s="1000"/>
      <c r="F179" s="1001"/>
    </row>
    <row r="180" spans="2:6" ht="12" customHeight="1" thickBot="1" x14ac:dyDescent="0.3">
      <c r="B180" s="4" t="s">
        <v>14</v>
      </c>
      <c r="C180" s="770" t="s">
        <v>1059</v>
      </c>
      <c r="D180" s="768"/>
      <c r="E180" s="768"/>
      <c r="F180" s="769"/>
    </row>
    <row r="181" spans="2:6" x14ac:dyDescent="0.25">
      <c r="B181" s="771"/>
      <c r="C181" s="2">
        <v>2019</v>
      </c>
      <c r="D181" s="2">
        <v>2020</v>
      </c>
      <c r="E181" s="2">
        <v>2021</v>
      </c>
      <c r="F181" s="2">
        <v>2022</v>
      </c>
    </row>
    <row r="182" spans="2:6" ht="12.75" customHeight="1" thickBot="1" x14ac:dyDescent="0.3">
      <c r="B182" s="772"/>
      <c r="C182" s="17" t="s">
        <v>5</v>
      </c>
      <c r="D182" s="17" t="s">
        <v>6</v>
      </c>
      <c r="E182" s="17" t="s">
        <v>6</v>
      </c>
      <c r="F182" s="17" t="s">
        <v>6</v>
      </c>
    </row>
    <row r="183" spans="2:6" ht="15" customHeight="1" thickBot="1" x14ac:dyDescent="0.3">
      <c r="B183" s="4" t="s">
        <v>8</v>
      </c>
      <c r="C183" s="6">
        <v>975</v>
      </c>
      <c r="D183" s="6">
        <v>1130</v>
      </c>
      <c r="E183" s="6">
        <v>1200</v>
      </c>
      <c r="F183" s="34">
        <v>1250</v>
      </c>
    </row>
    <row r="184" spans="2:6" ht="15.75" thickBot="1" x14ac:dyDescent="0.3">
      <c r="B184" s="4" t="s">
        <v>15</v>
      </c>
      <c r="C184" s="6">
        <f>C202</f>
        <v>25000</v>
      </c>
      <c r="D184" s="6">
        <f t="shared" ref="D184:F184" si="25">D202</f>
        <v>0</v>
      </c>
      <c r="E184" s="6">
        <f t="shared" si="25"/>
        <v>0</v>
      </c>
      <c r="F184" s="6">
        <f t="shared" si="25"/>
        <v>0</v>
      </c>
    </row>
    <row r="185" spans="2:6" ht="15.75" thickBot="1" x14ac:dyDescent="0.3">
      <c r="B185" s="4" t="s">
        <v>23</v>
      </c>
      <c r="C185" s="6">
        <v>0</v>
      </c>
      <c r="D185" s="6">
        <f t="shared" ref="D185:F185" si="26">D184/D183</f>
        <v>0</v>
      </c>
      <c r="E185" s="6">
        <f t="shared" si="26"/>
        <v>0</v>
      </c>
      <c r="F185" s="6">
        <f t="shared" si="26"/>
        <v>0</v>
      </c>
    </row>
    <row r="186" spans="2:6" ht="15.75" thickBot="1" x14ac:dyDescent="0.3">
      <c r="B186" s="4" t="s">
        <v>16</v>
      </c>
      <c r="C186" s="530" t="s">
        <v>22</v>
      </c>
      <c r="D186" s="7">
        <f>D183/C183-1</f>
        <v>0.15897435897435908</v>
      </c>
      <c r="E186" s="7">
        <f t="shared" ref="E186:F188" si="27">E183/D183-1</f>
        <v>6.1946902654867353E-2</v>
      </c>
      <c r="F186" s="7">
        <f t="shared" si="27"/>
        <v>4.1666666666666741E-2</v>
      </c>
    </row>
    <row r="187" spans="2:6" ht="15.75" thickBot="1" x14ac:dyDescent="0.3">
      <c r="B187" s="4" t="s">
        <v>17</v>
      </c>
      <c r="C187" s="530" t="s">
        <v>22</v>
      </c>
      <c r="D187" s="7">
        <f>D184/C184-1</f>
        <v>-1</v>
      </c>
      <c r="E187" s="7" t="e">
        <f t="shared" si="27"/>
        <v>#DIV/0!</v>
      </c>
      <c r="F187" s="7" t="e">
        <f t="shared" si="27"/>
        <v>#DIV/0!</v>
      </c>
    </row>
    <row r="188" spans="2:6" ht="15.75" thickBot="1" x14ac:dyDescent="0.3">
      <c r="B188" s="4" t="s">
        <v>18</v>
      </c>
      <c r="C188" s="530" t="s">
        <v>22</v>
      </c>
      <c r="D188" s="7" t="e">
        <f>D185/C185-1</f>
        <v>#DIV/0!</v>
      </c>
      <c r="E188" s="7" t="e">
        <f t="shared" si="27"/>
        <v>#DIV/0!</v>
      </c>
      <c r="F188" s="7" t="e">
        <f t="shared" si="27"/>
        <v>#DIV/0!</v>
      </c>
    </row>
    <row r="189" spans="2:6" ht="15.75" customHeight="1" thickBot="1" x14ac:dyDescent="0.3">
      <c r="B189" s="773" t="s">
        <v>128</v>
      </c>
      <c r="C189" s="774"/>
      <c r="D189" s="774"/>
      <c r="E189" s="774"/>
      <c r="F189" s="775"/>
    </row>
    <row r="190" spans="2:6" ht="15.75" customHeight="1" x14ac:dyDescent="0.25">
      <c r="B190" s="771"/>
      <c r="C190" s="2">
        <v>2019</v>
      </c>
      <c r="D190" s="2">
        <v>2020</v>
      </c>
      <c r="E190" s="2">
        <v>2021</v>
      </c>
      <c r="F190" s="2">
        <v>2022</v>
      </c>
    </row>
    <row r="191" spans="2:6" ht="12.75" customHeight="1" thickBot="1" x14ac:dyDescent="0.3">
      <c r="B191" s="772"/>
      <c r="C191" s="17" t="s">
        <v>5</v>
      </c>
      <c r="D191" s="17" t="s">
        <v>6</v>
      </c>
      <c r="E191" s="17" t="s">
        <v>6</v>
      </c>
      <c r="F191" s="17" t="s">
        <v>6</v>
      </c>
    </row>
    <row r="192" spans="2:6" ht="15.75" customHeight="1" thickBot="1" x14ac:dyDescent="0.3">
      <c r="B192" s="1" t="s">
        <v>41</v>
      </c>
      <c r="C192" s="8">
        <f>C193+C194+C195+C196</f>
        <v>0</v>
      </c>
      <c r="D192" s="8">
        <f t="shared" ref="D192:F192" si="28">D193+D194+D195+D196</f>
        <v>0</v>
      </c>
      <c r="E192" s="8">
        <f t="shared" si="28"/>
        <v>0</v>
      </c>
      <c r="F192" s="8">
        <f t="shared" si="28"/>
        <v>0</v>
      </c>
    </row>
    <row r="193" spans="2:9" ht="15.75" thickBot="1" x14ac:dyDescent="0.3">
      <c r="B193" s="10" t="s">
        <v>50</v>
      </c>
      <c r="C193" s="8">
        <v>0</v>
      </c>
      <c r="D193" s="8">
        <v>0</v>
      </c>
      <c r="E193" s="8">
        <v>0</v>
      </c>
      <c r="F193" s="8">
        <v>0</v>
      </c>
    </row>
    <row r="194" spans="2:9" ht="15.75" thickBot="1" x14ac:dyDescent="0.3">
      <c r="B194" s="10" t="s">
        <v>75</v>
      </c>
      <c r="C194" s="8"/>
      <c r="D194" s="8"/>
      <c r="E194" s="8"/>
      <c r="F194" s="8"/>
    </row>
    <row r="195" spans="2:9" ht="15.75" thickBot="1" x14ac:dyDescent="0.3">
      <c r="B195" s="10" t="s">
        <v>76</v>
      </c>
      <c r="C195" s="8"/>
      <c r="D195" s="8"/>
      <c r="E195" s="8"/>
      <c r="F195" s="8"/>
    </row>
    <row r="196" spans="2:9" ht="15.75" thickBot="1" x14ac:dyDescent="0.3">
      <c r="B196" s="10" t="s">
        <v>77</v>
      </c>
      <c r="C196" s="8"/>
      <c r="D196" s="8"/>
      <c r="E196" s="8"/>
      <c r="F196" s="8"/>
    </row>
    <row r="197" spans="2:9" ht="15.75" thickBot="1" x14ac:dyDescent="0.3">
      <c r="B197" s="1" t="s">
        <v>42</v>
      </c>
      <c r="C197" s="11">
        <f>C198+C199+C200+C201</f>
        <v>25000</v>
      </c>
      <c r="D197" s="11">
        <f t="shared" ref="D197:F197" si="29">D198+D199+D200+D201</f>
        <v>0</v>
      </c>
      <c r="E197" s="11">
        <f t="shared" si="29"/>
        <v>0</v>
      </c>
      <c r="F197" s="11">
        <f t="shared" si="29"/>
        <v>0</v>
      </c>
    </row>
    <row r="198" spans="2:9" ht="15.75" thickBot="1" x14ac:dyDescent="0.3">
      <c r="B198" s="10" t="s">
        <v>50</v>
      </c>
      <c r="C198" s="11">
        <v>25000</v>
      </c>
      <c r="D198" s="53"/>
      <c r="E198" s="53"/>
      <c r="F198" s="8">
        <v>0</v>
      </c>
    </row>
    <row r="199" spans="2:9" ht="15.75" thickBot="1" x14ac:dyDescent="0.3">
      <c r="B199" s="10" t="s">
        <v>75</v>
      </c>
      <c r="C199" s="11"/>
      <c r="D199" s="8"/>
      <c r="E199" s="8"/>
      <c r="F199" s="8"/>
      <c r="I199" s="618"/>
    </row>
    <row r="200" spans="2:9" ht="15.75" thickBot="1" x14ac:dyDescent="0.3">
      <c r="B200" s="10" t="s">
        <v>76</v>
      </c>
      <c r="C200" s="11"/>
      <c r="D200" s="8"/>
      <c r="E200" s="8"/>
      <c r="F200" s="8"/>
    </row>
    <row r="201" spans="2:9" ht="15.75" thickBot="1" x14ac:dyDescent="0.3">
      <c r="B201" s="10" t="s">
        <v>77</v>
      </c>
      <c r="C201" s="11"/>
      <c r="D201" s="8"/>
      <c r="E201" s="8"/>
      <c r="F201" s="8"/>
    </row>
    <row r="202" spans="2:9" ht="18.75" customHeight="1" thickBot="1" x14ac:dyDescent="0.3">
      <c r="B202" s="610" t="s">
        <v>33</v>
      </c>
      <c r="C202" s="11">
        <f>C193+C198</f>
        <v>25000</v>
      </c>
      <c r="D202" s="11">
        <f>D193+D198</f>
        <v>0</v>
      </c>
      <c r="E202" s="11">
        <f>E193+E198</f>
        <v>0</v>
      </c>
      <c r="F202" s="11">
        <f>F193+F198</f>
        <v>0</v>
      </c>
    </row>
    <row r="203" spans="2:9" ht="23.25" customHeight="1" thickBot="1" x14ac:dyDescent="0.3">
      <c r="B203" s="18" t="s">
        <v>46</v>
      </c>
      <c r="C203" s="1002" t="s">
        <v>1067</v>
      </c>
      <c r="D203" s="1003"/>
      <c r="E203" s="1004"/>
      <c r="F203" s="1005"/>
    </row>
    <row r="204" spans="2:9" ht="35.25" customHeight="1" thickBot="1" x14ac:dyDescent="0.3">
      <c r="B204" s="280" t="s">
        <v>28</v>
      </c>
      <c r="C204" s="637" t="s">
        <v>1068</v>
      </c>
      <c r="D204" s="638" t="s">
        <v>53</v>
      </c>
      <c r="E204" s="1006"/>
      <c r="F204" s="1007"/>
    </row>
    <row r="205" spans="2:9" ht="15.75" customHeight="1" thickBot="1" x14ac:dyDescent="0.3">
      <c r="B205" s="4" t="s">
        <v>9</v>
      </c>
      <c r="C205" s="991" t="s">
        <v>1069</v>
      </c>
      <c r="D205" s="992"/>
      <c r="E205" s="992"/>
      <c r="F205" s="993"/>
    </row>
    <row r="206" spans="2:9" ht="15.75" thickBot="1" x14ac:dyDescent="0.3">
      <c r="B206" s="4" t="s">
        <v>14</v>
      </c>
      <c r="C206" s="955" t="s">
        <v>1059</v>
      </c>
      <c r="D206" s="956"/>
      <c r="E206" s="956"/>
      <c r="F206" s="957"/>
    </row>
    <row r="207" spans="2:9" x14ac:dyDescent="0.25">
      <c r="B207" s="771"/>
      <c r="C207" s="2">
        <v>2019</v>
      </c>
      <c r="D207" s="2">
        <v>2020</v>
      </c>
      <c r="E207" s="2">
        <v>2021</v>
      </c>
      <c r="F207" s="2">
        <v>2022</v>
      </c>
    </row>
    <row r="208" spans="2:9" ht="15.75" thickBot="1" x14ac:dyDescent="0.3">
      <c r="B208" s="772"/>
      <c r="C208" s="17" t="s">
        <v>5</v>
      </c>
      <c r="D208" s="17" t="s">
        <v>6</v>
      </c>
      <c r="E208" s="17" t="s">
        <v>6</v>
      </c>
      <c r="F208" s="17" t="s">
        <v>6</v>
      </c>
    </row>
    <row r="209" spans="2:6" ht="15.75" thickBot="1" x14ac:dyDescent="0.3">
      <c r="B209" s="4" t="s">
        <v>8</v>
      </c>
      <c r="C209" s="6">
        <v>975</v>
      </c>
      <c r="D209" s="6">
        <v>1130</v>
      </c>
      <c r="E209" s="6">
        <v>1200</v>
      </c>
      <c r="F209" s="34">
        <v>1250</v>
      </c>
    </row>
    <row r="210" spans="2:6" ht="15.75" thickBot="1" x14ac:dyDescent="0.3">
      <c r="B210" s="4" t="s">
        <v>15</v>
      </c>
      <c r="C210" s="327">
        <f>C228</f>
        <v>400</v>
      </c>
      <c r="D210" s="327">
        <f t="shared" ref="D210:F210" si="30">D228</f>
        <v>2000</v>
      </c>
      <c r="E210" s="327">
        <f t="shared" si="30"/>
        <v>2000</v>
      </c>
      <c r="F210" s="327">
        <f t="shared" si="30"/>
        <v>2000</v>
      </c>
    </row>
    <row r="211" spans="2:6" ht="15.75" thickBot="1" x14ac:dyDescent="0.3">
      <c r="B211" s="4" t="s">
        <v>23</v>
      </c>
      <c r="C211" s="6">
        <f>C210/C209</f>
        <v>0.41025641025641024</v>
      </c>
      <c r="D211" s="6">
        <f t="shared" ref="D211:F211" si="31">D210/D209</f>
        <v>1.7699115044247788</v>
      </c>
      <c r="E211" s="6">
        <f t="shared" si="31"/>
        <v>1.6666666666666667</v>
      </c>
      <c r="F211" s="6">
        <f t="shared" si="31"/>
        <v>1.6</v>
      </c>
    </row>
    <row r="212" spans="2:6" ht="15.75" thickBot="1" x14ac:dyDescent="0.3">
      <c r="B212" s="4" t="s">
        <v>16</v>
      </c>
      <c r="C212" s="530" t="s">
        <v>22</v>
      </c>
      <c r="D212" s="7">
        <f>D209/C209-1</f>
        <v>0.15897435897435908</v>
      </c>
      <c r="E212" s="7">
        <f t="shared" ref="E212:F214" si="32">E209/D209-1</f>
        <v>6.1946902654867353E-2</v>
      </c>
      <c r="F212" s="7">
        <f t="shared" si="32"/>
        <v>4.1666666666666741E-2</v>
      </c>
    </row>
    <row r="213" spans="2:6" ht="15.75" customHeight="1" thickBot="1" x14ac:dyDescent="0.3">
      <c r="B213" s="4" t="s">
        <v>17</v>
      </c>
      <c r="C213" s="530" t="s">
        <v>22</v>
      </c>
      <c r="D213" s="7">
        <f>D210/C210-1</f>
        <v>4</v>
      </c>
      <c r="E213" s="7">
        <f t="shared" si="32"/>
        <v>0</v>
      </c>
      <c r="F213" s="7">
        <f t="shared" si="32"/>
        <v>0</v>
      </c>
    </row>
    <row r="214" spans="2:6" ht="12.75" customHeight="1" thickBot="1" x14ac:dyDescent="0.3">
      <c r="B214" s="4" t="s">
        <v>18</v>
      </c>
      <c r="C214" s="530" t="s">
        <v>22</v>
      </c>
      <c r="D214" s="7">
        <f>D211/C211-1</f>
        <v>3.3141592920353986</v>
      </c>
      <c r="E214" s="7">
        <f t="shared" si="32"/>
        <v>-5.8333333333333348E-2</v>
      </c>
      <c r="F214" s="7">
        <f t="shared" si="32"/>
        <v>-4.0000000000000036E-2</v>
      </c>
    </row>
    <row r="215" spans="2:6" ht="16.5" customHeight="1" thickBot="1" x14ac:dyDescent="0.3">
      <c r="B215" s="773" t="s">
        <v>128</v>
      </c>
      <c r="C215" s="774"/>
      <c r="D215" s="774"/>
      <c r="E215" s="774"/>
      <c r="F215" s="775"/>
    </row>
    <row r="216" spans="2:6" x14ac:dyDescent="0.25">
      <c r="B216" s="771"/>
      <c r="C216" s="2">
        <v>2019</v>
      </c>
      <c r="D216" s="2">
        <v>2020</v>
      </c>
      <c r="E216" s="2">
        <v>2021</v>
      </c>
      <c r="F216" s="2">
        <v>2022</v>
      </c>
    </row>
    <row r="217" spans="2:6" ht="15.75" thickBot="1" x14ac:dyDescent="0.3">
      <c r="B217" s="772"/>
      <c r="C217" s="17" t="s">
        <v>5</v>
      </c>
      <c r="D217" s="17" t="s">
        <v>6</v>
      </c>
      <c r="E217" s="17" t="s">
        <v>6</v>
      </c>
      <c r="F217" s="17" t="s">
        <v>6</v>
      </c>
    </row>
    <row r="218" spans="2:6" ht="15.75" thickBot="1" x14ac:dyDescent="0.3">
      <c r="B218" s="1" t="s">
        <v>41</v>
      </c>
      <c r="C218" s="8">
        <f>C219+C220+C221+C222</f>
        <v>0</v>
      </c>
      <c r="D218" s="8">
        <f t="shared" ref="D218:F218" si="33">D219+D220+D221+D222</f>
        <v>0</v>
      </c>
      <c r="E218" s="8">
        <f t="shared" si="33"/>
        <v>0</v>
      </c>
      <c r="F218" s="8">
        <f t="shared" si="33"/>
        <v>0</v>
      </c>
    </row>
    <row r="219" spans="2:6" ht="15.75" thickBot="1" x14ac:dyDescent="0.3">
      <c r="B219" s="10" t="s">
        <v>50</v>
      </c>
      <c r="C219" s="8"/>
      <c r="D219" s="8">
        <v>0</v>
      </c>
      <c r="E219" s="8">
        <v>0</v>
      </c>
      <c r="F219" s="8">
        <v>0</v>
      </c>
    </row>
    <row r="220" spans="2:6" ht="15.75" thickBot="1" x14ac:dyDescent="0.3">
      <c r="B220" s="10" t="s">
        <v>75</v>
      </c>
      <c r="C220" s="8"/>
      <c r="D220" s="8"/>
      <c r="E220" s="8"/>
      <c r="F220" s="8"/>
    </row>
    <row r="221" spans="2:6" ht="15.75" thickBot="1" x14ac:dyDescent="0.3">
      <c r="B221" s="10" t="s">
        <v>76</v>
      </c>
      <c r="C221" s="8"/>
      <c r="D221" s="8"/>
      <c r="E221" s="8"/>
      <c r="F221" s="8"/>
    </row>
    <row r="222" spans="2:6" ht="15.75" thickBot="1" x14ac:dyDescent="0.3">
      <c r="B222" s="10" t="s">
        <v>77</v>
      </c>
      <c r="C222" s="8"/>
      <c r="D222" s="8"/>
      <c r="E222" s="8"/>
      <c r="F222" s="8"/>
    </row>
    <row r="223" spans="2:6" ht="15.75" thickBot="1" x14ac:dyDescent="0.3">
      <c r="B223" s="1" t="s">
        <v>42</v>
      </c>
      <c r="C223" s="11">
        <f>C224+C225+C226+C227</f>
        <v>400</v>
      </c>
      <c r="D223" s="11">
        <f t="shared" ref="D223:F223" si="34">D224+D225+D226+D227</f>
        <v>2000</v>
      </c>
      <c r="E223" s="11">
        <f t="shared" si="34"/>
        <v>2000</v>
      </c>
      <c r="F223" s="11">
        <f t="shared" si="34"/>
        <v>2000</v>
      </c>
    </row>
    <row r="224" spans="2:6" ht="15.75" thickBot="1" x14ac:dyDescent="0.3">
      <c r="B224" s="10" t="s">
        <v>50</v>
      </c>
      <c r="C224" s="296">
        <v>400</v>
      </c>
      <c r="D224" s="296">
        <v>2000</v>
      </c>
      <c r="E224" s="327">
        <v>2000</v>
      </c>
      <c r="F224" s="327">
        <v>2000</v>
      </c>
    </row>
    <row r="225" spans="2:6" ht="15.75" thickBot="1" x14ac:dyDescent="0.3">
      <c r="B225" s="10" t="s">
        <v>75</v>
      </c>
      <c r="C225" s="11"/>
      <c r="D225" s="8"/>
      <c r="E225" s="8"/>
      <c r="F225" s="8"/>
    </row>
    <row r="226" spans="2:6" ht="15.75" thickBot="1" x14ac:dyDescent="0.3">
      <c r="B226" s="10" t="s">
        <v>76</v>
      </c>
      <c r="C226" s="11"/>
      <c r="D226" s="8"/>
      <c r="E226" s="8"/>
      <c r="F226" s="8"/>
    </row>
    <row r="227" spans="2:6" ht="21.75" customHeight="1" thickBot="1" x14ac:dyDescent="0.3">
      <c r="B227" s="10" t="s">
        <v>77</v>
      </c>
      <c r="C227" s="11"/>
      <c r="D227" s="8"/>
      <c r="E227" s="8"/>
      <c r="F227" s="8"/>
    </row>
    <row r="228" spans="2:6" ht="23.25" customHeight="1" thickBot="1" x14ac:dyDescent="0.3">
      <c r="B228" s="610" t="s">
        <v>33</v>
      </c>
      <c r="C228" s="11">
        <f>C218+C223</f>
        <v>400</v>
      </c>
      <c r="D228" s="11">
        <f t="shared" ref="D228:F228" si="35">D218+D223</f>
        <v>2000</v>
      </c>
      <c r="E228" s="11">
        <f t="shared" si="35"/>
        <v>2000</v>
      </c>
      <c r="F228" s="11">
        <f t="shared" si="35"/>
        <v>2000</v>
      </c>
    </row>
    <row r="229" spans="2:6" ht="23.25" customHeight="1" thickBot="1" x14ac:dyDescent="0.3">
      <c r="B229" s="18" t="s">
        <v>46</v>
      </c>
      <c r="C229" s="1002" t="s">
        <v>1067</v>
      </c>
      <c r="D229" s="1003"/>
      <c r="E229" s="1004"/>
      <c r="F229" s="1005"/>
    </row>
    <row r="230" spans="2:6" ht="34.5" customHeight="1" thickBot="1" x14ac:dyDescent="0.3">
      <c r="B230" s="18" t="s">
        <v>55</v>
      </c>
      <c r="C230" s="637" t="s">
        <v>1070</v>
      </c>
      <c r="D230" s="638" t="s">
        <v>53</v>
      </c>
      <c r="E230" s="1008"/>
      <c r="F230" s="1007"/>
    </row>
    <row r="231" spans="2:6" ht="15.75" customHeight="1" thickBot="1" x14ac:dyDescent="0.3">
      <c r="B231" s="4" t="s">
        <v>9</v>
      </c>
      <c r="C231" s="802" t="s">
        <v>1071</v>
      </c>
      <c r="D231" s="803"/>
      <c r="E231" s="803"/>
      <c r="F231" s="804"/>
    </row>
    <row r="232" spans="2:6" ht="15.75" thickBot="1" x14ac:dyDescent="0.3">
      <c r="B232" s="4" t="s">
        <v>14</v>
      </c>
      <c r="C232" s="955" t="s">
        <v>1059</v>
      </c>
      <c r="D232" s="956"/>
      <c r="E232" s="956"/>
      <c r="F232" s="957"/>
    </row>
    <row r="233" spans="2:6" x14ac:dyDescent="0.25">
      <c r="B233" s="771"/>
      <c r="C233" s="2">
        <v>2019</v>
      </c>
      <c r="D233" s="2">
        <v>2020</v>
      </c>
      <c r="E233" s="2">
        <v>2021</v>
      </c>
      <c r="F233" s="2">
        <v>2022</v>
      </c>
    </row>
    <row r="234" spans="2:6" ht="15.75" thickBot="1" x14ac:dyDescent="0.3">
      <c r="B234" s="772"/>
      <c r="C234" s="17" t="s">
        <v>5</v>
      </c>
      <c r="D234" s="17" t="s">
        <v>6</v>
      </c>
      <c r="E234" s="17" t="s">
        <v>6</v>
      </c>
      <c r="F234" s="17" t="s">
        <v>6</v>
      </c>
    </row>
    <row r="235" spans="2:6" ht="15.75" thickBot="1" x14ac:dyDescent="0.3">
      <c r="B235" s="4" t="s">
        <v>8</v>
      </c>
      <c r="C235" s="258">
        <v>170</v>
      </c>
      <c r="D235" s="258">
        <v>175</v>
      </c>
      <c r="E235" s="258">
        <v>183</v>
      </c>
      <c r="F235" s="258">
        <v>190</v>
      </c>
    </row>
    <row r="236" spans="2:6" ht="15.75" thickBot="1" x14ac:dyDescent="0.3">
      <c r="B236" s="4" t="s">
        <v>15</v>
      </c>
      <c r="C236" s="327">
        <f>C254</f>
        <v>800</v>
      </c>
      <c r="D236" s="327">
        <f t="shared" ref="D236:F236" si="36">D254</f>
        <v>0</v>
      </c>
      <c r="E236" s="327">
        <f t="shared" si="36"/>
        <v>0</v>
      </c>
      <c r="F236" s="327">
        <f t="shared" si="36"/>
        <v>0</v>
      </c>
    </row>
    <row r="237" spans="2:6" ht="15.75" thickBot="1" x14ac:dyDescent="0.3">
      <c r="B237" s="4" t="s">
        <v>23</v>
      </c>
      <c r="C237" s="6">
        <f>C236/C235</f>
        <v>4.7058823529411766</v>
      </c>
      <c r="D237" s="6">
        <f t="shared" ref="D237:F237" si="37">D236/D235</f>
        <v>0</v>
      </c>
      <c r="E237" s="6">
        <f t="shared" si="37"/>
        <v>0</v>
      </c>
      <c r="F237" s="6">
        <f t="shared" si="37"/>
        <v>0</v>
      </c>
    </row>
    <row r="238" spans="2:6" ht="15.75" thickBot="1" x14ac:dyDescent="0.3">
      <c r="B238" s="4" t="s">
        <v>16</v>
      </c>
      <c r="C238" s="530" t="s">
        <v>22</v>
      </c>
      <c r="D238" s="7">
        <f>D235/C235-1</f>
        <v>2.9411764705882248E-2</v>
      </c>
      <c r="E238" s="7">
        <f t="shared" ref="E238:F240" si="38">E235/D235-1</f>
        <v>4.5714285714285818E-2</v>
      </c>
      <c r="F238" s="7">
        <f t="shared" si="38"/>
        <v>3.8251366120218622E-2</v>
      </c>
    </row>
    <row r="239" spans="2:6" ht="15.75" thickBot="1" x14ac:dyDescent="0.3">
      <c r="B239" s="4" t="s">
        <v>17</v>
      </c>
      <c r="C239" s="530" t="s">
        <v>22</v>
      </c>
      <c r="D239" s="7">
        <f>D236/C236-1</f>
        <v>-1</v>
      </c>
      <c r="E239" s="7" t="e">
        <f t="shared" si="38"/>
        <v>#DIV/0!</v>
      </c>
      <c r="F239" s="7" t="e">
        <f t="shared" si="38"/>
        <v>#DIV/0!</v>
      </c>
    </row>
    <row r="240" spans="2:6" ht="15.75" thickBot="1" x14ac:dyDescent="0.3">
      <c r="B240" s="4" t="s">
        <v>18</v>
      </c>
      <c r="C240" s="530" t="s">
        <v>22</v>
      </c>
      <c r="D240" s="7">
        <f>D237/C237-1</f>
        <v>-1</v>
      </c>
      <c r="E240" s="7" t="e">
        <f t="shared" si="38"/>
        <v>#DIV/0!</v>
      </c>
      <c r="F240" s="7" t="e">
        <f t="shared" si="38"/>
        <v>#DIV/0!</v>
      </c>
    </row>
    <row r="241" spans="2:6" ht="15.75" customHeight="1" thickBot="1" x14ac:dyDescent="0.3">
      <c r="B241" s="773" t="s">
        <v>129</v>
      </c>
      <c r="C241" s="774"/>
      <c r="D241" s="774"/>
      <c r="E241" s="774"/>
      <c r="F241" s="775"/>
    </row>
    <row r="242" spans="2:6" x14ac:dyDescent="0.25">
      <c r="B242" s="771"/>
      <c r="C242" s="2">
        <v>2019</v>
      </c>
      <c r="D242" s="2">
        <v>2020</v>
      </c>
      <c r="E242" s="2">
        <v>2021</v>
      </c>
      <c r="F242" s="2">
        <v>2022</v>
      </c>
    </row>
    <row r="243" spans="2:6" ht="15.75" thickBot="1" x14ac:dyDescent="0.3">
      <c r="B243" s="772"/>
      <c r="C243" s="17" t="s">
        <v>5</v>
      </c>
      <c r="D243" s="17" t="s">
        <v>6</v>
      </c>
      <c r="E243" s="17" t="s">
        <v>6</v>
      </c>
      <c r="F243" s="17" t="s">
        <v>6</v>
      </c>
    </row>
    <row r="244" spans="2:6" ht="15.75" thickBot="1" x14ac:dyDescent="0.3">
      <c r="B244" s="1" t="s">
        <v>41</v>
      </c>
      <c r="C244" s="8">
        <f>C245+C246+C247+C248</f>
        <v>0</v>
      </c>
      <c r="D244" s="8">
        <f t="shared" ref="D244:F244" si="39">D245+D246+D247+D248</f>
        <v>0</v>
      </c>
      <c r="E244" s="8">
        <f t="shared" si="39"/>
        <v>0</v>
      </c>
      <c r="F244" s="8">
        <f t="shared" si="39"/>
        <v>0</v>
      </c>
    </row>
    <row r="245" spans="2:6" ht="15.75" thickBot="1" x14ac:dyDescent="0.3">
      <c r="B245" s="10" t="s">
        <v>50</v>
      </c>
      <c r="C245" s="8">
        <v>0</v>
      </c>
      <c r="D245" s="8">
        <v>0</v>
      </c>
      <c r="E245" s="8">
        <v>0</v>
      </c>
      <c r="F245" s="8">
        <v>0</v>
      </c>
    </row>
    <row r="246" spans="2:6" ht="15.75" thickBot="1" x14ac:dyDescent="0.3">
      <c r="B246" s="10" t="s">
        <v>75</v>
      </c>
      <c r="C246" s="8"/>
      <c r="D246" s="8"/>
      <c r="E246" s="8"/>
      <c r="F246" s="8"/>
    </row>
    <row r="247" spans="2:6" ht="15.75" thickBot="1" x14ac:dyDescent="0.3">
      <c r="B247" s="10" t="s">
        <v>76</v>
      </c>
      <c r="C247" s="8"/>
      <c r="D247" s="8"/>
      <c r="E247" s="8"/>
      <c r="F247" s="8"/>
    </row>
    <row r="248" spans="2:6" ht="15.75" thickBot="1" x14ac:dyDescent="0.3">
      <c r="B248" s="10" t="s">
        <v>77</v>
      </c>
      <c r="C248" s="8"/>
      <c r="D248" s="8"/>
      <c r="E248" s="8"/>
      <c r="F248" s="8"/>
    </row>
    <row r="249" spans="2:6" ht="15.75" thickBot="1" x14ac:dyDescent="0.3">
      <c r="B249" s="1" t="s">
        <v>42</v>
      </c>
      <c r="C249" s="11">
        <f t="shared" ref="C249:F249" si="40">C250+C251+C252+C253</f>
        <v>800</v>
      </c>
      <c r="D249" s="11">
        <f t="shared" si="40"/>
        <v>0</v>
      </c>
      <c r="E249" s="11">
        <f t="shared" si="40"/>
        <v>0</v>
      </c>
      <c r="F249" s="11">
        <f t="shared" si="40"/>
        <v>0</v>
      </c>
    </row>
    <row r="250" spans="2:6" ht="15.75" thickBot="1" x14ac:dyDescent="0.3">
      <c r="B250" s="10" t="s">
        <v>50</v>
      </c>
      <c r="C250" s="327">
        <v>800</v>
      </c>
      <c r="D250" s="296"/>
      <c r="E250" s="296"/>
      <c r="F250" s="296"/>
    </row>
    <row r="251" spans="2:6" ht="15.75" thickBot="1" x14ac:dyDescent="0.3">
      <c r="B251" s="10" t="s">
        <v>75</v>
      </c>
      <c r="C251" s="11"/>
      <c r="D251" s="8"/>
      <c r="E251" s="8"/>
      <c r="F251" s="8"/>
    </row>
    <row r="252" spans="2:6" ht="15.75" thickBot="1" x14ac:dyDescent="0.3">
      <c r="B252" s="10" t="s">
        <v>76</v>
      </c>
      <c r="C252" s="11"/>
      <c r="D252" s="8"/>
      <c r="E252" s="8"/>
      <c r="F252" s="8"/>
    </row>
    <row r="253" spans="2:6" ht="15.75" thickBot="1" x14ac:dyDescent="0.3">
      <c r="B253" s="10" t="s">
        <v>77</v>
      </c>
      <c r="C253" s="11"/>
      <c r="D253" s="8"/>
      <c r="E253" s="8"/>
      <c r="F253" s="8"/>
    </row>
    <row r="254" spans="2:6" ht="15.75" thickBot="1" x14ac:dyDescent="0.3">
      <c r="B254" s="610" t="s">
        <v>57</v>
      </c>
      <c r="C254" s="11">
        <f>C244+C249</f>
        <v>800</v>
      </c>
      <c r="D254" s="11">
        <f t="shared" ref="D254:F254" si="41">D244+D249</f>
        <v>0</v>
      </c>
      <c r="E254" s="11">
        <f t="shared" si="41"/>
        <v>0</v>
      </c>
      <c r="F254" s="11">
        <f t="shared" si="41"/>
        <v>0</v>
      </c>
    </row>
    <row r="255" spans="2:6" ht="15.75" thickBot="1" x14ac:dyDescent="0.3">
      <c r="B255" s="781" t="s">
        <v>43</v>
      </c>
      <c r="C255" s="782"/>
      <c r="D255" s="782"/>
      <c r="E255" s="782"/>
      <c r="F255" s="783"/>
    </row>
    <row r="256" spans="2:6" ht="15.75" thickBot="1" x14ac:dyDescent="0.3">
      <c r="B256" s="282" t="s">
        <v>29</v>
      </c>
      <c r="C256" s="1009" t="s">
        <v>1072</v>
      </c>
      <c r="D256" s="1010"/>
      <c r="E256" s="1010"/>
      <c r="F256" s="1011"/>
    </row>
    <row r="257" spans="2:6" ht="34.5" thickBot="1" x14ac:dyDescent="0.3">
      <c r="B257" s="18" t="s">
        <v>28</v>
      </c>
      <c r="C257" s="641" t="s">
        <v>1073</v>
      </c>
      <c r="D257" s="625" t="s">
        <v>53</v>
      </c>
      <c r="E257" s="626"/>
      <c r="F257" s="627"/>
    </row>
    <row r="258" spans="2:6" ht="21.75" customHeight="1" thickBot="1" x14ac:dyDescent="0.3">
      <c r="B258" s="4" t="s">
        <v>9</v>
      </c>
      <c r="C258" s="1012" t="s">
        <v>1074</v>
      </c>
      <c r="D258" s="1013"/>
      <c r="E258" s="1013"/>
      <c r="F258" s="1014"/>
    </row>
    <row r="259" spans="2:6" ht="15.75" thickBot="1" x14ac:dyDescent="0.3">
      <c r="B259" s="4" t="s">
        <v>14</v>
      </c>
      <c r="C259" s="955" t="s">
        <v>1059</v>
      </c>
      <c r="D259" s="956"/>
      <c r="E259" s="956"/>
      <c r="F259" s="957"/>
    </row>
    <row r="260" spans="2:6" ht="12.75" customHeight="1" x14ac:dyDescent="0.25">
      <c r="B260" s="771"/>
      <c r="C260" s="2">
        <v>2019</v>
      </c>
      <c r="D260" s="2">
        <v>2020</v>
      </c>
      <c r="E260" s="2">
        <v>2021</v>
      </c>
      <c r="F260" s="2">
        <v>2022</v>
      </c>
    </row>
    <row r="261" spans="2:6" ht="9" customHeight="1" thickBot="1" x14ac:dyDescent="0.3">
      <c r="B261" s="772"/>
      <c r="C261" s="17" t="s">
        <v>5</v>
      </c>
      <c r="D261" s="17" t="s">
        <v>6</v>
      </c>
      <c r="E261" s="17" t="s">
        <v>6</v>
      </c>
      <c r="F261" s="17" t="s">
        <v>6</v>
      </c>
    </row>
    <row r="262" spans="2:6" ht="21" customHeight="1" thickBot="1" x14ac:dyDescent="0.3">
      <c r="B262" s="4" t="s">
        <v>8</v>
      </c>
      <c r="C262" s="6">
        <v>975</v>
      </c>
      <c r="D262" s="6">
        <v>1130</v>
      </c>
      <c r="E262" s="6">
        <v>1200</v>
      </c>
      <c r="F262" s="34">
        <v>1250</v>
      </c>
    </row>
    <row r="263" spans="2:6" ht="15.75" thickBot="1" x14ac:dyDescent="0.3">
      <c r="B263" s="4" t="s">
        <v>15</v>
      </c>
      <c r="C263" s="327">
        <f>C281</f>
        <v>800</v>
      </c>
      <c r="D263" s="327">
        <f t="shared" ref="D263:F263" si="42">D281</f>
        <v>0</v>
      </c>
      <c r="E263" s="327">
        <f t="shared" si="42"/>
        <v>0</v>
      </c>
      <c r="F263" s="327">
        <f t="shared" si="42"/>
        <v>0</v>
      </c>
    </row>
    <row r="264" spans="2:6" ht="15.75" thickBot="1" x14ac:dyDescent="0.3">
      <c r="B264" s="4" t="s">
        <v>23</v>
      </c>
      <c r="C264" s="6">
        <f>C263/C262</f>
        <v>0.82051282051282048</v>
      </c>
      <c r="D264" s="6">
        <f t="shared" ref="D264:F264" si="43">D263/D262</f>
        <v>0</v>
      </c>
      <c r="E264" s="6">
        <f t="shared" si="43"/>
        <v>0</v>
      </c>
      <c r="F264" s="6">
        <f t="shared" si="43"/>
        <v>0</v>
      </c>
    </row>
    <row r="265" spans="2:6" ht="15.75" thickBot="1" x14ac:dyDescent="0.3">
      <c r="B265" s="4" t="s">
        <v>16</v>
      </c>
      <c r="C265" s="530" t="s">
        <v>22</v>
      </c>
      <c r="D265" s="7">
        <f>D262/C262-1</f>
        <v>0.15897435897435908</v>
      </c>
      <c r="E265" s="7">
        <f t="shared" ref="E265:F267" si="44">E262/D262-1</f>
        <v>6.1946902654867353E-2</v>
      </c>
      <c r="F265" s="7">
        <f t="shared" si="44"/>
        <v>4.1666666666666741E-2</v>
      </c>
    </row>
    <row r="266" spans="2:6" ht="15.75" thickBot="1" x14ac:dyDescent="0.3">
      <c r="B266" s="4" t="s">
        <v>17</v>
      </c>
      <c r="C266" s="530" t="s">
        <v>22</v>
      </c>
      <c r="D266" s="7">
        <f t="shared" ref="D266" si="45">D263/C263-1</f>
        <v>-1</v>
      </c>
      <c r="E266" s="7" t="e">
        <f t="shared" si="44"/>
        <v>#DIV/0!</v>
      </c>
      <c r="F266" s="7" t="e">
        <f t="shared" si="44"/>
        <v>#DIV/0!</v>
      </c>
    </row>
    <row r="267" spans="2:6" ht="15.75" thickBot="1" x14ac:dyDescent="0.3">
      <c r="B267" s="4" t="s">
        <v>18</v>
      </c>
      <c r="C267" s="530" t="s">
        <v>22</v>
      </c>
      <c r="D267" s="7">
        <f>D264/C264-1</f>
        <v>-1</v>
      </c>
      <c r="E267" s="7" t="e">
        <f t="shared" si="44"/>
        <v>#DIV/0!</v>
      </c>
      <c r="F267" s="7" t="e">
        <f t="shared" si="44"/>
        <v>#DIV/0!</v>
      </c>
    </row>
    <row r="268" spans="2:6" ht="15.75" thickBot="1" x14ac:dyDescent="0.3">
      <c r="B268" s="773" t="s">
        <v>128</v>
      </c>
      <c r="C268" s="774"/>
      <c r="D268" s="774"/>
      <c r="E268" s="774"/>
      <c r="F268" s="775"/>
    </row>
    <row r="269" spans="2:6" ht="12.75" customHeight="1" x14ac:dyDescent="0.25">
      <c r="B269" s="771"/>
      <c r="C269" s="2">
        <v>2019</v>
      </c>
      <c r="D269" s="2">
        <v>2020</v>
      </c>
      <c r="E269" s="2">
        <v>2021</v>
      </c>
      <c r="F269" s="2">
        <v>2022</v>
      </c>
    </row>
    <row r="270" spans="2:6" ht="9" customHeight="1" thickBot="1" x14ac:dyDescent="0.3">
      <c r="B270" s="772"/>
      <c r="C270" s="17" t="s">
        <v>5</v>
      </c>
      <c r="D270" s="17" t="s">
        <v>6</v>
      </c>
      <c r="E270" s="17" t="s">
        <v>6</v>
      </c>
      <c r="F270" s="17" t="s">
        <v>6</v>
      </c>
    </row>
    <row r="271" spans="2:6" ht="15.75" thickBot="1" x14ac:dyDescent="0.3">
      <c r="B271" s="1" t="s">
        <v>41</v>
      </c>
      <c r="C271" s="8">
        <f>C272+C273+C274+C275</f>
        <v>0</v>
      </c>
      <c r="D271" s="8">
        <f t="shared" ref="D271:F271" si="46">D272+D273+D274+D275</f>
        <v>0</v>
      </c>
      <c r="E271" s="8">
        <f t="shared" si="46"/>
        <v>0</v>
      </c>
      <c r="F271" s="8">
        <f t="shared" si="46"/>
        <v>0</v>
      </c>
    </row>
    <row r="272" spans="2:6" ht="15.75" thickBot="1" x14ac:dyDescent="0.3">
      <c r="B272" s="10" t="s">
        <v>50</v>
      </c>
      <c r="C272" s="8">
        <v>0</v>
      </c>
      <c r="D272" s="8">
        <v>0</v>
      </c>
      <c r="E272" s="8">
        <v>0</v>
      </c>
      <c r="F272" s="8">
        <v>0</v>
      </c>
    </row>
    <row r="273" spans="2:10" ht="15.75" thickBot="1" x14ac:dyDescent="0.3">
      <c r="B273" s="10" t="s">
        <v>75</v>
      </c>
      <c r="C273" s="8"/>
      <c r="D273" s="8"/>
      <c r="E273" s="8"/>
      <c r="F273" s="8"/>
    </row>
    <row r="274" spans="2:10" ht="15.75" thickBot="1" x14ac:dyDescent="0.3">
      <c r="B274" s="10" t="s">
        <v>76</v>
      </c>
      <c r="C274" s="8"/>
      <c r="D274" s="8"/>
      <c r="E274" s="8"/>
      <c r="F274" s="8"/>
    </row>
    <row r="275" spans="2:10" ht="15.75" thickBot="1" x14ac:dyDescent="0.3">
      <c r="B275" s="10" t="s">
        <v>77</v>
      </c>
      <c r="C275" s="8"/>
      <c r="D275" s="8"/>
      <c r="E275" s="8"/>
      <c r="F275" s="8"/>
    </row>
    <row r="276" spans="2:10" ht="15.75" thickBot="1" x14ac:dyDescent="0.3">
      <c r="B276" s="1" t="s">
        <v>42</v>
      </c>
      <c r="C276" s="11">
        <f>C277+C278+C279+C280</f>
        <v>800</v>
      </c>
      <c r="D276" s="11">
        <f t="shared" ref="D276:F276" si="47">D277+D278+D279+D280</f>
        <v>0</v>
      </c>
      <c r="E276" s="11">
        <f t="shared" si="47"/>
        <v>0</v>
      </c>
      <c r="F276" s="11">
        <f t="shared" si="47"/>
        <v>0</v>
      </c>
    </row>
    <row r="277" spans="2:10" ht="15.75" thickBot="1" x14ac:dyDescent="0.3">
      <c r="B277" s="10" t="s">
        <v>50</v>
      </c>
      <c r="C277" s="327">
        <v>800</v>
      </c>
      <c r="D277" s="296">
        <v>0</v>
      </c>
      <c r="E277" s="327">
        <v>0</v>
      </c>
      <c r="F277" s="327">
        <v>0</v>
      </c>
    </row>
    <row r="278" spans="2:10" ht="15.75" thickBot="1" x14ac:dyDescent="0.3">
      <c r="B278" s="10" t="s">
        <v>75</v>
      </c>
      <c r="C278" s="11"/>
      <c r="D278" s="8"/>
      <c r="E278" s="8"/>
      <c r="F278" s="8"/>
    </row>
    <row r="279" spans="2:10" ht="15.75" thickBot="1" x14ac:dyDescent="0.3">
      <c r="B279" s="10" t="s">
        <v>76</v>
      </c>
      <c r="C279" s="11"/>
      <c r="D279" s="8"/>
      <c r="E279" s="8"/>
      <c r="F279" s="8"/>
    </row>
    <row r="280" spans="2:10" ht="15.75" thickBot="1" x14ac:dyDescent="0.3">
      <c r="B280" s="10" t="s">
        <v>77</v>
      </c>
      <c r="C280" s="11"/>
      <c r="D280" s="8"/>
      <c r="E280" s="8"/>
      <c r="F280" s="8"/>
    </row>
    <row r="281" spans="2:10" ht="15.75" thickBot="1" x14ac:dyDescent="0.3">
      <c r="B281" s="52" t="s">
        <v>1075</v>
      </c>
      <c r="C281" s="11">
        <f>C271+C276</f>
        <v>800</v>
      </c>
      <c r="D281" s="11">
        <f t="shared" ref="D281:F281" si="48">D271+D276</f>
        <v>0</v>
      </c>
      <c r="E281" s="11">
        <f t="shared" si="48"/>
        <v>0</v>
      </c>
      <c r="F281" s="11">
        <f t="shared" si="48"/>
        <v>0</v>
      </c>
    </row>
    <row r="282" spans="2:10" ht="15.75" thickBot="1" x14ac:dyDescent="0.3">
      <c r="B282" s="24"/>
      <c r="C282" s="25"/>
      <c r="D282" s="25"/>
      <c r="E282" s="25"/>
      <c r="F282" s="25"/>
    </row>
    <row r="283" spans="2:10" ht="27" customHeight="1" thickBot="1" x14ac:dyDescent="0.3">
      <c r="B283" s="12" t="s">
        <v>47</v>
      </c>
      <c r="C283" s="13">
        <f>+C236+C263+C210+C184+C144+C107+C70+C33</f>
        <v>105900</v>
      </c>
      <c r="D283" s="13">
        <f t="shared" ref="D283:F283" si="49">+D236+D263+D210+D184+D144+D107+D70+D33</f>
        <v>99700</v>
      </c>
      <c r="E283" s="13">
        <f t="shared" si="49"/>
        <v>99900</v>
      </c>
      <c r="F283" s="13">
        <f t="shared" si="49"/>
        <v>101100</v>
      </c>
    </row>
    <row r="284" spans="2:10" ht="24.75" thickBot="1" x14ac:dyDescent="0.3">
      <c r="B284" s="12" t="s">
        <v>48</v>
      </c>
      <c r="C284" s="13">
        <f>+C254+C281+C228+C202+C173+C136+C99+C62</f>
        <v>105900</v>
      </c>
      <c r="D284" s="13">
        <f t="shared" ref="D284:F284" si="50">+D254+D281+D228+D202+D173+D136+D99+D62</f>
        <v>99700</v>
      </c>
      <c r="E284" s="13">
        <f t="shared" si="50"/>
        <v>99900</v>
      </c>
      <c r="F284" s="13">
        <f t="shared" si="50"/>
        <v>101100</v>
      </c>
    </row>
    <row r="285" spans="2:10" ht="15.75" thickBot="1" x14ac:dyDescent="0.3">
      <c r="B285" s="1" t="s">
        <v>0</v>
      </c>
      <c r="C285" s="20">
        <f>C286+C287</f>
        <v>40200</v>
      </c>
      <c r="D285" s="20">
        <f>D286+D287</f>
        <v>57174</v>
      </c>
      <c r="E285" s="20">
        <f t="shared" ref="E285:F285" si="51">E286+E287</f>
        <v>57374</v>
      </c>
      <c r="F285" s="20">
        <f t="shared" si="51"/>
        <v>57574</v>
      </c>
    </row>
    <row r="286" spans="2:10" ht="15.75" thickBot="1" x14ac:dyDescent="0.3">
      <c r="B286" s="10" t="s">
        <v>50</v>
      </c>
      <c r="C286" s="11">
        <f>C42+C116</f>
        <v>40200</v>
      </c>
      <c r="D286" s="11">
        <f>D42+D116</f>
        <v>57174</v>
      </c>
      <c r="E286" s="11">
        <f>E42+E116</f>
        <v>57374</v>
      </c>
      <c r="F286" s="11">
        <f>F42+F116</f>
        <v>57574</v>
      </c>
    </row>
    <row r="287" spans="2:10" ht="15.75" thickBot="1" x14ac:dyDescent="0.3">
      <c r="B287" s="10" t="s">
        <v>54</v>
      </c>
      <c r="C287" s="11">
        <f>C43+C117</f>
        <v>0</v>
      </c>
      <c r="D287" s="11">
        <f>D43+D154</f>
        <v>0</v>
      </c>
      <c r="E287" s="11">
        <f>E43+E154</f>
        <v>0</v>
      </c>
      <c r="F287" s="11">
        <f>F43+F154</f>
        <v>0</v>
      </c>
    </row>
    <row r="288" spans="2:10" ht="24.75" thickBot="1" x14ac:dyDescent="0.3">
      <c r="B288" s="1" t="s">
        <v>31</v>
      </c>
      <c r="C288" s="20">
        <f t="shared" ref="C288:F288" si="52">C289+C290</f>
        <v>8000</v>
      </c>
      <c r="D288" s="20">
        <f t="shared" si="52"/>
        <v>9826</v>
      </c>
      <c r="E288" s="20">
        <f t="shared" si="52"/>
        <v>9826</v>
      </c>
      <c r="F288" s="20">
        <f t="shared" si="52"/>
        <v>9826</v>
      </c>
      <c r="H288" s="9"/>
      <c r="I288" s="9"/>
      <c r="J288" s="9"/>
    </row>
    <row r="289" spans="2:10" ht="15.75" thickBot="1" x14ac:dyDescent="0.3">
      <c r="B289" s="10" t="s">
        <v>50</v>
      </c>
      <c r="C289" s="11">
        <f>C45+C119</f>
        <v>8000</v>
      </c>
      <c r="D289" s="11">
        <f>D45+D119</f>
        <v>9826</v>
      </c>
      <c r="E289" s="11">
        <f>E45+E119</f>
        <v>9826</v>
      </c>
      <c r="F289" s="11">
        <f>F45+F119</f>
        <v>9826</v>
      </c>
    </row>
    <row r="290" spans="2:10" ht="15.75" thickBot="1" x14ac:dyDescent="0.3">
      <c r="B290" s="10" t="s">
        <v>54</v>
      </c>
      <c r="C290" s="11">
        <f>C46+C120</f>
        <v>0</v>
      </c>
      <c r="D290" s="8">
        <f>D46+D157</f>
        <v>0</v>
      </c>
      <c r="E290" s="8">
        <f>E46+E157</f>
        <v>0</v>
      </c>
      <c r="F290" s="8">
        <f>F46+F157</f>
        <v>0</v>
      </c>
      <c r="H290" s="9"/>
      <c r="I290" s="9"/>
      <c r="J290" s="9"/>
    </row>
    <row r="291" spans="2:10" ht="15.75" thickBot="1" x14ac:dyDescent="0.3">
      <c r="B291" s="1" t="s">
        <v>1</v>
      </c>
      <c r="C291" s="20">
        <f t="shared" ref="C291:F291" si="53">C292+C293</f>
        <v>30100</v>
      </c>
      <c r="D291" s="20">
        <f t="shared" si="53"/>
        <v>30100</v>
      </c>
      <c r="E291" s="20">
        <f t="shared" si="53"/>
        <v>30100</v>
      </c>
      <c r="F291" s="20">
        <f t="shared" si="53"/>
        <v>31100</v>
      </c>
    </row>
    <row r="292" spans="2:10" ht="15.75" thickBot="1" x14ac:dyDescent="0.3">
      <c r="B292" s="10" t="s">
        <v>50</v>
      </c>
      <c r="C292" s="11">
        <f>C48+C85+C122+C159</f>
        <v>30100</v>
      </c>
      <c r="D292" s="11">
        <f>D48+D85+D122+D159</f>
        <v>30100</v>
      </c>
      <c r="E292" s="11">
        <f>E48+E85+E122+E159</f>
        <v>30100</v>
      </c>
      <c r="F292" s="11">
        <f>F48+F85+F122+F159</f>
        <v>31100</v>
      </c>
    </row>
    <row r="293" spans="2:10" ht="15.75" thickBot="1" x14ac:dyDescent="0.3">
      <c r="B293" s="10" t="s">
        <v>54</v>
      </c>
      <c r="C293" s="11">
        <f>C49+C160</f>
        <v>0</v>
      </c>
      <c r="D293" s="11">
        <f>D49+D160</f>
        <v>0</v>
      </c>
      <c r="E293" s="11">
        <f>E49+E160</f>
        <v>0</v>
      </c>
      <c r="F293" s="11">
        <f>F49+F160</f>
        <v>0</v>
      </c>
    </row>
    <row r="294" spans="2:10" ht="15.75" thickBot="1" x14ac:dyDescent="0.3">
      <c r="B294" s="1" t="s">
        <v>2</v>
      </c>
      <c r="C294" s="20">
        <f>C295+C296</f>
        <v>0</v>
      </c>
      <c r="D294" s="20">
        <f t="shared" ref="D294:F294" si="54">D295+D296</f>
        <v>0</v>
      </c>
      <c r="E294" s="20">
        <f t="shared" si="54"/>
        <v>0</v>
      </c>
      <c r="F294" s="20">
        <f t="shared" si="54"/>
        <v>0</v>
      </c>
    </row>
    <row r="295" spans="2:10" ht="15.75" thickBot="1" x14ac:dyDescent="0.3">
      <c r="B295" s="10" t="s">
        <v>50</v>
      </c>
      <c r="C295" s="8">
        <f t="shared" ref="C295:F296" si="55">C51+C162</f>
        <v>0</v>
      </c>
      <c r="D295" s="8">
        <f t="shared" si="55"/>
        <v>0</v>
      </c>
      <c r="E295" s="8">
        <f t="shared" si="55"/>
        <v>0</v>
      </c>
      <c r="F295" s="8">
        <f t="shared" si="55"/>
        <v>0</v>
      </c>
    </row>
    <row r="296" spans="2:10" ht="15.75" thickBot="1" x14ac:dyDescent="0.3">
      <c r="B296" s="10" t="s">
        <v>54</v>
      </c>
      <c r="C296" s="8">
        <f t="shared" si="55"/>
        <v>0</v>
      </c>
      <c r="D296" s="8">
        <f t="shared" si="55"/>
        <v>0</v>
      </c>
      <c r="E296" s="8">
        <f t="shared" si="55"/>
        <v>0</v>
      </c>
      <c r="F296" s="8">
        <f t="shared" si="55"/>
        <v>0</v>
      </c>
    </row>
    <row r="297" spans="2:10" ht="15.75" thickBot="1" x14ac:dyDescent="0.3">
      <c r="B297" s="1" t="s">
        <v>24</v>
      </c>
      <c r="C297" s="20">
        <f>C298+C299</f>
        <v>0</v>
      </c>
      <c r="D297" s="20">
        <f t="shared" ref="D297:F297" si="56">D298+D299</f>
        <v>0</v>
      </c>
      <c r="E297" s="20">
        <f t="shared" si="56"/>
        <v>0</v>
      </c>
      <c r="F297" s="20">
        <f t="shared" si="56"/>
        <v>0</v>
      </c>
    </row>
    <row r="298" spans="2:10" ht="15.75" thickBot="1" x14ac:dyDescent="0.3">
      <c r="B298" s="10" t="s">
        <v>50</v>
      </c>
      <c r="C298" s="8">
        <f t="shared" ref="C298:F299" si="57">C54+C165</f>
        <v>0</v>
      </c>
      <c r="D298" s="8">
        <f t="shared" si="57"/>
        <v>0</v>
      </c>
      <c r="E298" s="8">
        <f t="shared" si="57"/>
        <v>0</v>
      </c>
      <c r="F298" s="8">
        <f t="shared" si="57"/>
        <v>0</v>
      </c>
    </row>
    <row r="299" spans="2:10" ht="15.75" thickBot="1" x14ac:dyDescent="0.3">
      <c r="B299" s="10" t="s">
        <v>54</v>
      </c>
      <c r="C299" s="8">
        <f t="shared" si="57"/>
        <v>0</v>
      </c>
      <c r="D299" s="8">
        <f t="shared" si="57"/>
        <v>0</v>
      </c>
      <c r="E299" s="8">
        <f t="shared" si="57"/>
        <v>0</v>
      </c>
      <c r="F299" s="8">
        <f t="shared" si="57"/>
        <v>0</v>
      </c>
    </row>
    <row r="300" spans="2:10" ht="15.75" thickBot="1" x14ac:dyDescent="0.3">
      <c r="B300" s="1" t="s">
        <v>25</v>
      </c>
      <c r="C300" s="20">
        <f>C301+C302</f>
        <v>600</v>
      </c>
      <c r="D300" s="20">
        <f>D301+D302</f>
        <v>600</v>
      </c>
      <c r="E300" s="20">
        <f t="shared" ref="E300:F300" si="58">E301+E302</f>
        <v>600</v>
      </c>
      <c r="F300" s="20">
        <f t="shared" si="58"/>
        <v>600</v>
      </c>
    </row>
    <row r="301" spans="2:10" ht="15.75" thickBot="1" x14ac:dyDescent="0.3">
      <c r="B301" s="10" t="s">
        <v>50</v>
      </c>
      <c r="C301" s="8">
        <f>+C57</f>
        <v>600</v>
      </c>
      <c r="D301" s="8">
        <f>+D57</f>
        <v>600</v>
      </c>
      <c r="E301" s="8">
        <f>+E57</f>
        <v>600</v>
      </c>
      <c r="F301" s="8">
        <f>+F57</f>
        <v>600</v>
      </c>
    </row>
    <row r="302" spans="2:10" ht="15.75" thickBot="1" x14ac:dyDescent="0.3">
      <c r="B302" s="10" t="s">
        <v>54</v>
      </c>
      <c r="C302" s="8">
        <f>C58+C95</f>
        <v>0</v>
      </c>
      <c r="D302" s="8">
        <f>D58+D95</f>
        <v>0</v>
      </c>
      <c r="E302" s="8">
        <f>E58+E95</f>
        <v>0</v>
      </c>
      <c r="F302" s="8">
        <f>F58+F95</f>
        <v>0</v>
      </c>
    </row>
    <row r="303" spans="2:10" ht="24.75" thickBot="1" x14ac:dyDescent="0.3">
      <c r="B303" s="1" t="s">
        <v>3</v>
      </c>
      <c r="C303" s="20">
        <f>C304+C305</f>
        <v>0</v>
      </c>
      <c r="D303" s="20">
        <f t="shared" ref="D303:F303" si="59">D304+D305</f>
        <v>0</v>
      </c>
      <c r="E303" s="20">
        <f t="shared" si="59"/>
        <v>0</v>
      </c>
      <c r="F303" s="20">
        <f t="shared" si="59"/>
        <v>0</v>
      </c>
    </row>
    <row r="304" spans="2:10" ht="15.75" thickBot="1" x14ac:dyDescent="0.3">
      <c r="B304" s="10" t="s">
        <v>50</v>
      </c>
      <c r="C304" s="8">
        <f>C97</f>
        <v>0</v>
      </c>
      <c r="D304" s="8">
        <f t="shared" ref="D304:F305" si="60">D60+D171</f>
        <v>0</v>
      </c>
      <c r="E304" s="8">
        <f t="shared" si="60"/>
        <v>0</v>
      </c>
      <c r="F304" s="8">
        <f t="shared" si="60"/>
        <v>0</v>
      </c>
    </row>
    <row r="305" spans="1:10" ht="15.75" thickBot="1" x14ac:dyDescent="0.3">
      <c r="B305" s="10" t="s">
        <v>54</v>
      </c>
      <c r="C305" s="8">
        <f>C61+C172</f>
        <v>0</v>
      </c>
      <c r="D305" s="8">
        <f t="shared" si="60"/>
        <v>0</v>
      </c>
      <c r="E305" s="8">
        <f t="shared" si="60"/>
        <v>0</v>
      </c>
      <c r="F305" s="8">
        <f t="shared" si="60"/>
        <v>0</v>
      </c>
    </row>
    <row r="306" spans="1:10" ht="15.75" thickBot="1" x14ac:dyDescent="0.3">
      <c r="B306" s="1" t="s">
        <v>19</v>
      </c>
      <c r="C306" s="20">
        <f>C307+C308+C309+C310</f>
        <v>0</v>
      </c>
      <c r="D306" s="20">
        <f t="shared" ref="D306:F306" si="61">D307+D308+D309+D310</f>
        <v>0</v>
      </c>
      <c r="E306" s="20">
        <f t="shared" si="61"/>
        <v>0</v>
      </c>
      <c r="F306" s="20">
        <f t="shared" si="61"/>
        <v>0</v>
      </c>
    </row>
    <row r="307" spans="1:10" ht="15.75" thickBot="1" x14ac:dyDescent="0.3">
      <c r="B307" s="10" t="s">
        <v>50</v>
      </c>
      <c r="C307" s="8">
        <f>C193+C272+C245+C219</f>
        <v>0</v>
      </c>
      <c r="D307" s="8">
        <f t="shared" ref="D307:F307" si="62">D193+D272+D245+D219</f>
        <v>0</v>
      </c>
      <c r="E307" s="8">
        <f t="shared" si="62"/>
        <v>0</v>
      </c>
      <c r="F307" s="8">
        <f t="shared" si="62"/>
        <v>0</v>
      </c>
    </row>
    <row r="308" spans="1:10" ht="15.75" thickBot="1" x14ac:dyDescent="0.3">
      <c r="B308" s="10" t="s">
        <v>78</v>
      </c>
      <c r="C308" s="8">
        <f t="shared" ref="C308:F315" si="63">C194+C273+C246+C220</f>
        <v>0</v>
      </c>
      <c r="D308" s="8">
        <f t="shared" si="63"/>
        <v>0</v>
      </c>
      <c r="E308" s="8">
        <f t="shared" si="63"/>
        <v>0</v>
      </c>
      <c r="F308" s="8">
        <f t="shared" si="63"/>
        <v>0</v>
      </c>
    </row>
    <row r="309" spans="1:10" ht="15.75" thickBot="1" x14ac:dyDescent="0.3">
      <c r="B309" s="10" t="s">
        <v>76</v>
      </c>
      <c r="C309" s="8">
        <f t="shared" si="63"/>
        <v>0</v>
      </c>
      <c r="D309" s="8">
        <f t="shared" si="63"/>
        <v>0</v>
      </c>
      <c r="E309" s="8">
        <f t="shared" si="63"/>
        <v>0</v>
      </c>
      <c r="F309" s="8">
        <f t="shared" si="63"/>
        <v>0</v>
      </c>
    </row>
    <row r="310" spans="1:10" ht="15.75" thickBot="1" x14ac:dyDescent="0.3">
      <c r="B310" s="10" t="s">
        <v>77</v>
      </c>
      <c r="C310" s="8">
        <f t="shared" si="63"/>
        <v>0</v>
      </c>
      <c r="D310" s="8">
        <f t="shared" si="63"/>
        <v>0</v>
      </c>
      <c r="E310" s="8">
        <f t="shared" si="63"/>
        <v>0</v>
      </c>
      <c r="F310" s="8">
        <f t="shared" si="63"/>
        <v>0</v>
      </c>
    </row>
    <row r="311" spans="1:10" ht="15.75" thickBot="1" x14ac:dyDescent="0.3">
      <c r="B311" s="1" t="s">
        <v>20</v>
      </c>
      <c r="C311" s="8">
        <f>C312+C313+C314+C315</f>
        <v>27000</v>
      </c>
      <c r="D311" s="8">
        <f t="shared" ref="D311:F311" si="64">D312+D313+D314+D315</f>
        <v>2000</v>
      </c>
      <c r="E311" s="8">
        <f t="shared" si="64"/>
        <v>2000</v>
      </c>
      <c r="F311" s="8">
        <f t="shared" si="64"/>
        <v>2000</v>
      </c>
    </row>
    <row r="312" spans="1:10" ht="15.75" thickBot="1" x14ac:dyDescent="0.3">
      <c r="B312" s="10" t="s">
        <v>50</v>
      </c>
      <c r="C312" s="8">
        <f t="shared" si="63"/>
        <v>27000</v>
      </c>
      <c r="D312" s="8">
        <f t="shared" si="63"/>
        <v>2000</v>
      </c>
      <c r="E312" s="8">
        <f t="shared" si="63"/>
        <v>2000</v>
      </c>
      <c r="F312" s="8">
        <f t="shared" si="63"/>
        <v>2000</v>
      </c>
    </row>
    <row r="313" spans="1:10" ht="15.75" thickBot="1" x14ac:dyDescent="0.3">
      <c r="B313" s="10" t="s">
        <v>78</v>
      </c>
      <c r="C313" s="8">
        <f t="shared" si="63"/>
        <v>0</v>
      </c>
      <c r="D313" s="8">
        <f t="shared" si="63"/>
        <v>0</v>
      </c>
      <c r="E313" s="8">
        <f t="shared" si="63"/>
        <v>0</v>
      </c>
      <c r="F313" s="8">
        <f t="shared" si="63"/>
        <v>0</v>
      </c>
    </row>
    <row r="314" spans="1:10" ht="15.75" thickBot="1" x14ac:dyDescent="0.3">
      <c r="B314" s="10" t="s">
        <v>76</v>
      </c>
      <c r="C314" s="8">
        <f t="shared" si="63"/>
        <v>0</v>
      </c>
      <c r="D314" s="8">
        <f t="shared" si="63"/>
        <v>0</v>
      </c>
      <c r="E314" s="8">
        <f t="shared" si="63"/>
        <v>0</v>
      </c>
      <c r="F314" s="8">
        <f t="shared" si="63"/>
        <v>0</v>
      </c>
    </row>
    <row r="315" spans="1:10" ht="15.75" thickBot="1" x14ac:dyDescent="0.3">
      <c r="B315" s="10" t="s">
        <v>77</v>
      </c>
      <c r="C315" s="8">
        <f t="shared" si="63"/>
        <v>0</v>
      </c>
      <c r="D315" s="8">
        <f t="shared" si="63"/>
        <v>0</v>
      </c>
      <c r="E315" s="8">
        <f t="shared" si="63"/>
        <v>0</v>
      </c>
      <c r="F315" s="8">
        <f t="shared" si="63"/>
        <v>0</v>
      </c>
    </row>
    <row r="316" spans="1:10" ht="15.75" thickBot="1" x14ac:dyDescent="0.3">
      <c r="B316" s="22" t="s">
        <v>35</v>
      </c>
      <c r="C316" s="23">
        <f>IF(C284-C283=0,0,"Error")</f>
        <v>0</v>
      </c>
      <c r="D316" s="23">
        <f>IF(D284-D283=0,0,"Error")</f>
        <v>0</v>
      </c>
      <c r="E316" s="23">
        <f>IF(E284-E283=0,0,"Error")</f>
        <v>0</v>
      </c>
      <c r="F316" s="23">
        <f>IF(F284-F283=0,0,"Error")</f>
        <v>0</v>
      </c>
    </row>
    <row r="317" spans="1:10" ht="15.75" thickBot="1" x14ac:dyDescent="0.3">
      <c r="B317" s="287"/>
      <c r="C317" s="288"/>
      <c r="D317" s="288"/>
      <c r="E317" s="288"/>
      <c r="F317" s="288"/>
      <c r="H317" s="876" t="s">
        <v>1047</v>
      </c>
      <c r="I317" s="540" t="s">
        <v>1012</v>
      </c>
      <c r="J317" s="539"/>
    </row>
    <row r="318" spans="1:10" ht="15" customHeight="1" x14ac:dyDescent="0.25">
      <c r="A318" s="540" t="s">
        <v>1012</v>
      </c>
      <c r="B318" s="539"/>
      <c r="D318" s="876" t="s">
        <v>1013</v>
      </c>
      <c r="E318" s="540" t="s">
        <v>1012</v>
      </c>
      <c r="F318" s="539"/>
      <c r="H318" s="877"/>
      <c r="I318" s="538" t="s">
        <v>1011</v>
      </c>
      <c r="J318" s="537"/>
    </row>
    <row r="319" spans="1:10" ht="15.75" thickBot="1" x14ac:dyDescent="0.3">
      <c r="A319" s="538" t="s">
        <v>1011</v>
      </c>
      <c r="B319" s="537"/>
      <c r="D319" s="877"/>
      <c r="E319" s="538" t="s">
        <v>1011</v>
      </c>
      <c r="F319" s="537"/>
      <c r="H319" s="878"/>
      <c r="I319" s="536" t="s">
        <v>1010</v>
      </c>
      <c r="J319" s="535"/>
    </row>
    <row r="320" spans="1:10" ht="19.5" customHeight="1" thickBot="1" x14ac:dyDescent="0.3">
      <c r="A320" s="536" t="s">
        <v>1010</v>
      </c>
      <c r="B320" s="535"/>
      <c r="D320" s="878"/>
      <c r="E320" s="536" t="s">
        <v>1010</v>
      </c>
      <c r="F320" s="535"/>
    </row>
    <row r="321" spans="1:6" ht="15.75" thickBot="1" x14ac:dyDescent="0.3">
      <c r="A321" s="286"/>
      <c r="B321" s="286"/>
      <c r="C321" s="534"/>
      <c r="D321" s="532"/>
      <c r="E321" s="286"/>
      <c r="F321" s="286"/>
    </row>
    <row r="322" spans="1:6" ht="47.25" customHeight="1" thickBot="1" x14ac:dyDescent="0.3">
      <c r="B322" s="856" t="s">
        <v>1009</v>
      </c>
      <c r="C322" s="857"/>
      <c r="D322" s="857"/>
      <c r="E322" s="857"/>
      <c r="F322" s="858"/>
    </row>
  </sheetData>
  <mergeCells count="69">
    <mergeCell ref="H317:H319"/>
    <mergeCell ref="D318:D320"/>
    <mergeCell ref="B322:F322"/>
    <mergeCell ref="C256:F256"/>
    <mergeCell ref="C258:F258"/>
    <mergeCell ref="C259:F259"/>
    <mergeCell ref="B260:B261"/>
    <mergeCell ref="B268:F268"/>
    <mergeCell ref="B269:B270"/>
    <mergeCell ref="B255:F255"/>
    <mergeCell ref="C206:F206"/>
    <mergeCell ref="B207:B208"/>
    <mergeCell ref="B215:F215"/>
    <mergeCell ref="B216:B217"/>
    <mergeCell ref="C229:F229"/>
    <mergeCell ref="E230:F230"/>
    <mergeCell ref="C231:F231"/>
    <mergeCell ref="C232:F232"/>
    <mergeCell ref="B233:B234"/>
    <mergeCell ref="B241:F241"/>
    <mergeCell ref="B242:B243"/>
    <mergeCell ref="C205:F205"/>
    <mergeCell ref="B150:B151"/>
    <mergeCell ref="B175:F175"/>
    <mergeCell ref="B176:F176"/>
    <mergeCell ref="C177:F177"/>
    <mergeCell ref="C179:F179"/>
    <mergeCell ref="C180:F180"/>
    <mergeCell ref="B181:B182"/>
    <mergeCell ref="B189:F189"/>
    <mergeCell ref="B190:B191"/>
    <mergeCell ref="C203:F203"/>
    <mergeCell ref="E204:F204"/>
    <mergeCell ref="B149:F149"/>
    <mergeCell ref="B76:B77"/>
    <mergeCell ref="C101:F101"/>
    <mergeCell ref="C102:F102"/>
    <mergeCell ref="C103:F103"/>
    <mergeCell ref="B104:B105"/>
    <mergeCell ref="B112:F112"/>
    <mergeCell ref="B113:B114"/>
    <mergeCell ref="C138:F138"/>
    <mergeCell ref="C139:F139"/>
    <mergeCell ref="C140:F140"/>
    <mergeCell ref="B141:B142"/>
    <mergeCell ref="B75:F75"/>
    <mergeCell ref="B26:F26"/>
    <mergeCell ref="C27:F27"/>
    <mergeCell ref="C28:F28"/>
    <mergeCell ref="C29:F29"/>
    <mergeCell ref="B30:B31"/>
    <mergeCell ref="B38:F38"/>
    <mergeCell ref="B39:B40"/>
    <mergeCell ref="C64:F64"/>
    <mergeCell ref="C65:F65"/>
    <mergeCell ref="C66:F66"/>
    <mergeCell ref="B67:B68"/>
    <mergeCell ref="B25:F25"/>
    <mergeCell ref="A2:G2"/>
    <mergeCell ref="B3:F3"/>
    <mergeCell ref="C5:F5"/>
    <mergeCell ref="C6:F6"/>
    <mergeCell ref="C7:F7"/>
    <mergeCell ref="B8:F8"/>
    <mergeCell ref="B9:F11"/>
    <mergeCell ref="C12:F12"/>
    <mergeCell ref="B13:B14"/>
    <mergeCell ref="C19:F19"/>
    <mergeCell ref="B20:F20"/>
  </mergeCells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07"/>
  <sheetViews>
    <sheetView zoomScale="70" zoomScaleNormal="70" zoomScaleSheetLayoutView="100" workbookViewId="0">
      <selection activeCell="E19" sqref="E19"/>
    </sheetView>
  </sheetViews>
  <sheetFormatPr defaultRowHeight="18.75" x14ac:dyDescent="0.3"/>
  <cols>
    <col min="1" max="1" width="7.28515625" customWidth="1"/>
    <col min="2" max="2" width="28.5703125" style="546" customWidth="1"/>
    <col min="3" max="3" width="25.5703125" style="547" customWidth="1"/>
    <col min="4" max="4" width="21.42578125" style="547" customWidth="1"/>
    <col min="5" max="5" width="25.28515625" style="547" customWidth="1"/>
    <col min="6" max="6" width="19.85546875" style="547" customWidth="1"/>
    <col min="7" max="8" width="0" hidden="1" customWidth="1"/>
    <col min="9" max="10" width="11" hidden="1" customWidth="1"/>
    <col min="11" max="15" width="0" hidden="1" customWidth="1"/>
  </cols>
  <sheetData>
    <row r="2" spans="1:8" ht="18" customHeight="1" x14ac:dyDescent="0.25">
      <c r="A2" s="904" t="s">
        <v>139</v>
      </c>
      <c r="B2" s="904"/>
      <c r="C2" s="904"/>
      <c r="D2" s="904"/>
      <c r="E2" s="904"/>
      <c r="F2" s="904"/>
      <c r="G2" s="904"/>
    </row>
    <row r="3" spans="1:8" ht="18" customHeight="1" x14ac:dyDescent="0.3">
      <c r="A3" s="619"/>
      <c r="B3" s="1015" t="s">
        <v>140</v>
      </c>
      <c r="C3" s="1015"/>
      <c r="D3" s="1015"/>
      <c r="E3" s="1015"/>
      <c r="F3" s="1015"/>
      <c r="G3" s="619"/>
    </row>
    <row r="4" spans="1:8" ht="19.5" thickBot="1" x14ac:dyDescent="0.35"/>
    <row r="5" spans="1:8" ht="38.25" thickBot="1" x14ac:dyDescent="0.3">
      <c r="B5" s="548" t="s">
        <v>21</v>
      </c>
      <c r="C5" s="1016" t="s">
        <v>1080</v>
      </c>
      <c r="D5" s="1016"/>
      <c r="E5" s="1016"/>
      <c r="F5" s="1016"/>
    </row>
    <row r="6" spans="1:8" ht="19.5" thickBot="1" x14ac:dyDescent="0.3">
      <c r="B6" s="548" t="s">
        <v>4</v>
      </c>
      <c r="C6" s="1017" t="s">
        <v>349</v>
      </c>
      <c r="D6" s="1018"/>
      <c r="E6" s="1018"/>
      <c r="F6" s="1019"/>
    </row>
    <row r="7" spans="1:8" ht="38.25" thickBot="1" x14ac:dyDescent="0.3">
      <c r="B7" s="548" t="s">
        <v>26</v>
      </c>
      <c r="C7" s="1020" t="s">
        <v>141</v>
      </c>
      <c r="D7" s="1021"/>
      <c r="E7" s="1021"/>
      <c r="F7" s="1022"/>
    </row>
    <row r="8" spans="1:8" ht="19.5" thickBot="1" x14ac:dyDescent="0.35">
      <c r="B8" s="1023" t="s">
        <v>7</v>
      </c>
      <c r="C8" s="1024"/>
      <c r="D8" s="1024"/>
      <c r="E8" s="1024"/>
      <c r="F8" s="1025"/>
    </row>
    <row r="9" spans="1:8" ht="15" x14ac:dyDescent="0.25">
      <c r="B9" s="1040" t="s">
        <v>350</v>
      </c>
      <c r="C9" s="1041"/>
      <c r="D9" s="1041"/>
      <c r="E9" s="1041"/>
      <c r="F9" s="1042"/>
    </row>
    <row r="10" spans="1:8" ht="36.75" customHeight="1" x14ac:dyDescent="0.25">
      <c r="B10" s="1043"/>
      <c r="C10" s="1044"/>
      <c r="D10" s="1044"/>
      <c r="E10" s="1044"/>
      <c r="F10" s="1045"/>
    </row>
    <row r="11" spans="1:8" ht="49.5" customHeight="1" thickBot="1" x14ac:dyDescent="0.3">
      <c r="B11" s="1046"/>
      <c r="C11" s="1047"/>
      <c r="D11" s="1047"/>
      <c r="E11" s="1047"/>
      <c r="F11" s="1048"/>
    </row>
    <row r="12" spans="1:8" ht="124.5" customHeight="1" thickBot="1" x14ac:dyDescent="0.3">
      <c r="B12" s="549" t="s">
        <v>10</v>
      </c>
      <c r="C12" s="1021" t="s">
        <v>1081</v>
      </c>
      <c r="D12" s="1033"/>
      <c r="E12" s="1033"/>
      <c r="F12" s="1034"/>
    </row>
    <row r="13" spans="1:8" ht="23.25" customHeight="1" x14ac:dyDescent="0.25">
      <c r="B13" s="1035" t="s">
        <v>11</v>
      </c>
      <c r="C13" s="550">
        <v>2019</v>
      </c>
      <c r="D13" s="550">
        <v>2020</v>
      </c>
      <c r="E13" s="550">
        <v>2021</v>
      </c>
      <c r="F13" s="550">
        <v>2022</v>
      </c>
      <c r="H13">
        <v>220</v>
      </c>
    </row>
    <row r="14" spans="1:8" ht="19.5" thickBot="1" x14ac:dyDescent="0.3">
      <c r="B14" s="1036"/>
      <c r="C14" s="551" t="s">
        <v>5</v>
      </c>
      <c r="D14" s="551" t="s">
        <v>6</v>
      </c>
      <c r="E14" s="551" t="s">
        <v>6</v>
      </c>
      <c r="F14" s="551" t="s">
        <v>6</v>
      </c>
    </row>
    <row r="15" spans="1:8" ht="18.75" customHeight="1" thickBot="1" x14ac:dyDescent="0.3">
      <c r="B15" s="552" t="s">
        <v>1082</v>
      </c>
      <c r="C15" s="558">
        <v>23</v>
      </c>
      <c r="D15" s="558">
        <v>10</v>
      </c>
      <c r="E15" s="558">
        <v>10</v>
      </c>
      <c r="F15" s="558">
        <v>10</v>
      </c>
    </row>
    <row r="16" spans="1:8" ht="19.5" thickBot="1" x14ac:dyDescent="0.3">
      <c r="B16" s="554" t="s">
        <v>1019</v>
      </c>
      <c r="C16" s="553" t="s">
        <v>30</v>
      </c>
      <c r="D16" s="553" t="s">
        <v>27</v>
      </c>
      <c r="E16" s="553" t="s">
        <v>27</v>
      </c>
      <c r="F16" s="553" t="s">
        <v>27</v>
      </c>
    </row>
    <row r="17" spans="2:14" ht="38.25" thickBot="1" x14ac:dyDescent="0.3">
      <c r="B17" s="554" t="s">
        <v>89</v>
      </c>
      <c r="C17" s="553" t="s">
        <v>30</v>
      </c>
      <c r="D17" s="553" t="s">
        <v>27</v>
      </c>
      <c r="E17" s="553" t="s">
        <v>27</v>
      </c>
      <c r="F17" s="553" t="s">
        <v>27</v>
      </c>
    </row>
    <row r="18" spans="2:14" ht="19.5" thickBot="1" x14ac:dyDescent="0.3">
      <c r="B18" s="554"/>
      <c r="C18" s="620"/>
      <c r="D18" s="620"/>
      <c r="E18" s="620"/>
      <c r="F18" s="553"/>
    </row>
    <row r="19" spans="2:14" ht="19.5" thickBot="1" x14ac:dyDescent="0.3">
      <c r="B19" s="554"/>
      <c r="C19" s="620"/>
      <c r="D19" s="620"/>
      <c r="E19" s="620"/>
      <c r="F19" s="553"/>
    </row>
    <row r="20" spans="2:14" ht="19.5" thickBot="1" x14ac:dyDescent="0.3">
      <c r="B20" s="554"/>
      <c r="C20" s="620"/>
      <c r="D20" s="620"/>
      <c r="E20" s="620"/>
      <c r="F20" s="553"/>
    </row>
    <row r="21" spans="2:14" ht="36.75" customHeight="1" thickBot="1" x14ac:dyDescent="0.3">
      <c r="B21" s="555" t="s">
        <v>12</v>
      </c>
      <c r="C21" s="1020" t="s">
        <v>1083</v>
      </c>
      <c r="D21" s="1021"/>
      <c r="E21" s="1021"/>
      <c r="F21" s="1022"/>
      <c r="I21" t="s">
        <v>1021</v>
      </c>
      <c r="J21" t="s">
        <v>1022</v>
      </c>
      <c r="K21" t="s">
        <v>1023</v>
      </c>
      <c r="L21" t="s">
        <v>1024</v>
      </c>
      <c r="N21">
        <v>231</v>
      </c>
    </row>
    <row r="22" spans="2:14" ht="23.25" customHeight="1" thickBot="1" x14ac:dyDescent="0.3">
      <c r="B22" s="1049" t="s">
        <v>13</v>
      </c>
      <c r="C22" s="1050"/>
      <c r="D22" s="1050"/>
      <c r="E22" s="1050"/>
      <c r="F22" s="1051"/>
      <c r="G22">
        <v>20</v>
      </c>
      <c r="H22" s="556">
        <f>+I22+J22+K22</f>
        <v>13333.333333333332</v>
      </c>
      <c r="I22" s="556">
        <f>+G22/G25*I26</f>
        <v>9000</v>
      </c>
      <c r="J22" s="556">
        <f>+G22/G25*J26</f>
        <v>1666.6666666666665</v>
      </c>
      <c r="K22" s="556">
        <f>+G22/G25*K26</f>
        <v>2666.6666666666665</v>
      </c>
      <c r="L22" s="556"/>
      <c r="M22" s="556"/>
    </row>
    <row r="23" spans="2:14" ht="27" customHeight="1" thickBot="1" x14ac:dyDescent="0.3">
      <c r="B23" s="557" t="s">
        <v>1084</v>
      </c>
      <c r="C23" s="558">
        <v>23</v>
      </c>
      <c r="D23" s="558">
        <v>10</v>
      </c>
      <c r="E23" s="558">
        <v>10</v>
      </c>
      <c r="F23" s="558">
        <v>10</v>
      </c>
      <c r="G23">
        <v>10</v>
      </c>
      <c r="H23" s="556">
        <f>+I23+J23+K23</f>
        <v>6666.6666666666661</v>
      </c>
      <c r="I23" s="556">
        <f>+G23/G25*I26</f>
        <v>4500</v>
      </c>
      <c r="J23" s="556">
        <f>+G23/G25*J26</f>
        <v>833.33333333333326</v>
      </c>
      <c r="K23" s="556">
        <f>+G23/G25*K26</f>
        <v>1333.3333333333333</v>
      </c>
      <c r="L23" s="556"/>
      <c r="M23" s="556"/>
    </row>
    <row r="24" spans="2:14" ht="27" customHeight="1" thickBot="1" x14ac:dyDescent="0.3">
      <c r="B24" s="559" t="s">
        <v>1085</v>
      </c>
      <c r="C24" s="558">
        <v>12</v>
      </c>
      <c r="D24" s="560"/>
      <c r="E24" s="560"/>
      <c r="F24" s="560"/>
      <c r="H24" s="79"/>
    </row>
    <row r="25" spans="2:14" ht="27" customHeight="1" thickBot="1" x14ac:dyDescent="0.3">
      <c r="B25" s="674" t="s">
        <v>1086</v>
      </c>
      <c r="C25" s="558">
        <v>12</v>
      </c>
      <c r="D25" s="560"/>
      <c r="E25" s="560"/>
      <c r="F25" s="560"/>
      <c r="G25">
        <f>+G23+G22+G24</f>
        <v>30</v>
      </c>
      <c r="H25">
        <f t="shared" ref="H25:K25" si="0">+H23+H22+H24</f>
        <v>20000</v>
      </c>
      <c r="I25">
        <f t="shared" si="0"/>
        <v>13500</v>
      </c>
      <c r="J25">
        <f t="shared" si="0"/>
        <v>2500</v>
      </c>
      <c r="K25">
        <f t="shared" si="0"/>
        <v>4000</v>
      </c>
    </row>
    <row r="26" spans="2:14" ht="27" customHeight="1" thickBot="1" x14ac:dyDescent="0.3">
      <c r="B26" s="675" t="s">
        <v>1087</v>
      </c>
      <c r="C26" s="558">
        <v>8</v>
      </c>
      <c r="D26" s="560"/>
      <c r="E26" s="560"/>
      <c r="F26" s="560"/>
      <c r="G26" s="400" t="s">
        <v>1088</v>
      </c>
      <c r="H26" s="676">
        <f>+I26+J26+K26+N26+L26</f>
        <v>22000</v>
      </c>
      <c r="I26" s="9">
        <v>13500</v>
      </c>
      <c r="J26" s="9">
        <v>2500</v>
      </c>
      <c r="K26" s="9">
        <v>4000</v>
      </c>
      <c r="L26" s="9">
        <v>2000</v>
      </c>
      <c r="M26" s="9"/>
    </row>
    <row r="27" spans="2:14" ht="30.75" customHeight="1" thickBot="1" x14ac:dyDescent="0.3">
      <c r="B27" s="554"/>
      <c r="C27" s="677"/>
      <c r="D27" s="560"/>
      <c r="E27" s="560"/>
      <c r="F27" s="560"/>
      <c r="I27">
        <v>0.69</v>
      </c>
      <c r="J27">
        <v>0.11</v>
      </c>
      <c r="K27">
        <v>0.2</v>
      </c>
    </row>
    <row r="28" spans="2:14" ht="24" customHeight="1" thickBot="1" x14ac:dyDescent="0.3">
      <c r="B28" s="1026" t="s">
        <v>32</v>
      </c>
      <c r="C28" s="1027"/>
      <c r="D28" s="1027"/>
      <c r="E28" s="1027"/>
      <c r="F28" s="1028"/>
      <c r="G28" t="s">
        <v>1089</v>
      </c>
      <c r="H28">
        <v>18700</v>
      </c>
      <c r="I28" s="9">
        <v>13200</v>
      </c>
      <c r="J28" s="9">
        <v>2300</v>
      </c>
      <c r="K28" s="9">
        <v>3200</v>
      </c>
      <c r="L28" s="9"/>
      <c r="M28" s="9"/>
    </row>
    <row r="29" spans="2:14" ht="19.5" thickBot="1" x14ac:dyDescent="0.3">
      <c r="B29" s="1026" t="s">
        <v>44</v>
      </c>
      <c r="C29" s="1027"/>
      <c r="D29" s="1027"/>
      <c r="E29" s="1027"/>
      <c r="F29" s="1028"/>
      <c r="I29">
        <v>0.71</v>
      </c>
      <c r="J29">
        <v>0.12</v>
      </c>
      <c r="K29">
        <v>0.17</v>
      </c>
    </row>
    <row r="30" spans="2:14" ht="18.75" customHeight="1" thickBot="1" x14ac:dyDescent="0.3">
      <c r="B30" s="561" t="s">
        <v>28</v>
      </c>
      <c r="C30" s="1029" t="s">
        <v>1090</v>
      </c>
      <c r="D30" s="1030"/>
      <c r="E30" s="1030"/>
      <c r="F30" s="1031"/>
    </row>
    <row r="31" spans="2:14" ht="31.5" customHeight="1" thickBot="1" x14ac:dyDescent="0.3">
      <c r="B31" s="554" t="s">
        <v>9</v>
      </c>
      <c r="C31" s="1020" t="s">
        <v>1091</v>
      </c>
      <c r="D31" s="1021"/>
      <c r="E31" s="1021"/>
      <c r="F31" s="1022"/>
    </row>
    <row r="32" spans="2:14" ht="19.5" thickBot="1" x14ac:dyDescent="0.3">
      <c r="B32" s="554" t="s">
        <v>14</v>
      </c>
      <c r="C32" s="1032" t="s">
        <v>1092</v>
      </c>
      <c r="D32" s="1033"/>
      <c r="E32" s="1033"/>
      <c r="F32" s="1034"/>
    </row>
    <row r="33" spans="2:14" ht="31.5" customHeight="1" x14ac:dyDescent="0.25">
      <c r="B33" s="1035"/>
      <c r="C33" s="562">
        <v>2019</v>
      </c>
      <c r="D33" s="562">
        <v>2020</v>
      </c>
      <c r="E33" s="562">
        <v>2021</v>
      </c>
      <c r="F33" s="562">
        <v>2022</v>
      </c>
    </row>
    <row r="34" spans="2:14" ht="33.75" customHeight="1" thickBot="1" x14ac:dyDescent="0.3">
      <c r="B34" s="1036"/>
      <c r="C34" s="563" t="s">
        <v>5</v>
      </c>
      <c r="D34" s="563" t="s">
        <v>6</v>
      </c>
      <c r="E34" s="563" t="s">
        <v>6</v>
      </c>
      <c r="F34" s="563" t="s">
        <v>6</v>
      </c>
    </row>
    <row r="35" spans="2:14" ht="19.5" thickBot="1" x14ac:dyDescent="0.3">
      <c r="B35" s="554" t="s">
        <v>8</v>
      </c>
      <c r="C35" s="558">
        <v>46</v>
      </c>
      <c r="D35" s="558">
        <v>10</v>
      </c>
      <c r="E35" s="558">
        <v>10</v>
      </c>
      <c r="F35" s="558">
        <v>10</v>
      </c>
    </row>
    <row r="36" spans="2:14" ht="38.25" thickBot="1" x14ac:dyDescent="0.3">
      <c r="B36" s="554" t="s">
        <v>15</v>
      </c>
      <c r="C36" s="564">
        <v>7398</v>
      </c>
      <c r="D36" s="564">
        <v>13334</v>
      </c>
      <c r="E36" s="564">
        <v>13334</v>
      </c>
      <c r="F36" s="564">
        <v>13334</v>
      </c>
    </row>
    <row r="37" spans="2:14" ht="38.25" thickBot="1" x14ac:dyDescent="0.3">
      <c r="B37" s="554" t="s">
        <v>23</v>
      </c>
      <c r="C37" s="564">
        <f>C36/C35</f>
        <v>160.82608695652175</v>
      </c>
      <c r="D37" s="564">
        <f t="shared" ref="D37:F37" si="1">D36/D35</f>
        <v>1333.4</v>
      </c>
      <c r="E37" s="564">
        <f t="shared" si="1"/>
        <v>1333.4</v>
      </c>
      <c r="F37" s="564">
        <f t="shared" si="1"/>
        <v>1333.4</v>
      </c>
    </row>
    <row r="38" spans="2:14" ht="19.5" thickBot="1" x14ac:dyDescent="0.3">
      <c r="B38" s="554" t="s">
        <v>16</v>
      </c>
      <c r="C38" s="565" t="s">
        <v>22</v>
      </c>
      <c r="D38" s="566">
        <f>D35/C35-1</f>
        <v>-0.78260869565217395</v>
      </c>
      <c r="E38" s="566">
        <f t="shared" ref="E38:F40" si="2">E35/D35-1</f>
        <v>0</v>
      </c>
      <c r="F38" s="566">
        <f t="shared" si="2"/>
        <v>0</v>
      </c>
      <c r="H38" s="9"/>
      <c r="I38" s="9"/>
      <c r="J38" s="9"/>
      <c r="K38" s="9"/>
      <c r="L38" s="9"/>
      <c r="M38" s="9"/>
      <c r="N38" s="9"/>
    </row>
    <row r="39" spans="2:14" ht="38.25" thickBot="1" x14ac:dyDescent="0.3">
      <c r="B39" s="554" t="s">
        <v>17</v>
      </c>
      <c r="C39" s="565" t="s">
        <v>22</v>
      </c>
      <c r="D39" s="566">
        <f>D36/C36-1</f>
        <v>0.80237902135712358</v>
      </c>
      <c r="E39" s="566">
        <f t="shared" si="2"/>
        <v>0</v>
      </c>
      <c r="F39" s="566">
        <f t="shared" si="2"/>
        <v>0</v>
      </c>
    </row>
    <row r="40" spans="2:14" ht="38.25" thickBot="1" x14ac:dyDescent="0.3">
      <c r="B40" s="554" t="s">
        <v>18</v>
      </c>
      <c r="C40" s="565" t="s">
        <v>22</v>
      </c>
      <c r="D40" s="566">
        <f>D37/C37-1</f>
        <v>7.2909434982427683</v>
      </c>
      <c r="E40" s="566">
        <f t="shared" si="2"/>
        <v>0</v>
      </c>
      <c r="F40" s="566">
        <f t="shared" si="2"/>
        <v>0</v>
      </c>
    </row>
    <row r="41" spans="2:14" ht="19.5" thickBot="1" x14ac:dyDescent="0.3">
      <c r="B41" s="1037" t="s">
        <v>1093</v>
      </c>
      <c r="C41" s="1038"/>
      <c r="D41" s="1038"/>
      <c r="E41" s="1038"/>
      <c r="F41" s="1039"/>
    </row>
    <row r="42" spans="2:14" ht="12.75" customHeight="1" x14ac:dyDescent="0.25">
      <c r="B42" s="1035"/>
      <c r="C42" s="562">
        <v>2019</v>
      </c>
      <c r="D42" s="562">
        <v>2020</v>
      </c>
      <c r="E42" s="562">
        <v>2021</v>
      </c>
      <c r="F42" s="562">
        <v>2022</v>
      </c>
    </row>
    <row r="43" spans="2:14" ht="31.5" customHeight="1" thickBot="1" x14ac:dyDescent="0.3">
      <c r="B43" s="1036"/>
      <c r="C43" s="563" t="s">
        <v>5</v>
      </c>
      <c r="D43" s="563" t="s">
        <v>6</v>
      </c>
      <c r="E43" s="563" t="s">
        <v>6</v>
      </c>
      <c r="F43" s="563" t="s">
        <v>6</v>
      </c>
    </row>
    <row r="44" spans="2:14" ht="19.5" thickBot="1" x14ac:dyDescent="0.3">
      <c r="B44" s="567" t="s">
        <v>0</v>
      </c>
      <c r="C44" s="568">
        <v>5041</v>
      </c>
      <c r="D44" s="568">
        <v>9000</v>
      </c>
      <c r="E44" s="568">
        <v>9000</v>
      </c>
      <c r="F44" s="568">
        <v>9000</v>
      </c>
    </row>
    <row r="45" spans="2:14" ht="19.5" thickBot="1" x14ac:dyDescent="0.3">
      <c r="B45" s="569" t="s">
        <v>50</v>
      </c>
      <c r="C45" s="570"/>
      <c r="D45" s="570">
        <v>0</v>
      </c>
      <c r="E45" s="570">
        <v>0</v>
      </c>
      <c r="F45" s="570">
        <v>0</v>
      </c>
    </row>
    <row r="46" spans="2:14" ht="19.5" thickBot="1" x14ac:dyDescent="0.3">
      <c r="B46" s="569" t="s">
        <v>51</v>
      </c>
      <c r="C46" s="570"/>
      <c r="D46" s="570"/>
      <c r="E46" s="570"/>
      <c r="F46" s="570"/>
    </row>
    <row r="47" spans="2:14" ht="57" thickBot="1" x14ac:dyDescent="0.3">
      <c r="B47" s="567" t="s">
        <v>31</v>
      </c>
      <c r="C47" s="568">
        <v>824</v>
      </c>
      <c r="D47" s="568">
        <v>1667</v>
      </c>
      <c r="E47" s="568">
        <v>1667</v>
      </c>
      <c r="F47" s="568">
        <v>1667</v>
      </c>
    </row>
    <row r="48" spans="2:14" ht="19.5" thickBot="1" x14ac:dyDescent="0.3">
      <c r="B48" s="569" t="s">
        <v>50</v>
      </c>
      <c r="C48" s="570"/>
      <c r="D48" s="568">
        <v>0</v>
      </c>
      <c r="E48" s="568">
        <v>0</v>
      </c>
      <c r="F48" s="568">
        <v>0</v>
      </c>
      <c r="I48" s="9"/>
    </row>
    <row r="49" spans="2:15" ht="19.5" thickBot="1" x14ac:dyDescent="0.3">
      <c r="B49" s="569" t="s">
        <v>51</v>
      </c>
      <c r="C49" s="570"/>
      <c r="D49" s="568"/>
      <c r="E49" s="568"/>
      <c r="F49" s="568"/>
      <c r="I49" s="9"/>
    </row>
    <row r="50" spans="2:15" ht="38.25" thickBot="1" x14ac:dyDescent="0.3">
      <c r="B50" s="567" t="s">
        <v>1</v>
      </c>
      <c r="C50" s="570">
        <v>1533</v>
      </c>
      <c r="D50" s="568">
        <v>2667</v>
      </c>
      <c r="E50" s="568">
        <v>2667</v>
      </c>
      <c r="F50" s="568">
        <v>2667</v>
      </c>
    </row>
    <row r="51" spans="2:15" ht="19.5" thickBot="1" x14ac:dyDescent="0.3">
      <c r="B51" s="569" t="s">
        <v>50</v>
      </c>
      <c r="C51" s="570"/>
      <c r="D51" s="568">
        <v>0</v>
      </c>
      <c r="E51" s="568">
        <v>0</v>
      </c>
      <c r="F51" s="568">
        <v>0</v>
      </c>
    </row>
    <row r="52" spans="2:15" ht="19.5" thickBot="1" x14ac:dyDescent="0.3">
      <c r="B52" s="569" t="s">
        <v>51</v>
      </c>
      <c r="C52" s="570"/>
      <c r="D52" s="568"/>
      <c r="E52" s="568"/>
      <c r="F52" s="568"/>
    </row>
    <row r="53" spans="2:15" ht="19.5" thickBot="1" x14ac:dyDescent="0.3">
      <c r="B53" s="567" t="s">
        <v>2</v>
      </c>
      <c r="C53" s="570"/>
      <c r="D53" s="568"/>
      <c r="E53" s="568"/>
      <c r="F53" s="568"/>
    </row>
    <row r="54" spans="2:15" ht="19.5" thickBot="1" x14ac:dyDescent="0.3">
      <c r="B54" s="569" t="s">
        <v>50</v>
      </c>
      <c r="C54" s="570"/>
      <c r="D54" s="568"/>
      <c r="E54" s="568"/>
      <c r="F54" s="568"/>
    </row>
    <row r="55" spans="2:15" ht="19.5" thickBot="1" x14ac:dyDescent="0.3">
      <c r="B55" s="569" t="s">
        <v>51</v>
      </c>
      <c r="C55" s="570"/>
      <c r="D55" s="568"/>
      <c r="E55" s="568"/>
      <c r="F55" s="568"/>
    </row>
    <row r="56" spans="2:15" ht="38.25" thickBot="1" x14ac:dyDescent="0.3">
      <c r="B56" s="567" t="s">
        <v>24</v>
      </c>
      <c r="C56" s="570"/>
      <c r="D56" s="568"/>
      <c r="E56" s="568"/>
      <c r="F56" s="568"/>
    </row>
    <row r="57" spans="2:15" ht="19.5" thickBot="1" x14ac:dyDescent="0.3">
      <c r="B57" s="569" t="s">
        <v>50</v>
      </c>
      <c r="C57" s="570"/>
      <c r="D57" s="568"/>
      <c r="E57" s="568"/>
      <c r="F57" s="568"/>
    </row>
    <row r="58" spans="2:15" ht="19.5" thickBot="1" x14ac:dyDescent="0.3">
      <c r="B58" s="569" t="s">
        <v>51</v>
      </c>
      <c r="C58" s="570"/>
      <c r="D58" s="568"/>
      <c r="E58" s="568"/>
      <c r="F58" s="568"/>
    </row>
    <row r="59" spans="2:15" ht="38.25" thickBot="1" x14ac:dyDescent="0.3">
      <c r="B59" s="567" t="s">
        <v>25</v>
      </c>
      <c r="C59" s="570">
        <f>C60+C61</f>
        <v>0</v>
      </c>
      <c r="D59" s="568">
        <f t="shared" ref="D59:F59" si="3">D60+D61</f>
        <v>0</v>
      </c>
      <c r="E59" s="568">
        <f t="shared" si="3"/>
        <v>0</v>
      </c>
      <c r="F59" s="568">
        <f t="shared" si="3"/>
        <v>0</v>
      </c>
    </row>
    <row r="60" spans="2:15" ht="19.5" thickBot="1" x14ac:dyDescent="0.3">
      <c r="B60" s="569" t="s">
        <v>50</v>
      </c>
      <c r="C60" s="570"/>
      <c r="D60" s="568">
        <v>0</v>
      </c>
      <c r="E60" s="568">
        <v>0</v>
      </c>
      <c r="F60" s="568">
        <v>0</v>
      </c>
    </row>
    <row r="61" spans="2:15" ht="19.5" thickBot="1" x14ac:dyDescent="0.3">
      <c r="B61" s="569" t="s">
        <v>51</v>
      </c>
      <c r="C61" s="570"/>
      <c r="D61" s="568"/>
      <c r="E61" s="568"/>
      <c r="F61" s="568"/>
    </row>
    <row r="62" spans="2:15" ht="38.25" thickBot="1" x14ac:dyDescent="0.3">
      <c r="B62" s="567" t="s">
        <v>3</v>
      </c>
      <c r="C62" s="570">
        <v>0</v>
      </c>
      <c r="D62" s="568">
        <v>0</v>
      </c>
      <c r="E62" s="568">
        <f>D62*1.03*0.99</f>
        <v>0</v>
      </c>
      <c r="F62" s="568">
        <f>E62*1.03*0.99</f>
        <v>0</v>
      </c>
      <c r="I62" s="59"/>
    </row>
    <row r="63" spans="2:15" ht="19.5" thickBot="1" x14ac:dyDescent="0.3">
      <c r="B63" s="569" t="s">
        <v>50</v>
      </c>
      <c r="C63" s="570"/>
      <c r="D63" s="571"/>
      <c r="E63" s="571"/>
      <c r="F63" s="571"/>
      <c r="K63" s="26"/>
      <c r="L63" s="26"/>
      <c r="M63" s="26"/>
      <c r="N63" s="26"/>
      <c r="O63" s="26"/>
    </row>
    <row r="64" spans="2:15" ht="19.5" thickBot="1" x14ac:dyDescent="0.3">
      <c r="B64" s="569" t="s">
        <v>51</v>
      </c>
      <c r="C64" s="570"/>
      <c r="D64" s="573"/>
      <c r="E64" s="571"/>
      <c r="F64" s="571"/>
    </row>
    <row r="65" spans="2:6" ht="38.25" thickBot="1" x14ac:dyDescent="0.3">
      <c r="B65" s="574" t="s">
        <v>33</v>
      </c>
      <c r="C65" s="570">
        <f>C62+C59+C56+C53+C50+C47+C44</f>
        <v>7398</v>
      </c>
      <c r="D65" s="570">
        <f>D62+D59+D56+D53+D50+D47+D44</f>
        <v>13334</v>
      </c>
      <c r="E65" s="570">
        <f t="shared" ref="E65:F65" si="4">E62+E59+E56+E53+E50+E47+E44</f>
        <v>13334</v>
      </c>
      <c r="F65" s="570">
        <f t="shared" si="4"/>
        <v>13334</v>
      </c>
    </row>
    <row r="66" spans="2:6" ht="13.5" customHeight="1" thickBot="1" x14ac:dyDescent="0.3">
      <c r="B66" s="591" t="s">
        <v>35</v>
      </c>
      <c r="C66" s="590">
        <f>IF(C65-C36=0,0,"Error")</f>
        <v>0</v>
      </c>
      <c r="D66" s="590">
        <f>IF(D65-D36=0,0,"Error")</f>
        <v>0</v>
      </c>
      <c r="E66" s="590">
        <f>IF(E65-E36=0,0,"Error")</f>
        <v>0</v>
      </c>
      <c r="F66" s="590">
        <f>IF(F65-F36=0,0,"Error")</f>
        <v>0</v>
      </c>
    </row>
    <row r="67" spans="2:6" ht="19.5" thickBot="1" x14ac:dyDescent="0.3">
      <c r="B67" s="561" t="s">
        <v>55</v>
      </c>
      <c r="C67" s="1032" t="s">
        <v>1094</v>
      </c>
      <c r="D67" s="1033"/>
      <c r="E67" s="1033"/>
      <c r="F67" s="1034"/>
    </row>
    <row r="68" spans="2:6" ht="19.5" thickBot="1" x14ac:dyDescent="0.3">
      <c r="B68" s="554" t="s">
        <v>9</v>
      </c>
      <c r="C68" s="1029" t="s">
        <v>1095</v>
      </c>
      <c r="D68" s="1052"/>
      <c r="E68" s="1052"/>
      <c r="F68" s="1053"/>
    </row>
    <row r="69" spans="2:6" ht="19.5" thickBot="1" x14ac:dyDescent="0.3">
      <c r="B69" s="554" t="s">
        <v>14</v>
      </c>
      <c r="C69" s="1054" t="s">
        <v>1096</v>
      </c>
      <c r="D69" s="1030"/>
      <c r="E69" s="1030"/>
      <c r="F69" s="1031"/>
    </row>
    <row r="70" spans="2:6" ht="13.5" customHeight="1" x14ac:dyDescent="0.25">
      <c r="B70" s="1035"/>
      <c r="C70" s="562">
        <v>2019</v>
      </c>
      <c r="D70" s="562">
        <v>2020</v>
      </c>
      <c r="E70" s="562">
        <v>2021</v>
      </c>
      <c r="F70" s="562">
        <v>2022</v>
      </c>
    </row>
    <row r="71" spans="2:6" ht="13.5" customHeight="1" thickBot="1" x14ac:dyDescent="0.3">
      <c r="B71" s="1036"/>
      <c r="C71" s="563" t="s">
        <v>5</v>
      </c>
      <c r="D71" s="563" t="s">
        <v>6</v>
      </c>
      <c r="E71" s="563" t="s">
        <v>6</v>
      </c>
      <c r="F71" s="563" t="s">
        <v>6</v>
      </c>
    </row>
    <row r="72" spans="2:6" ht="19.5" thickBot="1" x14ac:dyDescent="0.3">
      <c r="B72" s="554" t="s">
        <v>8</v>
      </c>
      <c r="C72" s="558">
        <v>24</v>
      </c>
      <c r="D72" s="558">
        <v>0</v>
      </c>
      <c r="E72" s="558">
        <v>0</v>
      </c>
      <c r="F72" s="558">
        <v>0</v>
      </c>
    </row>
    <row r="73" spans="2:6" ht="38.25" thickBot="1" x14ac:dyDescent="0.3">
      <c r="B73" s="554" t="s">
        <v>15</v>
      </c>
      <c r="C73" s="564">
        <v>3860</v>
      </c>
      <c r="D73" s="564">
        <v>0</v>
      </c>
      <c r="E73" s="564">
        <v>0</v>
      </c>
      <c r="F73" s="564">
        <v>0</v>
      </c>
    </row>
    <row r="74" spans="2:6" ht="38.25" thickBot="1" x14ac:dyDescent="0.3">
      <c r="B74" s="554" t="s">
        <v>23</v>
      </c>
      <c r="C74" s="564">
        <v>156</v>
      </c>
      <c r="D74" s="564" t="e">
        <f t="shared" ref="D74:F74" si="5">D73/D72</f>
        <v>#DIV/0!</v>
      </c>
      <c r="E74" s="564" t="e">
        <f t="shared" si="5"/>
        <v>#DIV/0!</v>
      </c>
      <c r="F74" s="564" t="e">
        <f t="shared" si="5"/>
        <v>#DIV/0!</v>
      </c>
    </row>
    <row r="75" spans="2:6" ht="19.5" thickBot="1" x14ac:dyDescent="0.3">
      <c r="B75" s="554" t="s">
        <v>16</v>
      </c>
      <c r="C75" s="565" t="s">
        <v>22</v>
      </c>
      <c r="D75" s="566">
        <f>D72/C72-1</f>
        <v>-1</v>
      </c>
      <c r="E75" s="566" t="e">
        <f t="shared" ref="E75:F77" si="6">E72/D72-1</f>
        <v>#DIV/0!</v>
      </c>
      <c r="F75" s="566" t="e">
        <f t="shared" si="6"/>
        <v>#DIV/0!</v>
      </c>
    </row>
    <row r="76" spans="2:6" ht="38.25" thickBot="1" x14ac:dyDescent="0.3">
      <c r="B76" s="554" t="s">
        <v>17</v>
      </c>
      <c r="C76" s="565" t="s">
        <v>22</v>
      </c>
      <c r="D76" s="566">
        <f>D73/C73-1</f>
        <v>-1</v>
      </c>
      <c r="E76" s="566" t="e">
        <f t="shared" si="6"/>
        <v>#DIV/0!</v>
      </c>
      <c r="F76" s="566" t="e">
        <f t="shared" si="6"/>
        <v>#DIV/0!</v>
      </c>
    </row>
    <row r="77" spans="2:6" ht="13.5" customHeight="1" thickBot="1" x14ac:dyDescent="0.3">
      <c r="B77" s="554" t="s">
        <v>18</v>
      </c>
      <c r="C77" s="565" t="s">
        <v>22</v>
      </c>
      <c r="D77" s="566" t="e">
        <f>D74/C74-1</f>
        <v>#DIV/0!</v>
      </c>
      <c r="E77" s="566" t="e">
        <f t="shared" si="6"/>
        <v>#DIV/0!</v>
      </c>
      <c r="F77" s="566" t="e">
        <f t="shared" si="6"/>
        <v>#DIV/0!</v>
      </c>
    </row>
    <row r="78" spans="2:6" ht="19.5" thickBot="1" x14ac:dyDescent="0.3">
      <c r="B78" s="1037" t="s">
        <v>1097</v>
      </c>
      <c r="C78" s="1038"/>
      <c r="D78" s="1038"/>
      <c r="E78" s="1038"/>
      <c r="F78" s="1039"/>
    </row>
    <row r="79" spans="2:6" ht="13.5" customHeight="1" x14ac:dyDescent="0.25">
      <c r="B79" s="1035"/>
      <c r="C79" s="562">
        <v>2019</v>
      </c>
      <c r="D79" s="562">
        <v>2020</v>
      </c>
      <c r="E79" s="562">
        <v>2021</v>
      </c>
      <c r="F79" s="562">
        <v>2022</v>
      </c>
    </row>
    <row r="80" spans="2:6" ht="13.5" customHeight="1" thickBot="1" x14ac:dyDescent="0.3">
      <c r="B80" s="1036"/>
      <c r="C80" s="563" t="s">
        <v>5</v>
      </c>
      <c r="D80" s="563" t="s">
        <v>6</v>
      </c>
      <c r="E80" s="563" t="s">
        <v>6</v>
      </c>
      <c r="F80" s="563" t="s">
        <v>6</v>
      </c>
    </row>
    <row r="81" spans="2:6" ht="23.25" customHeight="1" thickBot="1" x14ac:dyDescent="0.3">
      <c r="B81" s="567" t="s">
        <v>0</v>
      </c>
      <c r="C81" s="568">
        <v>2630</v>
      </c>
      <c r="D81" s="568">
        <v>0</v>
      </c>
      <c r="E81" s="568">
        <v>0</v>
      </c>
      <c r="F81" s="568">
        <v>0</v>
      </c>
    </row>
    <row r="82" spans="2:6" ht="13.5" customHeight="1" thickBot="1" x14ac:dyDescent="0.3">
      <c r="B82" s="569" t="s">
        <v>50</v>
      </c>
      <c r="C82" s="570"/>
      <c r="D82" s="570">
        <v>0</v>
      </c>
      <c r="E82" s="570">
        <v>0</v>
      </c>
      <c r="F82" s="570">
        <v>0</v>
      </c>
    </row>
    <row r="83" spans="2:6" ht="24" customHeight="1" thickBot="1" x14ac:dyDescent="0.3">
      <c r="B83" s="569" t="s">
        <v>51</v>
      </c>
      <c r="C83" s="570"/>
      <c r="D83" s="570"/>
      <c r="E83" s="570"/>
      <c r="F83" s="570"/>
    </row>
    <row r="84" spans="2:6" ht="57" thickBot="1" x14ac:dyDescent="0.3">
      <c r="B84" s="567" t="s">
        <v>31</v>
      </c>
      <c r="C84" s="568">
        <v>430</v>
      </c>
      <c r="D84" s="568">
        <v>0</v>
      </c>
      <c r="E84" s="568">
        <v>0</v>
      </c>
      <c r="F84" s="568">
        <v>0</v>
      </c>
    </row>
    <row r="85" spans="2:6" ht="19.5" thickBot="1" x14ac:dyDescent="0.3">
      <c r="B85" s="569" t="s">
        <v>50</v>
      </c>
      <c r="C85" s="570"/>
      <c r="D85" s="568">
        <v>0</v>
      </c>
      <c r="E85" s="568">
        <v>0</v>
      </c>
      <c r="F85" s="568">
        <v>0</v>
      </c>
    </row>
    <row r="86" spans="2:6" ht="13.5" customHeight="1" thickBot="1" x14ac:dyDescent="0.3">
      <c r="B86" s="569" t="s">
        <v>51</v>
      </c>
      <c r="C86" s="570"/>
      <c r="D86" s="568"/>
      <c r="E86" s="568"/>
      <c r="F86" s="568"/>
    </row>
    <row r="87" spans="2:6" ht="38.25" thickBot="1" x14ac:dyDescent="0.3">
      <c r="B87" s="567" t="s">
        <v>1</v>
      </c>
      <c r="C87" s="570">
        <v>800</v>
      </c>
      <c r="D87" s="568">
        <v>0</v>
      </c>
      <c r="E87" s="568">
        <v>0</v>
      </c>
      <c r="F87" s="568">
        <v>0</v>
      </c>
    </row>
    <row r="88" spans="2:6" ht="13.5" customHeight="1" thickBot="1" x14ac:dyDescent="0.3">
      <c r="B88" s="569" t="s">
        <v>50</v>
      </c>
      <c r="C88" s="570"/>
      <c r="D88" s="568">
        <v>0</v>
      </c>
      <c r="E88" s="568">
        <v>0</v>
      </c>
      <c r="F88" s="568">
        <v>0</v>
      </c>
    </row>
    <row r="89" spans="2:6" ht="13.5" customHeight="1" thickBot="1" x14ac:dyDescent="0.3">
      <c r="B89" s="569" t="s">
        <v>51</v>
      </c>
      <c r="C89" s="570"/>
      <c r="D89" s="568"/>
      <c r="E89" s="568"/>
      <c r="F89" s="568"/>
    </row>
    <row r="90" spans="2:6" ht="13.5" customHeight="1" thickBot="1" x14ac:dyDescent="0.3">
      <c r="B90" s="567" t="s">
        <v>2</v>
      </c>
      <c r="C90" s="570"/>
      <c r="D90" s="568"/>
      <c r="E90" s="568"/>
      <c r="F90" s="568"/>
    </row>
    <row r="91" spans="2:6" ht="13.5" customHeight="1" thickBot="1" x14ac:dyDescent="0.3">
      <c r="B91" s="569" t="s">
        <v>50</v>
      </c>
      <c r="C91" s="570"/>
      <c r="D91" s="568"/>
      <c r="E91" s="568"/>
      <c r="F91" s="568"/>
    </row>
    <row r="92" spans="2:6" ht="13.5" customHeight="1" thickBot="1" x14ac:dyDescent="0.3">
      <c r="B92" s="569" t="s">
        <v>51</v>
      </c>
      <c r="C92" s="570"/>
      <c r="D92" s="568"/>
      <c r="E92" s="568"/>
      <c r="F92" s="568"/>
    </row>
    <row r="93" spans="2:6" ht="13.5" customHeight="1" thickBot="1" x14ac:dyDescent="0.3">
      <c r="B93" s="567" t="s">
        <v>24</v>
      </c>
      <c r="C93" s="570"/>
      <c r="D93" s="568"/>
      <c r="E93" s="568"/>
      <c r="F93" s="568"/>
    </row>
    <row r="94" spans="2:6" ht="13.5" customHeight="1" thickBot="1" x14ac:dyDescent="0.3">
      <c r="B94" s="569" t="s">
        <v>50</v>
      </c>
      <c r="C94" s="570"/>
      <c r="D94" s="568"/>
      <c r="E94" s="568"/>
      <c r="F94" s="568"/>
    </row>
    <row r="95" spans="2:6" ht="13.5" customHeight="1" thickBot="1" x14ac:dyDescent="0.3">
      <c r="B95" s="569" t="s">
        <v>51</v>
      </c>
      <c r="C95" s="570"/>
      <c r="D95" s="568"/>
      <c r="E95" s="568"/>
      <c r="F95" s="568"/>
    </row>
    <row r="96" spans="2:6" ht="13.5" customHeight="1" thickBot="1" x14ac:dyDescent="0.3">
      <c r="B96" s="567" t="s">
        <v>25</v>
      </c>
      <c r="C96" s="570">
        <f>C97+C98</f>
        <v>0</v>
      </c>
      <c r="D96" s="568">
        <f t="shared" ref="D96:F96" si="7">D97+D98</f>
        <v>0</v>
      </c>
      <c r="E96" s="568">
        <f t="shared" si="7"/>
        <v>0</v>
      </c>
      <c r="F96" s="568">
        <f t="shared" si="7"/>
        <v>0</v>
      </c>
    </row>
    <row r="97" spans="2:6" ht="13.5" customHeight="1" thickBot="1" x14ac:dyDescent="0.3">
      <c r="B97" s="569" t="s">
        <v>50</v>
      </c>
      <c r="C97" s="570"/>
      <c r="D97" s="568">
        <v>0</v>
      </c>
      <c r="E97" s="568">
        <v>0</v>
      </c>
      <c r="F97" s="568">
        <v>0</v>
      </c>
    </row>
    <row r="98" spans="2:6" ht="13.5" customHeight="1" thickBot="1" x14ac:dyDescent="0.3">
      <c r="B98" s="569" t="s">
        <v>51</v>
      </c>
      <c r="C98" s="570"/>
      <c r="D98" s="568"/>
      <c r="E98" s="568"/>
      <c r="F98" s="568"/>
    </row>
    <row r="99" spans="2:6" ht="13.5" customHeight="1" thickBot="1" x14ac:dyDescent="0.3">
      <c r="B99" s="567" t="s">
        <v>3</v>
      </c>
      <c r="C99" s="570">
        <v>0</v>
      </c>
      <c r="D99" s="568">
        <v>0</v>
      </c>
      <c r="E99" s="568">
        <f>D99*1.03*0.99</f>
        <v>0</v>
      </c>
      <c r="F99" s="568">
        <f>E99*1.03*0.99</f>
        <v>0</v>
      </c>
    </row>
    <row r="100" spans="2:6" ht="13.5" customHeight="1" thickBot="1" x14ac:dyDescent="0.3">
      <c r="B100" s="569" t="s">
        <v>50</v>
      </c>
      <c r="C100" s="570"/>
      <c r="D100" s="571"/>
      <c r="E100" s="571"/>
      <c r="F100" s="571"/>
    </row>
    <row r="101" spans="2:6" ht="13.5" customHeight="1" thickBot="1" x14ac:dyDescent="0.3">
      <c r="B101" s="569" t="s">
        <v>51</v>
      </c>
      <c r="C101" s="570"/>
      <c r="D101" s="573"/>
      <c r="E101" s="571"/>
      <c r="F101" s="571"/>
    </row>
    <row r="102" spans="2:6" ht="38.25" thickBot="1" x14ac:dyDescent="0.3">
      <c r="B102" s="574" t="s">
        <v>57</v>
      </c>
      <c r="C102" s="570">
        <f>+C81+C84+C87</f>
        <v>3860</v>
      </c>
      <c r="D102" s="570">
        <f>D99+D96+D93+D90+D87+D84+D81</f>
        <v>0</v>
      </c>
      <c r="E102" s="570">
        <f t="shared" ref="E102:F102" si="8">E99+E96+E93+E90+E87+E84+E81</f>
        <v>0</v>
      </c>
      <c r="F102" s="570">
        <f t="shared" si="8"/>
        <v>0</v>
      </c>
    </row>
    <row r="103" spans="2:6" ht="13.5" customHeight="1" thickBot="1" x14ac:dyDescent="0.3">
      <c r="B103" s="591" t="s">
        <v>35</v>
      </c>
      <c r="C103" s="590">
        <f>IF(C102-C73=0,0,"Error")</f>
        <v>0</v>
      </c>
      <c r="D103" s="590">
        <f>IF(D102-D73=0,0,"Error")</f>
        <v>0</v>
      </c>
      <c r="E103" s="590">
        <f>IF(E102-E73=0,0,"Error")</f>
        <v>0</v>
      </c>
      <c r="F103" s="590">
        <f>IF(F102-F73=0,0,"Error")</f>
        <v>0</v>
      </c>
    </row>
    <row r="104" spans="2:6" ht="19.5" thickBot="1" x14ac:dyDescent="0.3">
      <c r="B104" s="561" t="s">
        <v>56</v>
      </c>
      <c r="C104" s="1029" t="s">
        <v>1098</v>
      </c>
      <c r="D104" s="1030"/>
      <c r="E104" s="1030"/>
      <c r="F104" s="1031"/>
    </row>
    <row r="105" spans="2:6" ht="48.75" customHeight="1" thickBot="1" x14ac:dyDescent="0.3">
      <c r="B105" s="554" t="s">
        <v>9</v>
      </c>
      <c r="C105" s="1020" t="s">
        <v>1099</v>
      </c>
      <c r="D105" s="1021"/>
      <c r="E105" s="1021"/>
      <c r="F105" s="1022"/>
    </row>
    <row r="106" spans="2:6" ht="25.5" customHeight="1" thickBot="1" x14ac:dyDescent="0.3">
      <c r="B106" s="554" t="s">
        <v>14</v>
      </c>
      <c r="C106" s="1032" t="s">
        <v>1100</v>
      </c>
      <c r="D106" s="1033"/>
      <c r="E106" s="1033"/>
      <c r="F106" s="1034"/>
    </row>
    <row r="107" spans="2:6" ht="13.5" customHeight="1" x14ac:dyDescent="0.25">
      <c r="B107" s="1035"/>
      <c r="C107" s="562">
        <v>2019</v>
      </c>
      <c r="D107" s="562">
        <v>2020</v>
      </c>
      <c r="E107" s="562">
        <v>2021</v>
      </c>
      <c r="F107" s="562">
        <v>2022</v>
      </c>
    </row>
    <row r="108" spans="2:6" ht="19.5" thickBot="1" x14ac:dyDescent="0.3">
      <c r="B108" s="1036"/>
      <c r="C108" s="563" t="s">
        <v>5</v>
      </c>
      <c r="D108" s="563" t="s">
        <v>6</v>
      </c>
      <c r="E108" s="563" t="s">
        <v>6</v>
      </c>
      <c r="F108" s="563" t="s">
        <v>6</v>
      </c>
    </row>
    <row r="109" spans="2:6" ht="19.5" thickBot="1" x14ac:dyDescent="0.3">
      <c r="B109" s="554" t="s">
        <v>8</v>
      </c>
      <c r="C109" s="558">
        <v>24</v>
      </c>
      <c r="D109" s="558">
        <v>0</v>
      </c>
      <c r="E109" s="558">
        <v>0</v>
      </c>
      <c r="F109" s="558">
        <v>0</v>
      </c>
    </row>
    <row r="110" spans="2:6" ht="38.25" thickBot="1" x14ac:dyDescent="0.3">
      <c r="B110" s="554" t="s">
        <v>15</v>
      </c>
      <c r="C110" s="564">
        <v>3860</v>
      </c>
      <c r="D110" s="564">
        <v>0</v>
      </c>
      <c r="E110" s="564">
        <v>0</v>
      </c>
      <c r="F110" s="564">
        <v>0</v>
      </c>
    </row>
    <row r="111" spans="2:6" ht="13.5" customHeight="1" thickBot="1" x14ac:dyDescent="0.3">
      <c r="B111" s="554" t="s">
        <v>23</v>
      </c>
      <c r="C111" s="564">
        <v>156</v>
      </c>
      <c r="D111" s="564" t="e">
        <f t="shared" ref="D111:F111" si="9">D110/D109</f>
        <v>#DIV/0!</v>
      </c>
      <c r="E111" s="564" t="e">
        <f t="shared" si="9"/>
        <v>#DIV/0!</v>
      </c>
      <c r="F111" s="564" t="e">
        <f t="shared" si="9"/>
        <v>#DIV/0!</v>
      </c>
    </row>
    <row r="112" spans="2:6" ht="19.5" thickBot="1" x14ac:dyDescent="0.3">
      <c r="B112" s="554" t="s">
        <v>16</v>
      </c>
      <c r="C112" s="565" t="s">
        <v>22</v>
      </c>
      <c r="D112" s="566">
        <f>D109/C109-1</f>
        <v>-1</v>
      </c>
      <c r="E112" s="566" t="e">
        <f t="shared" ref="E112:F114" si="10">E109/D109-1</f>
        <v>#DIV/0!</v>
      </c>
      <c r="F112" s="566" t="e">
        <f t="shared" si="10"/>
        <v>#DIV/0!</v>
      </c>
    </row>
    <row r="113" spans="2:6" ht="13.5" customHeight="1" thickBot="1" x14ac:dyDescent="0.3">
      <c r="B113" s="554" t="s">
        <v>17</v>
      </c>
      <c r="C113" s="565" t="s">
        <v>22</v>
      </c>
      <c r="D113" s="566">
        <f>D110/C110-1</f>
        <v>-1</v>
      </c>
      <c r="E113" s="566" t="e">
        <f t="shared" si="10"/>
        <v>#DIV/0!</v>
      </c>
      <c r="F113" s="566" t="e">
        <f t="shared" si="10"/>
        <v>#DIV/0!</v>
      </c>
    </row>
    <row r="114" spans="2:6" ht="13.5" customHeight="1" thickBot="1" x14ac:dyDescent="0.3">
      <c r="B114" s="554" t="s">
        <v>18</v>
      </c>
      <c r="C114" s="565" t="s">
        <v>22</v>
      </c>
      <c r="D114" s="566" t="e">
        <f>D111/C111-1</f>
        <v>#DIV/0!</v>
      </c>
      <c r="E114" s="566" t="e">
        <f t="shared" si="10"/>
        <v>#DIV/0!</v>
      </c>
      <c r="F114" s="566" t="e">
        <f t="shared" si="10"/>
        <v>#DIV/0!</v>
      </c>
    </row>
    <row r="115" spans="2:6" ht="13.5" customHeight="1" thickBot="1" x14ac:dyDescent="0.3">
      <c r="B115" s="1037" t="s">
        <v>1101</v>
      </c>
      <c r="C115" s="1038"/>
      <c r="D115" s="1038"/>
      <c r="E115" s="1038"/>
      <c r="F115" s="1039"/>
    </row>
    <row r="116" spans="2:6" ht="13.5" customHeight="1" x14ac:dyDescent="0.25">
      <c r="B116" s="1035"/>
      <c r="C116" s="562">
        <v>2019</v>
      </c>
      <c r="D116" s="562">
        <v>2020</v>
      </c>
      <c r="E116" s="562">
        <v>2021</v>
      </c>
      <c r="F116" s="562">
        <v>2022</v>
      </c>
    </row>
    <row r="117" spans="2:6" ht="13.5" customHeight="1" thickBot="1" x14ac:dyDescent="0.3">
      <c r="B117" s="1036"/>
      <c r="C117" s="563" t="s">
        <v>5</v>
      </c>
      <c r="D117" s="563" t="s">
        <v>6</v>
      </c>
      <c r="E117" s="563" t="s">
        <v>6</v>
      </c>
      <c r="F117" s="563" t="s">
        <v>6</v>
      </c>
    </row>
    <row r="118" spans="2:6" ht="19.5" thickBot="1" x14ac:dyDescent="0.3">
      <c r="B118" s="567" t="s">
        <v>0</v>
      </c>
      <c r="C118" s="568">
        <v>2630</v>
      </c>
      <c r="D118" s="568">
        <v>0</v>
      </c>
      <c r="E118" s="568">
        <v>0</v>
      </c>
      <c r="F118" s="568">
        <v>0</v>
      </c>
    </row>
    <row r="119" spans="2:6" ht="13.5" customHeight="1" thickBot="1" x14ac:dyDescent="0.3">
      <c r="B119" s="569" t="s">
        <v>50</v>
      </c>
      <c r="C119" s="570"/>
      <c r="D119" s="570">
        <v>0</v>
      </c>
      <c r="E119" s="570">
        <v>0</v>
      </c>
      <c r="F119" s="570">
        <v>0</v>
      </c>
    </row>
    <row r="120" spans="2:6" ht="13.5" customHeight="1" thickBot="1" x14ac:dyDescent="0.3">
      <c r="B120" s="569" t="s">
        <v>51</v>
      </c>
      <c r="C120" s="570"/>
      <c r="D120" s="570"/>
      <c r="E120" s="570"/>
      <c r="F120" s="570"/>
    </row>
    <row r="121" spans="2:6" ht="57" thickBot="1" x14ac:dyDescent="0.3">
      <c r="B121" s="567" t="s">
        <v>31</v>
      </c>
      <c r="C121" s="568">
        <v>430</v>
      </c>
      <c r="D121" s="568">
        <v>0</v>
      </c>
      <c r="E121" s="568">
        <v>0</v>
      </c>
      <c r="F121" s="568">
        <v>0</v>
      </c>
    </row>
    <row r="122" spans="2:6" ht="13.5" customHeight="1" thickBot="1" x14ac:dyDescent="0.3">
      <c r="B122" s="569" t="s">
        <v>50</v>
      </c>
      <c r="C122" s="570"/>
      <c r="D122" s="568">
        <v>0</v>
      </c>
      <c r="E122" s="568">
        <v>0</v>
      </c>
      <c r="F122" s="568">
        <v>0</v>
      </c>
    </row>
    <row r="123" spans="2:6" ht="13.5" customHeight="1" thickBot="1" x14ac:dyDescent="0.3">
      <c r="B123" s="569" t="s">
        <v>51</v>
      </c>
      <c r="C123" s="570"/>
      <c r="D123" s="568"/>
      <c r="E123" s="568"/>
      <c r="F123" s="568"/>
    </row>
    <row r="124" spans="2:6" ht="38.25" thickBot="1" x14ac:dyDescent="0.3">
      <c r="B124" s="567" t="s">
        <v>1</v>
      </c>
      <c r="C124" s="570">
        <v>800</v>
      </c>
      <c r="D124" s="568">
        <v>0</v>
      </c>
      <c r="E124" s="568">
        <v>0</v>
      </c>
      <c r="F124" s="568">
        <v>0</v>
      </c>
    </row>
    <row r="125" spans="2:6" ht="13.5" customHeight="1" thickBot="1" x14ac:dyDescent="0.3">
      <c r="B125" s="569" t="s">
        <v>50</v>
      </c>
      <c r="C125" s="570"/>
      <c r="D125" s="568">
        <v>0</v>
      </c>
      <c r="E125" s="568">
        <v>0</v>
      </c>
      <c r="F125" s="568">
        <v>0</v>
      </c>
    </row>
    <row r="126" spans="2:6" ht="13.5" customHeight="1" thickBot="1" x14ac:dyDescent="0.3">
      <c r="B126" s="569" t="s">
        <v>51</v>
      </c>
      <c r="C126" s="570"/>
      <c r="D126" s="568"/>
      <c r="E126" s="568"/>
      <c r="F126" s="568"/>
    </row>
    <row r="127" spans="2:6" ht="13.5" customHeight="1" thickBot="1" x14ac:dyDescent="0.3">
      <c r="B127" s="567" t="s">
        <v>2</v>
      </c>
      <c r="C127" s="570"/>
      <c r="D127" s="568"/>
      <c r="E127" s="568"/>
      <c r="F127" s="568"/>
    </row>
    <row r="128" spans="2:6" ht="13.5" customHeight="1" thickBot="1" x14ac:dyDescent="0.3">
      <c r="B128" s="569" t="s">
        <v>50</v>
      </c>
      <c r="C128" s="570"/>
      <c r="D128" s="568"/>
      <c r="E128" s="568"/>
      <c r="F128" s="568"/>
    </row>
    <row r="129" spans="2:6" ht="13.5" customHeight="1" thickBot="1" x14ac:dyDescent="0.3">
      <c r="B129" s="569" t="s">
        <v>51</v>
      </c>
      <c r="C129" s="570"/>
      <c r="D129" s="568"/>
      <c r="E129" s="568"/>
      <c r="F129" s="568"/>
    </row>
    <row r="130" spans="2:6" ht="13.5" customHeight="1" thickBot="1" x14ac:dyDescent="0.3">
      <c r="B130" s="567" t="s">
        <v>24</v>
      </c>
      <c r="C130" s="570"/>
      <c r="D130" s="568"/>
      <c r="E130" s="568"/>
      <c r="F130" s="568"/>
    </row>
    <row r="131" spans="2:6" ht="13.5" customHeight="1" thickBot="1" x14ac:dyDescent="0.3">
      <c r="B131" s="569" t="s">
        <v>50</v>
      </c>
      <c r="C131" s="570"/>
      <c r="D131" s="568"/>
      <c r="E131" s="568"/>
      <c r="F131" s="568"/>
    </row>
    <row r="132" spans="2:6" ht="13.5" customHeight="1" thickBot="1" x14ac:dyDescent="0.3">
      <c r="B132" s="569" t="s">
        <v>51</v>
      </c>
      <c r="C132" s="570"/>
      <c r="D132" s="568"/>
      <c r="E132" s="568"/>
      <c r="F132" s="568"/>
    </row>
    <row r="133" spans="2:6" ht="13.5" customHeight="1" thickBot="1" x14ac:dyDescent="0.3">
      <c r="B133" s="567" t="s">
        <v>25</v>
      </c>
      <c r="C133" s="570">
        <f>C134+C135</f>
        <v>0</v>
      </c>
      <c r="D133" s="568">
        <f t="shared" ref="D133:F133" si="11">D134+D135</f>
        <v>0</v>
      </c>
      <c r="E133" s="568">
        <f t="shared" si="11"/>
        <v>0</v>
      </c>
      <c r="F133" s="568">
        <f t="shared" si="11"/>
        <v>0</v>
      </c>
    </row>
    <row r="134" spans="2:6" ht="13.5" customHeight="1" thickBot="1" x14ac:dyDescent="0.3">
      <c r="B134" s="569" t="s">
        <v>50</v>
      </c>
      <c r="C134" s="570"/>
      <c r="D134" s="568">
        <v>0</v>
      </c>
      <c r="E134" s="568">
        <v>0</v>
      </c>
      <c r="F134" s="568">
        <v>0</v>
      </c>
    </row>
    <row r="135" spans="2:6" ht="13.5" customHeight="1" thickBot="1" x14ac:dyDescent="0.3">
      <c r="B135" s="569" t="s">
        <v>51</v>
      </c>
      <c r="C135" s="570"/>
      <c r="D135" s="568"/>
      <c r="E135" s="568"/>
      <c r="F135" s="568"/>
    </row>
    <row r="136" spans="2:6" ht="13.5" customHeight="1" thickBot="1" x14ac:dyDescent="0.3">
      <c r="B136" s="567" t="s">
        <v>3</v>
      </c>
      <c r="C136" s="570">
        <v>0</v>
      </c>
      <c r="D136" s="568">
        <v>0</v>
      </c>
      <c r="E136" s="568">
        <f>D136*1.03*0.99</f>
        <v>0</v>
      </c>
      <c r="F136" s="568">
        <f>E136*1.03*0.99</f>
        <v>0</v>
      </c>
    </row>
    <row r="137" spans="2:6" ht="13.5" customHeight="1" thickBot="1" x14ac:dyDescent="0.3">
      <c r="B137" s="569" t="s">
        <v>50</v>
      </c>
      <c r="C137" s="570"/>
      <c r="D137" s="571"/>
      <c r="E137" s="571"/>
      <c r="F137" s="571"/>
    </row>
    <row r="138" spans="2:6" ht="13.5" customHeight="1" thickBot="1" x14ac:dyDescent="0.3">
      <c r="B138" s="569" t="s">
        <v>51</v>
      </c>
      <c r="C138" s="570"/>
      <c r="D138" s="573"/>
      <c r="E138" s="571"/>
      <c r="F138" s="571"/>
    </row>
    <row r="139" spans="2:6" ht="38.25" thickBot="1" x14ac:dyDescent="0.3">
      <c r="B139" s="574" t="s">
        <v>58</v>
      </c>
      <c r="C139" s="570">
        <f>+C118+C121+C124</f>
        <v>3860</v>
      </c>
      <c r="D139" s="570">
        <f>D136+D133+D130+D127+D124+D121+D118</f>
        <v>0</v>
      </c>
      <c r="E139" s="570">
        <f t="shared" ref="E139:F139" si="12">E136+E133+E130+E127+E124+E121+E118</f>
        <v>0</v>
      </c>
      <c r="F139" s="570">
        <f t="shared" si="12"/>
        <v>0</v>
      </c>
    </row>
    <row r="140" spans="2:6" ht="13.5" customHeight="1" thickBot="1" x14ac:dyDescent="0.3">
      <c r="B140" s="591" t="s">
        <v>35</v>
      </c>
      <c r="C140" s="590">
        <f>IF(C139-C110=0,0,"Error")</f>
        <v>0</v>
      </c>
      <c r="D140" s="590">
        <f>IF(D139-D110=0,0,"Error")</f>
        <v>0</v>
      </c>
      <c r="E140" s="590">
        <f>IF(E139-E110=0,0,"Error")</f>
        <v>0</v>
      </c>
      <c r="F140" s="590">
        <f>IF(F139-F110=0,0,"Error")</f>
        <v>0</v>
      </c>
    </row>
    <row r="141" spans="2:6" ht="19.5" thickBot="1" x14ac:dyDescent="0.3">
      <c r="B141" s="561" t="s">
        <v>60</v>
      </c>
      <c r="C141" s="1029" t="s">
        <v>1102</v>
      </c>
      <c r="D141" s="1030"/>
      <c r="E141" s="1030"/>
      <c r="F141" s="1031"/>
    </row>
    <row r="142" spans="2:6" ht="37.5" customHeight="1" thickBot="1" x14ac:dyDescent="0.3">
      <c r="B142" s="554" t="s">
        <v>9</v>
      </c>
      <c r="C142" s="1020" t="s">
        <v>1103</v>
      </c>
      <c r="D142" s="1021"/>
      <c r="E142" s="1021"/>
      <c r="F142" s="1022"/>
    </row>
    <row r="143" spans="2:6" ht="38.25" customHeight="1" thickBot="1" x14ac:dyDescent="0.3">
      <c r="B143" s="554" t="s">
        <v>14</v>
      </c>
      <c r="C143" s="1032" t="s">
        <v>1104</v>
      </c>
      <c r="D143" s="1033"/>
      <c r="E143" s="1033"/>
      <c r="F143" s="1034"/>
    </row>
    <row r="144" spans="2:6" ht="13.5" customHeight="1" x14ac:dyDescent="0.25">
      <c r="B144" s="1035"/>
      <c r="C144" s="562">
        <v>2019</v>
      </c>
      <c r="D144" s="562">
        <v>2020</v>
      </c>
      <c r="E144" s="562">
        <v>2021</v>
      </c>
      <c r="F144" s="562">
        <v>2022</v>
      </c>
    </row>
    <row r="145" spans="2:6" ht="13.5" customHeight="1" thickBot="1" x14ac:dyDescent="0.3">
      <c r="B145" s="1036"/>
      <c r="C145" s="563" t="s">
        <v>5</v>
      </c>
      <c r="D145" s="563" t="s">
        <v>6</v>
      </c>
      <c r="E145" s="563" t="s">
        <v>6</v>
      </c>
      <c r="F145" s="563" t="s">
        <v>6</v>
      </c>
    </row>
    <row r="146" spans="2:6" ht="19.5" thickBot="1" x14ac:dyDescent="0.3">
      <c r="B146" s="554" t="s">
        <v>8</v>
      </c>
      <c r="C146" s="558">
        <v>16</v>
      </c>
      <c r="D146" s="558">
        <v>0</v>
      </c>
      <c r="E146" s="558">
        <v>0</v>
      </c>
      <c r="F146" s="558">
        <v>0</v>
      </c>
    </row>
    <row r="147" spans="2:6" ht="38.25" thickBot="1" x14ac:dyDescent="0.3">
      <c r="B147" s="554" t="s">
        <v>15</v>
      </c>
      <c r="C147" s="564">
        <v>2573</v>
      </c>
      <c r="D147" s="564"/>
      <c r="E147" s="564"/>
      <c r="F147" s="564"/>
    </row>
    <row r="148" spans="2:6" ht="38.25" thickBot="1" x14ac:dyDescent="0.3">
      <c r="B148" s="554" t="s">
        <v>23</v>
      </c>
      <c r="C148" s="564">
        <v>156</v>
      </c>
      <c r="D148" s="564"/>
      <c r="E148" s="564"/>
      <c r="F148" s="564"/>
    </row>
    <row r="149" spans="2:6" ht="13.5" customHeight="1" thickBot="1" x14ac:dyDescent="0.3">
      <c r="B149" s="554" t="s">
        <v>16</v>
      </c>
      <c r="C149" s="565" t="s">
        <v>22</v>
      </c>
      <c r="D149" s="566">
        <f>D146/C146-1</f>
        <v>-1</v>
      </c>
      <c r="E149" s="566" t="e">
        <f t="shared" ref="E149:F151" si="13">E146/D146-1</f>
        <v>#DIV/0!</v>
      </c>
      <c r="F149" s="566" t="e">
        <f t="shared" si="13"/>
        <v>#DIV/0!</v>
      </c>
    </row>
    <row r="150" spans="2:6" ht="13.5" customHeight="1" thickBot="1" x14ac:dyDescent="0.3">
      <c r="B150" s="554" t="s">
        <v>17</v>
      </c>
      <c r="C150" s="565" t="s">
        <v>22</v>
      </c>
      <c r="D150" s="566">
        <f>D147/C147-1</f>
        <v>-1</v>
      </c>
      <c r="E150" s="566" t="e">
        <f t="shared" si="13"/>
        <v>#DIV/0!</v>
      </c>
      <c r="F150" s="566" t="e">
        <f t="shared" si="13"/>
        <v>#DIV/0!</v>
      </c>
    </row>
    <row r="151" spans="2:6" ht="13.5" customHeight="1" thickBot="1" x14ac:dyDescent="0.3">
      <c r="B151" s="554" t="s">
        <v>18</v>
      </c>
      <c r="C151" s="565" t="s">
        <v>22</v>
      </c>
      <c r="D151" s="566">
        <f>D148/C148-1</f>
        <v>-1</v>
      </c>
      <c r="E151" s="566" t="e">
        <f t="shared" si="13"/>
        <v>#DIV/0!</v>
      </c>
      <c r="F151" s="566" t="e">
        <f t="shared" si="13"/>
        <v>#DIV/0!</v>
      </c>
    </row>
    <row r="152" spans="2:6" ht="13.5" customHeight="1" thickBot="1" x14ac:dyDescent="0.3">
      <c r="B152" s="1037" t="s">
        <v>1105</v>
      </c>
      <c r="C152" s="1038"/>
      <c r="D152" s="1038"/>
      <c r="E152" s="1038"/>
      <c r="F152" s="1039"/>
    </row>
    <row r="153" spans="2:6" ht="13.5" customHeight="1" x14ac:dyDescent="0.25">
      <c r="B153" s="1035"/>
      <c r="C153" s="562">
        <v>2019</v>
      </c>
      <c r="D153" s="562">
        <v>2020</v>
      </c>
      <c r="E153" s="562">
        <v>2021</v>
      </c>
      <c r="F153" s="562">
        <v>2022</v>
      </c>
    </row>
    <row r="154" spans="2:6" ht="13.5" customHeight="1" thickBot="1" x14ac:dyDescent="0.3">
      <c r="B154" s="1036"/>
      <c r="C154" s="563" t="s">
        <v>5</v>
      </c>
      <c r="D154" s="563" t="s">
        <v>6</v>
      </c>
      <c r="E154" s="563" t="s">
        <v>6</v>
      </c>
      <c r="F154" s="563" t="s">
        <v>6</v>
      </c>
    </row>
    <row r="155" spans="2:6" ht="19.5" thickBot="1" x14ac:dyDescent="0.3">
      <c r="B155" s="567" t="s">
        <v>0</v>
      </c>
      <c r="C155" s="568">
        <v>1753</v>
      </c>
      <c r="D155" s="568"/>
      <c r="E155" s="568"/>
      <c r="F155" s="568"/>
    </row>
    <row r="156" spans="2:6" ht="13.5" customHeight="1" thickBot="1" x14ac:dyDescent="0.3">
      <c r="B156" s="569" t="s">
        <v>50</v>
      </c>
      <c r="C156" s="570"/>
      <c r="D156" s="570"/>
      <c r="E156" s="570"/>
      <c r="F156" s="570"/>
    </row>
    <row r="157" spans="2:6" ht="13.5" customHeight="1" thickBot="1" x14ac:dyDescent="0.3">
      <c r="B157" s="569" t="s">
        <v>51</v>
      </c>
      <c r="C157" s="570"/>
      <c r="D157" s="570"/>
      <c r="E157" s="570"/>
      <c r="F157" s="570"/>
    </row>
    <row r="158" spans="2:6" ht="13.5" customHeight="1" thickBot="1" x14ac:dyDescent="0.3">
      <c r="B158" s="567" t="s">
        <v>31</v>
      </c>
      <c r="C158" s="568">
        <v>287</v>
      </c>
      <c r="D158" s="568"/>
      <c r="E158" s="568"/>
      <c r="F158" s="568"/>
    </row>
    <row r="159" spans="2:6" ht="13.5" customHeight="1" thickBot="1" x14ac:dyDescent="0.3">
      <c r="B159" s="569" t="s">
        <v>50</v>
      </c>
      <c r="C159" s="570"/>
      <c r="D159" s="568"/>
      <c r="E159" s="568"/>
      <c r="F159" s="568"/>
    </row>
    <row r="160" spans="2:6" ht="13.5" customHeight="1" thickBot="1" x14ac:dyDescent="0.3">
      <c r="B160" s="569" t="s">
        <v>51</v>
      </c>
      <c r="C160" s="570"/>
      <c r="D160" s="568"/>
      <c r="E160" s="568"/>
      <c r="F160" s="568"/>
    </row>
    <row r="161" spans="2:6" ht="13.5" customHeight="1" thickBot="1" x14ac:dyDescent="0.3">
      <c r="B161" s="567" t="s">
        <v>1</v>
      </c>
      <c r="C161" s="570">
        <v>533</v>
      </c>
      <c r="D161" s="568"/>
      <c r="E161" s="568"/>
      <c r="F161" s="568"/>
    </row>
    <row r="162" spans="2:6" ht="13.5" customHeight="1" thickBot="1" x14ac:dyDescent="0.3">
      <c r="B162" s="569" t="s">
        <v>50</v>
      </c>
      <c r="C162" s="570"/>
      <c r="D162" s="568">
        <v>0</v>
      </c>
      <c r="E162" s="568">
        <v>0</v>
      </c>
      <c r="F162" s="568">
        <v>0</v>
      </c>
    </row>
    <row r="163" spans="2:6" ht="13.5" customHeight="1" thickBot="1" x14ac:dyDescent="0.3">
      <c r="B163" s="569" t="s">
        <v>51</v>
      </c>
      <c r="C163" s="570"/>
      <c r="D163" s="568"/>
      <c r="E163" s="568"/>
      <c r="F163" s="568"/>
    </row>
    <row r="164" spans="2:6" ht="13.5" customHeight="1" thickBot="1" x14ac:dyDescent="0.3">
      <c r="B164" s="567" t="s">
        <v>2</v>
      </c>
      <c r="C164" s="570"/>
      <c r="D164" s="568"/>
      <c r="E164" s="568"/>
      <c r="F164" s="568"/>
    </row>
    <row r="165" spans="2:6" ht="13.5" customHeight="1" thickBot="1" x14ac:dyDescent="0.3">
      <c r="B165" s="569" t="s">
        <v>50</v>
      </c>
      <c r="C165" s="570"/>
      <c r="D165" s="568"/>
      <c r="E165" s="568"/>
      <c r="F165" s="568"/>
    </row>
    <row r="166" spans="2:6" ht="13.5" customHeight="1" thickBot="1" x14ac:dyDescent="0.3">
      <c r="B166" s="569" t="s">
        <v>51</v>
      </c>
      <c r="C166" s="570"/>
      <c r="D166" s="568"/>
      <c r="E166" s="568"/>
      <c r="F166" s="568"/>
    </row>
    <row r="167" spans="2:6" ht="13.5" customHeight="1" thickBot="1" x14ac:dyDescent="0.3">
      <c r="B167" s="567" t="s">
        <v>24</v>
      </c>
      <c r="C167" s="570"/>
      <c r="D167" s="568"/>
      <c r="E167" s="568"/>
      <c r="F167" s="568"/>
    </row>
    <row r="168" spans="2:6" ht="13.5" customHeight="1" thickBot="1" x14ac:dyDescent="0.3">
      <c r="B168" s="569" t="s">
        <v>50</v>
      </c>
      <c r="C168" s="570"/>
      <c r="D168" s="568"/>
      <c r="E168" s="568"/>
      <c r="F168" s="568"/>
    </row>
    <row r="169" spans="2:6" ht="13.5" customHeight="1" thickBot="1" x14ac:dyDescent="0.3">
      <c r="B169" s="569" t="s">
        <v>51</v>
      </c>
      <c r="C169" s="570"/>
      <c r="D169" s="568"/>
      <c r="E169" s="568"/>
      <c r="F169" s="568"/>
    </row>
    <row r="170" spans="2:6" ht="13.5" customHeight="1" thickBot="1" x14ac:dyDescent="0.3">
      <c r="B170" s="567" t="s">
        <v>25</v>
      </c>
      <c r="C170" s="570">
        <f>C171+C172</f>
        <v>0</v>
      </c>
      <c r="D170" s="568">
        <f t="shared" ref="D170:F170" si="14">D171+D172</f>
        <v>0</v>
      </c>
      <c r="E170" s="568">
        <f t="shared" si="14"/>
        <v>0</v>
      </c>
      <c r="F170" s="568">
        <f t="shared" si="14"/>
        <v>0</v>
      </c>
    </row>
    <row r="171" spans="2:6" ht="13.5" customHeight="1" thickBot="1" x14ac:dyDescent="0.3">
      <c r="B171" s="569" t="s">
        <v>50</v>
      </c>
      <c r="C171" s="570"/>
      <c r="D171" s="568">
        <v>0</v>
      </c>
      <c r="E171" s="568">
        <v>0</v>
      </c>
      <c r="F171" s="568">
        <v>0</v>
      </c>
    </row>
    <row r="172" spans="2:6" ht="13.5" customHeight="1" thickBot="1" x14ac:dyDescent="0.3">
      <c r="B172" s="569" t="s">
        <v>51</v>
      </c>
      <c r="C172" s="570"/>
      <c r="D172" s="568"/>
      <c r="E172" s="568"/>
      <c r="F172" s="568"/>
    </row>
    <row r="173" spans="2:6" ht="13.5" customHeight="1" thickBot="1" x14ac:dyDescent="0.3">
      <c r="B173" s="567" t="s">
        <v>3</v>
      </c>
      <c r="C173" s="570">
        <v>0</v>
      </c>
      <c r="D173" s="568">
        <v>0</v>
      </c>
      <c r="E173" s="568">
        <f>D173*1.03*0.99</f>
        <v>0</v>
      </c>
      <c r="F173" s="568">
        <f>E173*1.03*0.99</f>
        <v>0</v>
      </c>
    </row>
    <row r="174" spans="2:6" ht="13.5" customHeight="1" thickBot="1" x14ac:dyDescent="0.3">
      <c r="B174" s="569" t="s">
        <v>50</v>
      </c>
      <c r="C174" s="570"/>
      <c r="D174" s="571"/>
      <c r="E174" s="571"/>
      <c r="F174" s="571"/>
    </row>
    <row r="175" spans="2:6" ht="13.5" customHeight="1" thickBot="1" x14ac:dyDescent="0.3">
      <c r="B175" s="569" t="s">
        <v>51</v>
      </c>
      <c r="C175" s="570"/>
      <c r="D175" s="573"/>
      <c r="E175" s="571"/>
      <c r="F175" s="571"/>
    </row>
    <row r="176" spans="2:6" ht="13.5" customHeight="1" thickBot="1" x14ac:dyDescent="0.3">
      <c r="B176" s="574" t="s">
        <v>74</v>
      </c>
      <c r="C176" s="570">
        <f>+C155+C158+C161</f>
        <v>2573</v>
      </c>
      <c r="D176" s="570">
        <f>D173+D170+D167+D164+D161+D158+D155</f>
        <v>0</v>
      </c>
      <c r="E176" s="570">
        <f t="shared" ref="E176:F176" si="15">E173+E170+E167+E164+E161+E158+E155</f>
        <v>0</v>
      </c>
      <c r="F176" s="570">
        <f t="shared" si="15"/>
        <v>0</v>
      </c>
    </row>
    <row r="177" spans="2:6" ht="13.5" customHeight="1" thickBot="1" x14ac:dyDescent="0.3">
      <c r="B177" s="591" t="s">
        <v>35</v>
      </c>
      <c r="C177" s="590">
        <f>IF(C176-C147=0,0,"Error")</f>
        <v>0</v>
      </c>
      <c r="D177" s="590">
        <f>IF(D176-D147=0,0,"Error")</f>
        <v>0</v>
      </c>
      <c r="E177" s="590">
        <f>IF(E176-E147=0,0,"Error")</f>
        <v>0</v>
      </c>
      <c r="F177" s="590">
        <f>IF(F176-F147=0,0,"Error")</f>
        <v>0</v>
      </c>
    </row>
    <row r="178" spans="2:6" ht="13.5" customHeight="1" thickBot="1" x14ac:dyDescent="0.3">
      <c r="B178" s="591"/>
      <c r="C178" s="678"/>
      <c r="D178" s="678"/>
      <c r="E178" s="678"/>
      <c r="F178" s="590"/>
    </row>
    <row r="179" spans="2:6" ht="13.5" customHeight="1" thickBot="1" x14ac:dyDescent="0.3">
      <c r="B179" s="591"/>
      <c r="C179" s="678"/>
      <c r="D179" s="678"/>
      <c r="E179" s="678"/>
      <c r="F179" s="590"/>
    </row>
    <row r="180" spans="2:6" ht="13.5" customHeight="1" thickBot="1" x14ac:dyDescent="0.3">
      <c r="B180" s="591"/>
      <c r="C180" s="678"/>
      <c r="D180" s="678"/>
      <c r="E180" s="678"/>
      <c r="F180" s="590"/>
    </row>
    <row r="181" spans="2:6" ht="13.5" customHeight="1" thickBot="1" x14ac:dyDescent="0.3">
      <c r="B181" s="591"/>
      <c r="C181" s="678"/>
      <c r="D181" s="678"/>
      <c r="E181" s="678"/>
      <c r="F181" s="590"/>
    </row>
    <row r="182" spans="2:6" ht="13.5" customHeight="1" thickBot="1" x14ac:dyDescent="0.3">
      <c r="B182" s="591"/>
      <c r="C182" s="678"/>
      <c r="D182" s="678"/>
      <c r="E182" s="678"/>
      <c r="F182" s="590"/>
    </row>
    <row r="183" spans="2:6" ht="26.25" customHeight="1" thickBot="1" x14ac:dyDescent="0.3">
      <c r="B183" s="679" t="s">
        <v>1106</v>
      </c>
      <c r="C183" s="1020" t="s">
        <v>1107</v>
      </c>
      <c r="D183" s="1021"/>
      <c r="E183" s="1021"/>
      <c r="F183" s="1022"/>
    </row>
    <row r="184" spans="2:6" ht="30" customHeight="1" thickBot="1" x14ac:dyDescent="0.3">
      <c r="B184" s="554" t="s">
        <v>9</v>
      </c>
      <c r="C184" s="1020" t="s">
        <v>1108</v>
      </c>
      <c r="D184" s="1021"/>
      <c r="E184" s="1021"/>
      <c r="F184" s="1022"/>
    </row>
    <row r="185" spans="2:6" ht="19.5" thickBot="1" x14ac:dyDescent="0.3">
      <c r="B185" s="554" t="s">
        <v>14</v>
      </c>
      <c r="C185" s="1032" t="s">
        <v>1109</v>
      </c>
      <c r="D185" s="1033"/>
      <c r="E185" s="1033"/>
      <c r="F185" s="1034"/>
    </row>
    <row r="186" spans="2:6" x14ac:dyDescent="0.25">
      <c r="B186" s="1035"/>
      <c r="C186" s="562">
        <v>2019</v>
      </c>
      <c r="D186" s="562">
        <v>2020</v>
      </c>
      <c r="E186" s="562">
        <v>2021</v>
      </c>
      <c r="F186" s="562">
        <v>2022</v>
      </c>
    </row>
    <row r="187" spans="2:6" ht="19.5" thickBot="1" x14ac:dyDescent="0.3">
      <c r="B187" s="1036"/>
      <c r="C187" s="563" t="s">
        <v>5</v>
      </c>
      <c r="D187" s="563" t="s">
        <v>6</v>
      </c>
      <c r="E187" s="563" t="s">
        <v>6</v>
      </c>
      <c r="F187" s="563" t="s">
        <v>6</v>
      </c>
    </row>
    <row r="188" spans="2:6" ht="19.5" thickBot="1" x14ac:dyDescent="0.3">
      <c r="B188" s="554" t="s">
        <v>8</v>
      </c>
      <c r="C188" s="565">
        <v>10</v>
      </c>
      <c r="D188" s="568">
        <v>10</v>
      </c>
      <c r="E188" s="568">
        <v>10</v>
      </c>
      <c r="F188" s="568">
        <v>10</v>
      </c>
    </row>
    <row r="189" spans="2:6" ht="38.25" thickBot="1" x14ac:dyDescent="0.3">
      <c r="B189" s="554" t="s">
        <v>15</v>
      </c>
      <c r="C189" s="564">
        <v>1609</v>
      </c>
      <c r="D189" s="564">
        <v>6666</v>
      </c>
      <c r="E189" s="564">
        <v>6666</v>
      </c>
      <c r="F189" s="564">
        <v>6666</v>
      </c>
    </row>
    <row r="190" spans="2:6" ht="38.25" thickBot="1" x14ac:dyDescent="0.3">
      <c r="B190" s="554" t="s">
        <v>23</v>
      </c>
      <c r="C190" s="564">
        <v>156</v>
      </c>
      <c r="D190" s="564">
        <f>D189/D188</f>
        <v>666.6</v>
      </c>
      <c r="E190" s="564">
        <f>E189/E188</f>
        <v>666.6</v>
      </c>
      <c r="F190" s="564">
        <f>F189/F188</f>
        <v>666.6</v>
      </c>
    </row>
    <row r="191" spans="2:6" ht="19.5" thickBot="1" x14ac:dyDescent="0.3">
      <c r="B191" s="554" t="s">
        <v>16</v>
      </c>
      <c r="C191" s="565"/>
      <c r="D191" s="566">
        <f>D188/C188-1</f>
        <v>0</v>
      </c>
      <c r="E191" s="566">
        <f>E188/D188-1</f>
        <v>0</v>
      </c>
      <c r="F191" s="566">
        <f>F188/E188-1</f>
        <v>0</v>
      </c>
    </row>
    <row r="192" spans="2:6" ht="38.25" thickBot="1" x14ac:dyDescent="0.3">
      <c r="B192" s="554" t="s">
        <v>17</v>
      </c>
      <c r="C192" s="565"/>
      <c r="D192" s="566">
        <f>D189/C189-1</f>
        <v>3.1429459291485395</v>
      </c>
      <c r="E192" s="566">
        <f t="shared" ref="E192:F193" si="16">E189/D189-1</f>
        <v>0</v>
      </c>
      <c r="F192" s="566">
        <f t="shared" si="16"/>
        <v>0</v>
      </c>
    </row>
    <row r="193" spans="2:10" ht="38.25" thickBot="1" x14ac:dyDescent="0.3">
      <c r="B193" s="554" t="s">
        <v>18</v>
      </c>
      <c r="C193" s="565"/>
      <c r="D193" s="566">
        <f>D190/C190-1</f>
        <v>3.273076923076923</v>
      </c>
      <c r="E193" s="566">
        <f t="shared" si="16"/>
        <v>0</v>
      </c>
      <c r="F193" s="566">
        <f t="shared" si="16"/>
        <v>0</v>
      </c>
    </row>
    <row r="194" spans="2:10" ht="19.5" thickBot="1" x14ac:dyDescent="0.3">
      <c r="B194" s="1037" t="s">
        <v>1110</v>
      </c>
      <c r="C194" s="1038"/>
      <c r="D194" s="1038"/>
      <c r="E194" s="1038"/>
      <c r="F194" s="1039"/>
    </row>
    <row r="195" spans="2:10" x14ac:dyDescent="0.25">
      <c r="B195" s="1035"/>
      <c r="C195" s="562">
        <v>2019</v>
      </c>
      <c r="D195" s="562">
        <v>2020</v>
      </c>
      <c r="E195" s="562">
        <v>2021</v>
      </c>
      <c r="F195" s="562">
        <v>2022</v>
      </c>
    </row>
    <row r="196" spans="2:10" ht="19.5" thickBot="1" x14ac:dyDescent="0.3">
      <c r="B196" s="1036"/>
      <c r="C196" s="563" t="s">
        <v>5</v>
      </c>
      <c r="D196" s="563" t="s">
        <v>6</v>
      </c>
      <c r="E196" s="563" t="s">
        <v>6</v>
      </c>
      <c r="F196" s="563" t="s">
        <v>6</v>
      </c>
    </row>
    <row r="197" spans="2:10" ht="19.5" thickBot="1" x14ac:dyDescent="0.3">
      <c r="B197" s="567" t="s">
        <v>0</v>
      </c>
      <c r="C197" s="568">
        <v>1096</v>
      </c>
      <c r="D197" s="568">
        <v>4500</v>
      </c>
      <c r="E197" s="568">
        <v>4500</v>
      </c>
      <c r="F197" s="568">
        <v>4500</v>
      </c>
    </row>
    <row r="198" spans="2:10" ht="19.5" thickBot="1" x14ac:dyDescent="0.3">
      <c r="B198" s="569" t="s">
        <v>50</v>
      </c>
      <c r="C198" s="570"/>
      <c r="D198" s="680"/>
      <c r="E198" s="680"/>
      <c r="F198" s="680"/>
    </row>
    <row r="199" spans="2:10" ht="19.5" thickBot="1" x14ac:dyDescent="0.3">
      <c r="B199" s="569" t="s">
        <v>51</v>
      </c>
      <c r="C199" s="570"/>
      <c r="D199" s="680"/>
      <c r="E199" s="680"/>
      <c r="F199" s="680"/>
    </row>
    <row r="200" spans="2:10" ht="57" thickBot="1" x14ac:dyDescent="0.3">
      <c r="B200" s="567" t="s">
        <v>31</v>
      </c>
      <c r="C200" s="568">
        <v>179</v>
      </c>
      <c r="D200" s="568">
        <v>833</v>
      </c>
      <c r="E200" s="568">
        <v>833</v>
      </c>
      <c r="F200" s="568">
        <v>833</v>
      </c>
    </row>
    <row r="201" spans="2:10" ht="19.5" thickBot="1" x14ac:dyDescent="0.3">
      <c r="B201" s="569" t="s">
        <v>50</v>
      </c>
      <c r="C201" s="570"/>
      <c r="D201" s="568"/>
      <c r="E201" s="568"/>
      <c r="F201" s="568"/>
    </row>
    <row r="202" spans="2:10" ht="19.5" thickBot="1" x14ac:dyDescent="0.3">
      <c r="B202" s="569" t="s">
        <v>51</v>
      </c>
      <c r="C202" s="570"/>
      <c r="D202" s="568"/>
      <c r="E202" s="568"/>
      <c r="F202" s="568"/>
    </row>
    <row r="203" spans="2:10" ht="38.25" thickBot="1" x14ac:dyDescent="0.3">
      <c r="B203" s="567" t="s">
        <v>1</v>
      </c>
      <c r="C203" s="570">
        <v>334</v>
      </c>
      <c r="D203" s="568">
        <v>1333</v>
      </c>
      <c r="E203" s="568">
        <v>1333</v>
      </c>
      <c r="F203" s="568">
        <v>1333</v>
      </c>
    </row>
    <row r="204" spans="2:10" ht="19.5" thickBot="1" x14ac:dyDescent="0.3">
      <c r="B204" s="569" t="s">
        <v>50</v>
      </c>
      <c r="C204" s="570"/>
      <c r="D204" s="568"/>
      <c r="E204" s="568"/>
      <c r="F204" s="568"/>
      <c r="H204" s="556">
        <v>4831.6666666666661</v>
      </c>
      <c r="I204" s="556">
        <v>801.66666666666663</v>
      </c>
      <c r="J204" s="556">
        <v>1333.3333333333333</v>
      </c>
    </row>
    <row r="205" spans="2:10" ht="19.5" thickBot="1" x14ac:dyDescent="0.3">
      <c r="B205" s="569" t="s">
        <v>51</v>
      </c>
      <c r="C205" s="570"/>
      <c r="D205" s="568"/>
      <c r="E205" s="568"/>
      <c r="F205" s="568"/>
    </row>
    <row r="206" spans="2:10" ht="19.5" thickBot="1" x14ac:dyDescent="0.3">
      <c r="B206" s="567" t="s">
        <v>2</v>
      </c>
      <c r="C206" s="570"/>
      <c r="D206" s="568"/>
      <c r="E206" s="568"/>
      <c r="F206" s="568"/>
    </row>
    <row r="207" spans="2:10" ht="19.5" thickBot="1" x14ac:dyDescent="0.3">
      <c r="B207" s="569" t="s">
        <v>50</v>
      </c>
      <c r="C207" s="570"/>
      <c r="D207" s="568"/>
      <c r="E207" s="568"/>
      <c r="F207" s="568"/>
    </row>
    <row r="208" spans="2:10" ht="19.5" thickBot="1" x14ac:dyDescent="0.3">
      <c r="B208" s="569" t="s">
        <v>51</v>
      </c>
      <c r="C208" s="570"/>
      <c r="D208" s="568"/>
      <c r="E208" s="568"/>
      <c r="F208" s="568"/>
    </row>
    <row r="209" spans="2:6" ht="38.25" thickBot="1" x14ac:dyDescent="0.3">
      <c r="B209" s="567" t="s">
        <v>24</v>
      </c>
      <c r="C209" s="570"/>
      <c r="D209" s="568"/>
      <c r="E209" s="568"/>
      <c r="F209" s="568"/>
    </row>
    <row r="210" spans="2:6" ht="19.5" thickBot="1" x14ac:dyDescent="0.3">
      <c r="B210" s="569" t="s">
        <v>50</v>
      </c>
      <c r="C210" s="570"/>
      <c r="D210" s="568"/>
      <c r="E210" s="568"/>
      <c r="F210" s="568"/>
    </row>
    <row r="211" spans="2:6" ht="19.5" thickBot="1" x14ac:dyDescent="0.3">
      <c r="B211" s="569" t="s">
        <v>51</v>
      </c>
      <c r="C211" s="570"/>
      <c r="D211" s="568"/>
      <c r="E211" s="568"/>
      <c r="F211" s="568"/>
    </row>
    <row r="212" spans="2:6" ht="38.25" thickBot="1" x14ac:dyDescent="0.3">
      <c r="B212" s="567" t="s">
        <v>25</v>
      </c>
      <c r="C212" s="570"/>
      <c r="D212" s="568"/>
      <c r="E212" s="568"/>
      <c r="F212" s="568"/>
    </row>
    <row r="213" spans="2:6" ht="19.5" thickBot="1" x14ac:dyDescent="0.3">
      <c r="B213" s="569" t="s">
        <v>50</v>
      </c>
      <c r="C213" s="570"/>
      <c r="D213" s="568"/>
      <c r="E213" s="568"/>
      <c r="F213" s="568"/>
    </row>
    <row r="214" spans="2:6" ht="19.5" thickBot="1" x14ac:dyDescent="0.3">
      <c r="B214" s="569" t="s">
        <v>51</v>
      </c>
      <c r="C214" s="570"/>
      <c r="D214" s="568"/>
      <c r="E214" s="568"/>
      <c r="F214" s="568"/>
    </row>
    <row r="215" spans="2:6" ht="38.25" thickBot="1" x14ac:dyDescent="0.3">
      <c r="B215" s="567" t="s">
        <v>3</v>
      </c>
      <c r="C215" s="570"/>
      <c r="D215" s="568"/>
      <c r="E215" s="568"/>
      <c r="F215" s="568"/>
    </row>
    <row r="216" spans="2:6" ht="19.5" thickBot="1" x14ac:dyDescent="0.3">
      <c r="B216" s="569" t="s">
        <v>50</v>
      </c>
      <c r="C216" s="570"/>
      <c r="D216" s="568"/>
      <c r="E216" s="568"/>
      <c r="F216" s="568"/>
    </row>
    <row r="217" spans="2:6" ht="19.5" thickBot="1" x14ac:dyDescent="0.3">
      <c r="B217" s="569" t="s">
        <v>51</v>
      </c>
      <c r="C217" s="570"/>
      <c r="D217" s="568"/>
      <c r="E217" s="568"/>
      <c r="F217" s="568"/>
    </row>
    <row r="218" spans="2:6" ht="38.25" thickBot="1" x14ac:dyDescent="0.3">
      <c r="B218" s="681" t="s">
        <v>36</v>
      </c>
      <c r="C218" s="570">
        <f>C215+C212+C209+C206+C203+C200+C197</f>
        <v>1609</v>
      </c>
      <c r="D218" s="570">
        <f t="shared" ref="D218:F218" si="17">D215+D212+D209+D206+D203+D200+D197</f>
        <v>6666</v>
      </c>
      <c r="E218" s="570">
        <f t="shared" si="17"/>
        <v>6666</v>
      </c>
      <c r="F218" s="570">
        <f t="shared" si="17"/>
        <v>6666</v>
      </c>
    </row>
    <row r="219" spans="2:6" ht="19.5" thickBot="1" x14ac:dyDescent="0.3">
      <c r="B219" s="591" t="s">
        <v>35</v>
      </c>
      <c r="C219" s="590">
        <f>IF(C218-C189=0,0,"Error")</f>
        <v>0</v>
      </c>
      <c r="D219" s="590">
        <f>IF(D218-D189=0,0,"Error")</f>
        <v>0</v>
      </c>
      <c r="E219" s="590">
        <f>IF(E218-E189=0,0,"Error")</f>
        <v>0</v>
      </c>
      <c r="F219" s="590">
        <f>IF(F218-F189=0,0,"Error")</f>
        <v>0</v>
      </c>
    </row>
    <row r="220" spans="2:6" ht="38.25" hidden="1" thickBot="1" x14ac:dyDescent="0.3">
      <c r="B220" s="679" t="s">
        <v>1111</v>
      </c>
      <c r="C220" s="1032"/>
      <c r="D220" s="1033"/>
      <c r="E220" s="1033"/>
      <c r="F220" s="1034"/>
    </row>
    <row r="221" spans="2:6" ht="19.5" hidden="1" thickBot="1" x14ac:dyDescent="0.3">
      <c r="B221" s="554" t="s">
        <v>9</v>
      </c>
      <c r="C221" s="1020"/>
      <c r="D221" s="1021"/>
      <c r="E221" s="1021"/>
      <c r="F221" s="1022"/>
    </row>
    <row r="222" spans="2:6" ht="19.5" hidden="1" thickBot="1" x14ac:dyDescent="0.3">
      <c r="B222" s="554" t="s">
        <v>14</v>
      </c>
      <c r="C222" s="1032"/>
      <c r="D222" s="1033"/>
      <c r="E222" s="1033"/>
      <c r="F222" s="1034"/>
    </row>
    <row r="223" spans="2:6" ht="19.5" hidden="1" thickBot="1" x14ac:dyDescent="0.3">
      <c r="B223" s="1035"/>
      <c r="C223" s="562">
        <v>2018</v>
      </c>
      <c r="D223" s="562">
        <v>2019</v>
      </c>
      <c r="E223" s="562">
        <v>2020</v>
      </c>
      <c r="F223" s="562">
        <v>2021</v>
      </c>
    </row>
    <row r="224" spans="2:6" ht="19.5" hidden="1" thickBot="1" x14ac:dyDescent="0.3">
      <c r="B224" s="1036"/>
      <c r="C224" s="563" t="s">
        <v>5</v>
      </c>
      <c r="D224" s="563" t="s">
        <v>6</v>
      </c>
      <c r="E224" s="563" t="s">
        <v>6</v>
      </c>
      <c r="F224" s="563" t="s">
        <v>6</v>
      </c>
    </row>
    <row r="225" spans="2:6" ht="19.5" hidden="1" thickBot="1" x14ac:dyDescent="0.3">
      <c r="B225" s="554" t="s">
        <v>8</v>
      </c>
      <c r="C225" s="564"/>
      <c r="D225" s="564"/>
      <c r="E225" s="564"/>
      <c r="F225" s="564"/>
    </row>
    <row r="226" spans="2:6" ht="38.25" hidden="1" thickBot="1" x14ac:dyDescent="0.3">
      <c r="B226" s="554" t="s">
        <v>15</v>
      </c>
      <c r="C226" s="564">
        <f>C255</f>
        <v>0</v>
      </c>
      <c r="D226" s="564">
        <f t="shared" ref="D226:F226" si="18">D255</f>
        <v>0</v>
      </c>
      <c r="E226" s="564">
        <f t="shared" si="18"/>
        <v>0</v>
      </c>
      <c r="F226" s="564">
        <f t="shared" si="18"/>
        <v>0</v>
      </c>
    </row>
    <row r="227" spans="2:6" ht="38.25" hidden="1" thickBot="1" x14ac:dyDescent="0.3">
      <c r="B227" s="554" t="s">
        <v>23</v>
      </c>
      <c r="C227" s="564" t="e">
        <f>C226/C225</f>
        <v>#DIV/0!</v>
      </c>
      <c r="D227" s="564" t="e">
        <f>D226/D225</f>
        <v>#DIV/0!</v>
      </c>
      <c r="E227" s="564" t="e">
        <f>E226/E225</f>
        <v>#DIV/0!</v>
      </c>
      <c r="F227" s="564" t="e">
        <f>F226/F225</f>
        <v>#DIV/0!</v>
      </c>
    </row>
    <row r="228" spans="2:6" ht="19.5" hidden="1" thickBot="1" x14ac:dyDescent="0.3">
      <c r="B228" s="554" t="s">
        <v>16</v>
      </c>
      <c r="C228" s="565"/>
      <c r="D228" s="566" t="e">
        <f>D225/C225-1</f>
        <v>#DIV/0!</v>
      </c>
      <c r="E228" s="566" t="e">
        <f>E225/D225-1</f>
        <v>#DIV/0!</v>
      </c>
      <c r="F228" s="566" t="e">
        <f>F225/E225-1</f>
        <v>#DIV/0!</v>
      </c>
    </row>
    <row r="229" spans="2:6" ht="38.25" hidden="1" thickBot="1" x14ac:dyDescent="0.3">
      <c r="B229" s="554" t="s">
        <v>17</v>
      </c>
      <c r="C229" s="565"/>
      <c r="D229" s="566" t="e">
        <f>D226/C226-1</f>
        <v>#DIV/0!</v>
      </c>
      <c r="E229" s="566" t="e">
        <f t="shared" ref="E229:F230" si="19">E226/D226-1</f>
        <v>#DIV/0!</v>
      </c>
      <c r="F229" s="566" t="e">
        <f t="shared" si="19"/>
        <v>#DIV/0!</v>
      </c>
    </row>
    <row r="230" spans="2:6" ht="38.25" hidden="1" thickBot="1" x14ac:dyDescent="0.3">
      <c r="B230" s="554" t="s">
        <v>18</v>
      </c>
      <c r="C230" s="565"/>
      <c r="D230" s="566" t="e">
        <f>D227/C227-1</f>
        <v>#DIV/0!</v>
      </c>
      <c r="E230" s="566" t="e">
        <f t="shared" si="19"/>
        <v>#DIV/0!</v>
      </c>
      <c r="F230" s="566" t="e">
        <f t="shared" si="19"/>
        <v>#DIV/0!</v>
      </c>
    </row>
    <row r="231" spans="2:6" ht="19.5" hidden="1" thickBot="1" x14ac:dyDescent="0.3">
      <c r="B231" s="1037" t="s">
        <v>1112</v>
      </c>
      <c r="C231" s="1038"/>
      <c r="D231" s="1038"/>
      <c r="E231" s="1038"/>
      <c r="F231" s="1039"/>
    </row>
    <row r="232" spans="2:6" ht="19.5" hidden="1" thickBot="1" x14ac:dyDescent="0.3">
      <c r="B232" s="1035"/>
      <c r="C232" s="562">
        <v>2018</v>
      </c>
      <c r="D232" s="562">
        <v>2019</v>
      </c>
      <c r="E232" s="562">
        <v>2020</v>
      </c>
      <c r="F232" s="562">
        <v>2021</v>
      </c>
    </row>
    <row r="233" spans="2:6" ht="19.5" hidden="1" thickBot="1" x14ac:dyDescent="0.3">
      <c r="B233" s="1036"/>
      <c r="C233" s="563" t="s">
        <v>5</v>
      </c>
      <c r="D233" s="563" t="s">
        <v>6</v>
      </c>
      <c r="E233" s="563" t="s">
        <v>6</v>
      </c>
      <c r="F233" s="563" t="s">
        <v>6</v>
      </c>
    </row>
    <row r="234" spans="2:6" ht="19.5" hidden="1" thickBot="1" x14ac:dyDescent="0.3">
      <c r="B234" s="567" t="s">
        <v>0</v>
      </c>
      <c r="C234" s="568"/>
      <c r="D234" s="568"/>
      <c r="E234" s="568"/>
      <c r="F234" s="568"/>
    </row>
    <row r="235" spans="2:6" ht="19.5" hidden="1" thickBot="1" x14ac:dyDescent="0.3">
      <c r="B235" s="569" t="s">
        <v>50</v>
      </c>
      <c r="C235" s="570"/>
      <c r="D235" s="680"/>
      <c r="E235" s="680"/>
      <c r="F235" s="680"/>
    </row>
    <row r="236" spans="2:6" ht="13.5" hidden="1" customHeight="1" thickBot="1" x14ac:dyDescent="0.3">
      <c r="B236" s="569" t="s">
        <v>51</v>
      </c>
      <c r="C236" s="570"/>
      <c r="D236" s="680"/>
      <c r="E236" s="680"/>
      <c r="F236" s="680"/>
    </row>
    <row r="237" spans="2:6" ht="57" hidden="1" thickBot="1" x14ac:dyDescent="0.3">
      <c r="B237" s="567" t="s">
        <v>31</v>
      </c>
      <c r="C237" s="568"/>
      <c r="D237" s="568"/>
      <c r="E237" s="568"/>
      <c r="F237" s="568"/>
    </row>
    <row r="238" spans="2:6" ht="19.5" hidden="1" thickBot="1" x14ac:dyDescent="0.3">
      <c r="B238" s="569" t="s">
        <v>50</v>
      </c>
      <c r="C238" s="570"/>
      <c r="D238" s="568"/>
      <c r="E238" s="568"/>
      <c r="F238" s="568"/>
    </row>
    <row r="239" spans="2:6" ht="19.5" hidden="1" thickBot="1" x14ac:dyDescent="0.3">
      <c r="B239" s="569" t="s">
        <v>51</v>
      </c>
      <c r="C239" s="570"/>
      <c r="D239" s="568"/>
      <c r="E239" s="568"/>
      <c r="F239" s="568"/>
    </row>
    <row r="240" spans="2:6" ht="38.25" hidden="1" thickBot="1" x14ac:dyDescent="0.3">
      <c r="B240" s="567" t="s">
        <v>1</v>
      </c>
      <c r="C240" s="570">
        <v>0</v>
      </c>
      <c r="D240" s="568">
        <v>0</v>
      </c>
      <c r="E240" s="568">
        <v>0</v>
      </c>
      <c r="F240" s="568">
        <v>0</v>
      </c>
    </row>
    <row r="241" spans="2:6" ht="19.5" hidden="1" thickBot="1" x14ac:dyDescent="0.3">
      <c r="B241" s="569" t="s">
        <v>50</v>
      </c>
      <c r="C241" s="570"/>
      <c r="D241" s="568"/>
      <c r="E241" s="568"/>
      <c r="F241" s="568"/>
    </row>
    <row r="242" spans="2:6" ht="19.5" hidden="1" thickBot="1" x14ac:dyDescent="0.3">
      <c r="B242" s="569" t="s">
        <v>51</v>
      </c>
      <c r="C242" s="570"/>
      <c r="D242" s="568"/>
      <c r="E242" s="568"/>
      <c r="F242" s="568"/>
    </row>
    <row r="243" spans="2:6" ht="19.5" hidden="1" thickBot="1" x14ac:dyDescent="0.3">
      <c r="B243" s="567" t="s">
        <v>2</v>
      </c>
      <c r="C243" s="570"/>
      <c r="D243" s="568"/>
      <c r="E243" s="568"/>
      <c r="F243" s="568"/>
    </row>
    <row r="244" spans="2:6" ht="19.5" hidden="1" thickBot="1" x14ac:dyDescent="0.3">
      <c r="B244" s="569" t="s">
        <v>50</v>
      </c>
      <c r="C244" s="570"/>
      <c r="D244" s="568"/>
      <c r="E244" s="568"/>
      <c r="F244" s="568"/>
    </row>
    <row r="245" spans="2:6" ht="19.5" hidden="1" thickBot="1" x14ac:dyDescent="0.3">
      <c r="B245" s="569" t="s">
        <v>51</v>
      </c>
      <c r="C245" s="570"/>
      <c r="D245" s="568"/>
      <c r="E245" s="568"/>
      <c r="F245" s="568"/>
    </row>
    <row r="246" spans="2:6" ht="38.25" hidden="1" thickBot="1" x14ac:dyDescent="0.3">
      <c r="B246" s="567" t="s">
        <v>24</v>
      </c>
      <c r="C246" s="570"/>
      <c r="D246" s="568"/>
      <c r="E246" s="568"/>
      <c r="F246" s="568"/>
    </row>
    <row r="247" spans="2:6" ht="19.5" hidden="1" thickBot="1" x14ac:dyDescent="0.3">
      <c r="B247" s="569" t="s">
        <v>50</v>
      </c>
      <c r="C247" s="570"/>
      <c r="D247" s="568"/>
      <c r="E247" s="568"/>
      <c r="F247" s="568"/>
    </row>
    <row r="248" spans="2:6" ht="19.5" hidden="1" thickBot="1" x14ac:dyDescent="0.3">
      <c r="B248" s="569" t="s">
        <v>51</v>
      </c>
      <c r="C248" s="570"/>
      <c r="D248" s="568"/>
      <c r="E248" s="568"/>
      <c r="F248" s="568"/>
    </row>
    <row r="249" spans="2:6" ht="38.25" hidden="1" thickBot="1" x14ac:dyDescent="0.3">
      <c r="B249" s="567" t="s">
        <v>25</v>
      </c>
      <c r="C249" s="570">
        <v>0</v>
      </c>
      <c r="D249" s="568">
        <v>0</v>
      </c>
      <c r="E249" s="568">
        <v>0</v>
      </c>
      <c r="F249" s="568">
        <v>0</v>
      </c>
    </row>
    <row r="250" spans="2:6" ht="19.5" hidden="1" thickBot="1" x14ac:dyDescent="0.3">
      <c r="B250" s="569" t="s">
        <v>50</v>
      </c>
      <c r="C250" s="570"/>
      <c r="D250" s="568"/>
      <c r="E250" s="568"/>
      <c r="F250" s="568"/>
    </row>
    <row r="251" spans="2:6" ht="19.5" hidden="1" thickBot="1" x14ac:dyDescent="0.3">
      <c r="B251" s="569" t="s">
        <v>51</v>
      </c>
      <c r="C251" s="570"/>
      <c r="D251" s="568"/>
      <c r="E251" s="568"/>
      <c r="F251" s="568"/>
    </row>
    <row r="252" spans="2:6" ht="38.25" hidden="1" thickBot="1" x14ac:dyDescent="0.3">
      <c r="B252" s="567" t="s">
        <v>3</v>
      </c>
      <c r="C252" s="570"/>
      <c r="D252" s="568"/>
      <c r="E252" s="568"/>
      <c r="F252" s="568"/>
    </row>
    <row r="253" spans="2:6" ht="19.5" hidden="1" thickBot="1" x14ac:dyDescent="0.3">
      <c r="B253" s="569" t="s">
        <v>50</v>
      </c>
      <c r="C253" s="570"/>
      <c r="D253" s="568"/>
      <c r="E253" s="568"/>
      <c r="F253" s="568"/>
    </row>
    <row r="254" spans="2:6" ht="19.5" hidden="1" thickBot="1" x14ac:dyDescent="0.3">
      <c r="B254" s="569" t="s">
        <v>51</v>
      </c>
      <c r="C254" s="570"/>
      <c r="D254" s="568"/>
      <c r="E254" s="568"/>
      <c r="F254" s="568"/>
    </row>
    <row r="255" spans="2:6" ht="38.25" hidden="1" thickBot="1" x14ac:dyDescent="0.3">
      <c r="B255" s="681" t="s">
        <v>36</v>
      </c>
      <c r="C255" s="570">
        <f>C252+C249+C246+C243+C240+C237+C234</f>
        <v>0</v>
      </c>
      <c r="D255" s="570">
        <f t="shared" ref="D255:F255" si="20">D252+D249+D246+D243+D240+D237+D234</f>
        <v>0</v>
      </c>
      <c r="E255" s="570">
        <f t="shared" si="20"/>
        <v>0</v>
      </c>
      <c r="F255" s="570">
        <f t="shared" si="20"/>
        <v>0</v>
      </c>
    </row>
    <row r="256" spans="2:6" ht="19.5" hidden="1" thickBot="1" x14ac:dyDescent="0.3">
      <c r="B256" s="591" t="s">
        <v>35</v>
      </c>
      <c r="C256" s="590">
        <f>IF(C255-C226=0,0,"Error")</f>
        <v>0</v>
      </c>
      <c r="D256" s="590">
        <f>IF(D255-D226=0,0,"Error")</f>
        <v>0</v>
      </c>
      <c r="E256" s="590">
        <f>IF(E255-E226=0,0,"Error")</f>
        <v>0</v>
      </c>
      <c r="F256" s="590">
        <f>IF(F255-F226=0,0,"Error")</f>
        <v>0</v>
      </c>
    </row>
    <row r="257" spans="2:14" ht="19.5" thickBot="1" x14ac:dyDescent="0.3">
      <c r="B257" s="1026" t="s">
        <v>45</v>
      </c>
      <c r="C257" s="1027"/>
      <c r="D257" s="1027"/>
      <c r="E257" s="1027"/>
      <c r="F257" s="1028"/>
    </row>
    <row r="258" spans="2:14" ht="19.5" thickBot="1" x14ac:dyDescent="0.3">
      <c r="B258" s="1026" t="s">
        <v>39</v>
      </c>
      <c r="C258" s="1027"/>
      <c r="D258" s="1027"/>
      <c r="E258" s="1027"/>
      <c r="F258" s="1028"/>
    </row>
    <row r="259" spans="2:14" ht="38.25" thickBot="1" x14ac:dyDescent="0.3">
      <c r="B259" s="561" t="s">
        <v>46</v>
      </c>
      <c r="C259" s="1062"/>
      <c r="D259" s="1063"/>
      <c r="E259" s="1064"/>
      <c r="F259" s="1065"/>
    </row>
    <row r="260" spans="2:14" ht="51.75" customHeight="1" thickBot="1" x14ac:dyDescent="0.3">
      <c r="B260" s="561" t="s">
        <v>52</v>
      </c>
      <c r="C260" s="577" t="s">
        <v>1113</v>
      </c>
      <c r="D260" s="578" t="s">
        <v>53</v>
      </c>
      <c r="E260" s="1060"/>
      <c r="F260" s="1061"/>
      <c r="H260" s="894" t="s">
        <v>362</v>
      </c>
      <c r="I260" s="895"/>
      <c r="J260" s="895"/>
      <c r="K260" s="895"/>
      <c r="L260" s="895"/>
      <c r="M260" s="895"/>
      <c r="N260" s="896"/>
    </row>
    <row r="261" spans="2:14" ht="19.5" thickBot="1" x14ac:dyDescent="0.3">
      <c r="B261" s="579"/>
      <c r="C261" s="1058"/>
      <c r="D261" s="1059"/>
      <c r="E261" s="1060"/>
      <c r="F261" s="1061"/>
      <c r="H261" s="1055"/>
      <c r="I261" s="1056"/>
      <c r="J261" s="1056"/>
      <c r="K261" s="1056"/>
      <c r="L261" s="1056"/>
      <c r="M261" s="1056"/>
      <c r="N261" s="1057"/>
    </row>
    <row r="262" spans="2:14" ht="17.25" customHeight="1" thickBot="1" x14ac:dyDescent="0.3">
      <c r="B262" s="554" t="s">
        <v>9</v>
      </c>
      <c r="C262" s="1020" t="s">
        <v>1114</v>
      </c>
      <c r="D262" s="1021"/>
      <c r="E262" s="1021"/>
      <c r="F262" s="1022"/>
      <c r="H262" s="897"/>
      <c r="I262" s="898"/>
      <c r="J262" s="898"/>
      <c r="K262" s="898"/>
      <c r="L262" s="898"/>
      <c r="M262" s="898"/>
      <c r="N262" s="899"/>
    </row>
    <row r="263" spans="2:14" ht="19.5" thickBot="1" x14ac:dyDescent="0.3">
      <c r="B263" s="554" t="s">
        <v>14</v>
      </c>
      <c r="C263" s="1032" t="s">
        <v>372</v>
      </c>
      <c r="D263" s="1033"/>
      <c r="E263" s="1033"/>
      <c r="F263" s="1034"/>
    </row>
    <row r="264" spans="2:14" x14ac:dyDescent="0.25">
      <c r="B264" s="1035"/>
      <c r="C264" s="562">
        <v>2019</v>
      </c>
      <c r="D264" s="562">
        <v>2020</v>
      </c>
      <c r="E264" s="562">
        <v>2021</v>
      </c>
      <c r="F264" s="562">
        <v>2022</v>
      </c>
    </row>
    <row r="265" spans="2:14" ht="19.5" thickBot="1" x14ac:dyDescent="0.3">
      <c r="B265" s="1036"/>
      <c r="C265" s="563" t="s">
        <v>5</v>
      </c>
      <c r="D265" s="563" t="s">
        <v>6</v>
      </c>
      <c r="E265" s="563" t="s">
        <v>6</v>
      </c>
      <c r="F265" s="563" t="s">
        <v>6</v>
      </c>
    </row>
    <row r="266" spans="2:14" ht="19.5" thickBot="1" x14ac:dyDescent="0.3">
      <c r="B266" s="554" t="s">
        <v>8</v>
      </c>
      <c r="C266" s="564"/>
      <c r="D266" s="564">
        <v>5</v>
      </c>
      <c r="E266" s="564"/>
      <c r="F266" s="564"/>
    </row>
    <row r="267" spans="2:14" ht="38.25" thickBot="1" x14ac:dyDescent="0.3">
      <c r="B267" s="554" t="s">
        <v>15</v>
      </c>
      <c r="C267" s="564">
        <f>C330-C292</f>
        <v>0</v>
      </c>
      <c r="D267" s="564">
        <v>1200</v>
      </c>
      <c r="E267" s="564">
        <f t="shared" ref="E267" si="21">E330-E292</f>
        <v>0</v>
      </c>
      <c r="F267" s="564">
        <f>F285</f>
        <v>0</v>
      </c>
    </row>
    <row r="268" spans="2:14" ht="38.25" thickBot="1" x14ac:dyDescent="0.3">
      <c r="B268" s="554" t="s">
        <v>23</v>
      </c>
      <c r="C268" s="564" t="e">
        <f>C267/C266</f>
        <v>#DIV/0!</v>
      </c>
      <c r="D268" s="564">
        <f t="shared" ref="D268:F268" si="22">D267/D266</f>
        <v>240</v>
      </c>
      <c r="E268" s="564" t="e">
        <f t="shared" si="22"/>
        <v>#DIV/0!</v>
      </c>
      <c r="F268" s="564" t="e">
        <f t="shared" si="22"/>
        <v>#DIV/0!</v>
      </c>
    </row>
    <row r="269" spans="2:14" ht="19.5" thickBot="1" x14ac:dyDescent="0.3">
      <c r="B269" s="554" t="s">
        <v>16</v>
      </c>
      <c r="C269" s="565" t="s">
        <v>22</v>
      </c>
      <c r="D269" s="566" t="e">
        <f>D266/C266-1</f>
        <v>#DIV/0!</v>
      </c>
      <c r="E269" s="566">
        <f t="shared" ref="E269:F271" si="23">E266/D266-1</f>
        <v>-1</v>
      </c>
      <c r="F269" s="566" t="e">
        <f t="shared" si="23"/>
        <v>#DIV/0!</v>
      </c>
      <c r="H269" s="9"/>
      <c r="I269" s="9"/>
      <c r="J269" s="9"/>
      <c r="K269" s="9"/>
      <c r="L269" s="9"/>
      <c r="M269" s="9"/>
      <c r="N269" s="9"/>
    </row>
    <row r="270" spans="2:14" ht="38.25" thickBot="1" x14ac:dyDescent="0.3">
      <c r="B270" s="554" t="s">
        <v>17</v>
      </c>
      <c r="C270" s="565" t="s">
        <v>22</v>
      </c>
      <c r="D270" s="566" t="e">
        <f>D267/C267-1</f>
        <v>#DIV/0!</v>
      </c>
      <c r="E270" s="566">
        <f t="shared" si="23"/>
        <v>-1</v>
      </c>
      <c r="F270" s="566" t="e">
        <f t="shared" si="23"/>
        <v>#DIV/0!</v>
      </c>
    </row>
    <row r="271" spans="2:14" ht="38.25" thickBot="1" x14ac:dyDescent="0.3">
      <c r="B271" s="554" t="s">
        <v>18</v>
      </c>
      <c r="C271" s="565" t="s">
        <v>22</v>
      </c>
      <c r="D271" s="566" t="e">
        <f>D268/C268-1</f>
        <v>#DIV/0!</v>
      </c>
      <c r="E271" s="566" t="e">
        <f t="shared" si="23"/>
        <v>#DIV/0!</v>
      </c>
      <c r="F271" s="566" t="e">
        <f t="shared" si="23"/>
        <v>#DIV/0!</v>
      </c>
    </row>
    <row r="272" spans="2:14" ht="19.5" thickBot="1" x14ac:dyDescent="0.3">
      <c r="B272" s="1037" t="s">
        <v>1115</v>
      </c>
      <c r="C272" s="1038"/>
      <c r="D272" s="1038"/>
      <c r="E272" s="1038"/>
      <c r="F272" s="1039"/>
    </row>
    <row r="273" spans="2:6" ht="24" customHeight="1" x14ac:dyDescent="0.25">
      <c r="B273" s="1035"/>
      <c r="C273" s="562">
        <v>2019</v>
      </c>
      <c r="D273" s="562">
        <v>2020</v>
      </c>
      <c r="E273" s="562">
        <v>2021</v>
      </c>
      <c r="F273" s="562">
        <v>2022</v>
      </c>
    </row>
    <row r="274" spans="2:6" ht="26.25" customHeight="1" thickBot="1" x14ac:dyDescent="0.3">
      <c r="B274" s="1036"/>
      <c r="C274" s="563" t="s">
        <v>5</v>
      </c>
      <c r="D274" s="563" t="s">
        <v>6</v>
      </c>
      <c r="E274" s="563" t="s">
        <v>6</v>
      </c>
      <c r="F274" s="563" t="s">
        <v>6</v>
      </c>
    </row>
    <row r="275" spans="2:6" ht="26.25" customHeight="1" thickBot="1" x14ac:dyDescent="0.3">
      <c r="B275" s="567" t="s">
        <v>41</v>
      </c>
      <c r="C275" s="568">
        <f>C276+C277+C278+C279</f>
        <v>0</v>
      </c>
      <c r="D275" s="568">
        <f t="shared" ref="D275:F275" si="24">D276+D277+D278+D279</f>
        <v>0</v>
      </c>
      <c r="E275" s="568">
        <f t="shared" si="24"/>
        <v>0</v>
      </c>
      <c r="F275" s="568">
        <f t="shared" si="24"/>
        <v>0</v>
      </c>
    </row>
    <row r="276" spans="2:6" ht="19.5" thickBot="1" x14ac:dyDescent="0.3">
      <c r="B276" s="569" t="s">
        <v>50</v>
      </c>
      <c r="C276" s="568"/>
      <c r="D276" s="568"/>
      <c r="E276" s="568"/>
      <c r="F276" s="568"/>
    </row>
    <row r="277" spans="2:6" ht="19.5" thickBot="1" x14ac:dyDescent="0.3">
      <c r="B277" s="569" t="s">
        <v>75</v>
      </c>
      <c r="C277" s="568"/>
      <c r="D277" s="568"/>
      <c r="E277" s="568"/>
      <c r="F277" s="568"/>
    </row>
    <row r="278" spans="2:6" ht="19.5" thickBot="1" x14ac:dyDescent="0.3">
      <c r="B278" s="569" t="s">
        <v>76</v>
      </c>
      <c r="C278" s="568"/>
      <c r="D278" s="568"/>
      <c r="E278" s="568"/>
      <c r="F278" s="568"/>
    </row>
    <row r="279" spans="2:6" ht="19.5" thickBot="1" x14ac:dyDescent="0.3">
      <c r="B279" s="569" t="s">
        <v>77</v>
      </c>
      <c r="C279" s="568"/>
      <c r="D279" s="568"/>
      <c r="E279" s="568"/>
      <c r="F279" s="568"/>
    </row>
    <row r="280" spans="2:6" ht="38.25" thickBot="1" x14ac:dyDescent="0.3">
      <c r="B280" s="567" t="s">
        <v>42</v>
      </c>
      <c r="C280" s="570">
        <f>C281+C282+C283+C284</f>
        <v>0</v>
      </c>
      <c r="D280" s="570">
        <v>1200</v>
      </c>
      <c r="E280" s="570">
        <f t="shared" ref="E280:F280" si="25">E281+E282+E283+E284</f>
        <v>0</v>
      </c>
      <c r="F280" s="570">
        <f t="shared" si="25"/>
        <v>0</v>
      </c>
    </row>
    <row r="281" spans="2:6" ht="19.5" thickBot="1" x14ac:dyDescent="0.3">
      <c r="B281" s="569" t="s">
        <v>50</v>
      </c>
      <c r="C281" s="570">
        <v>0</v>
      </c>
      <c r="D281" s="568">
        <v>0</v>
      </c>
      <c r="E281" s="568">
        <v>0</v>
      </c>
      <c r="F281" s="568"/>
    </row>
    <row r="282" spans="2:6" ht="19.5" thickBot="1" x14ac:dyDescent="0.3">
      <c r="B282" s="569" t="s">
        <v>75</v>
      </c>
      <c r="C282" s="570"/>
      <c r="D282" s="568"/>
      <c r="E282" s="568"/>
      <c r="F282" s="568"/>
    </row>
    <row r="283" spans="2:6" ht="19.5" thickBot="1" x14ac:dyDescent="0.3">
      <c r="B283" s="569" t="s">
        <v>76</v>
      </c>
      <c r="C283" s="570"/>
      <c r="D283" s="568"/>
      <c r="E283" s="568"/>
      <c r="F283" s="568"/>
    </row>
    <row r="284" spans="2:6" ht="19.5" thickBot="1" x14ac:dyDescent="0.3">
      <c r="B284" s="569" t="s">
        <v>77</v>
      </c>
      <c r="C284" s="570"/>
      <c r="D284" s="568"/>
      <c r="E284" s="568"/>
      <c r="F284" s="568"/>
    </row>
    <row r="285" spans="2:6" ht="38.25" thickBot="1" x14ac:dyDescent="0.3">
      <c r="B285" s="580" t="s">
        <v>33</v>
      </c>
      <c r="C285" s="570">
        <f>C275+C280</f>
        <v>0</v>
      </c>
      <c r="D285" s="570">
        <f t="shared" ref="D285:F285" si="26">D275+D280</f>
        <v>1200</v>
      </c>
      <c r="E285" s="570">
        <f t="shared" si="26"/>
        <v>0</v>
      </c>
      <c r="F285" s="570">
        <f t="shared" si="26"/>
        <v>0</v>
      </c>
    </row>
    <row r="286" spans="2:6" ht="57" thickBot="1" x14ac:dyDescent="0.3">
      <c r="B286" s="561" t="s">
        <v>55</v>
      </c>
      <c r="C286" s="577" t="s">
        <v>1116</v>
      </c>
      <c r="D286" s="578" t="s">
        <v>53</v>
      </c>
      <c r="E286" s="1060"/>
      <c r="F286" s="1061"/>
    </row>
    <row r="287" spans="2:6" ht="19.5" thickBot="1" x14ac:dyDescent="0.3">
      <c r="B287" s="554" t="s">
        <v>9</v>
      </c>
      <c r="C287" s="1020" t="s">
        <v>1117</v>
      </c>
      <c r="D287" s="1021"/>
      <c r="E287" s="1021"/>
      <c r="F287" s="1022"/>
    </row>
    <row r="288" spans="2:6" ht="19.5" thickBot="1" x14ac:dyDescent="0.3">
      <c r="B288" s="554" t="s">
        <v>14</v>
      </c>
      <c r="C288" s="1032" t="s">
        <v>372</v>
      </c>
      <c r="D288" s="1033"/>
      <c r="E288" s="1033"/>
      <c r="F288" s="1034"/>
    </row>
    <row r="289" spans="2:14" ht="12.75" customHeight="1" x14ac:dyDescent="0.25">
      <c r="B289" s="1035"/>
      <c r="C289" s="562">
        <v>2019</v>
      </c>
      <c r="D289" s="562">
        <v>2020</v>
      </c>
      <c r="E289" s="562">
        <v>2021</v>
      </c>
      <c r="F289" s="562">
        <v>2022</v>
      </c>
    </row>
    <row r="290" spans="2:14" ht="21.75" customHeight="1" thickBot="1" x14ac:dyDescent="0.3">
      <c r="B290" s="1036"/>
      <c r="C290" s="563" t="s">
        <v>5</v>
      </c>
      <c r="D290" s="563" t="s">
        <v>6</v>
      </c>
      <c r="E290" s="563" t="s">
        <v>6</v>
      </c>
      <c r="F290" s="563" t="s">
        <v>6</v>
      </c>
    </row>
    <row r="291" spans="2:14" ht="19.5" thickBot="1" x14ac:dyDescent="0.3">
      <c r="B291" s="554" t="s">
        <v>8</v>
      </c>
      <c r="C291" s="581"/>
      <c r="D291" s="565">
        <v>4</v>
      </c>
      <c r="E291" s="581"/>
      <c r="F291" s="581"/>
    </row>
    <row r="292" spans="2:14" ht="38.25" thickBot="1" x14ac:dyDescent="0.3">
      <c r="B292" s="554" t="s">
        <v>15</v>
      </c>
      <c r="C292" s="564"/>
      <c r="D292" s="582">
        <v>800</v>
      </c>
      <c r="E292" s="564"/>
      <c r="F292" s="564"/>
    </row>
    <row r="293" spans="2:14" ht="38.25" thickBot="1" x14ac:dyDescent="0.3">
      <c r="B293" s="554" t="s">
        <v>23</v>
      </c>
      <c r="C293" s="564" t="e">
        <f>C292/C291</f>
        <v>#DIV/0!</v>
      </c>
      <c r="D293" s="564">
        <f t="shared" ref="D293:F293" si="27">D292/D291</f>
        <v>200</v>
      </c>
      <c r="E293" s="564" t="e">
        <f t="shared" si="27"/>
        <v>#DIV/0!</v>
      </c>
      <c r="F293" s="564" t="e">
        <f t="shared" si="27"/>
        <v>#DIV/0!</v>
      </c>
    </row>
    <row r="294" spans="2:14" ht="19.5" thickBot="1" x14ac:dyDescent="0.3">
      <c r="B294" s="554" t="s">
        <v>16</v>
      </c>
      <c r="C294" s="565" t="s">
        <v>22</v>
      </c>
      <c r="D294" s="566" t="e">
        <f>D291/C291-1</f>
        <v>#DIV/0!</v>
      </c>
      <c r="E294" s="566">
        <f t="shared" ref="E294:F296" si="28">E291/D291-1</f>
        <v>-1</v>
      </c>
      <c r="F294" s="566" t="e">
        <f t="shared" si="28"/>
        <v>#DIV/0!</v>
      </c>
      <c r="H294" s="9"/>
      <c r="I294" s="9"/>
      <c r="J294" s="9"/>
      <c r="K294" s="9"/>
      <c r="L294" s="9"/>
      <c r="M294" s="9"/>
      <c r="N294" s="9"/>
    </row>
    <row r="295" spans="2:14" ht="38.25" thickBot="1" x14ac:dyDescent="0.3">
      <c r="B295" s="554" t="s">
        <v>17</v>
      </c>
      <c r="C295" s="565" t="s">
        <v>22</v>
      </c>
      <c r="D295" s="566" t="e">
        <f>D292/C292-1</f>
        <v>#DIV/0!</v>
      </c>
      <c r="E295" s="566">
        <f t="shared" si="28"/>
        <v>-1</v>
      </c>
      <c r="F295" s="566" t="e">
        <f t="shared" si="28"/>
        <v>#DIV/0!</v>
      </c>
    </row>
    <row r="296" spans="2:14" ht="38.25" thickBot="1" x14ac:dyDescent="0.3">
      <c r="B296" s="554" t="s">
        <v>18</v>
      </c>
      <c r="C296" s="565" t="s">
        <v>22</v>
      </c>
      <c r="D296" s="566" t="e">
        <f>D293/C293-1</f>
        <v>#DIV/0!</v>
      </c>
      <c r="E296" s="566" t="e">
        <f t="shared" si="28"/>
        <v>#DIV/0!</v>
      </c>
      <c r="F296" s="566" t="e">
        <f t="shared" si="28"/>
        <v>#DIV/0!</v>
      </c>
    </row>
    <row r="297" spans="2:14" ht="19.5" thickBot="1" x14ac:dyDescent="0.3">
      <c r="B297" s="1037" t="s">
        <v>1097</v>
      </c>
      <c r="C297" s="1038"/>
      <c r="D297" s="1038"/>
      <c r="E297" s="1038"/>
      <c r="F297" s="1039"/>
    </row>
    <row r="298" spans="2:14" ht="12.75" customHeight="1" x14ac:dyDescent="0.25">
      <c r="B298" s="1035"/>
      <c r="C298" s="562">
        <v>2019</v>
      </c>
      <c r="D298" s="562">
        <v>2020</v>
      </c>
      <c r="E298" s="562">
        <v>2021</v>
      </c>
      <c r="F298" s="562">
        <v>2022</v>
      </c>
    </row>
    <row r="299" spans="2:14" ht="9" customHeight="1" thickBot="1" x14ac:dyDescent="0.3">
      <c r="B299" s="1036"/>
      <c r="C299" s="563" t="s">
        <v>5</v>
      </c>
      <c r="D299" s="563" t="s">
        <v>6</v>
      </c>
      <c r="E299" s="563" t="s">
        <v>6</v>
      </c>
      <c r="F299" s="563" t="s">
        <v>6</v>
      </c>
    </row>
    <row r="300" spans="2:14" ht="38.25" thickBot="1" x14ac:dyDescent="0.3">
      <c r="B300" s="567" t="s">
        <v>41</v>
      </c>
      <c r="C300" s="568">
        <f>C301+C302+C303+C304</f>
        <v>0</v>
      </c>
      <c r="D300" s="568">
        <f t="shared" ref="D300:F300" si="29">D301+D302+D303+D304</f>
        <v>0</v>
      </c>
      <c r="E300" s="568">
        <f t="shared" si="29"/>
        <v>0</v>
      </c>
      <c r="F300" s="568">
        <f t="shared" si="29"/>
        <v>0</v>
      </c>
    </row>
    <row r="301" spans="2:14" ht="19.5" thickBot="1" x14ac:dyDescent="0.3">
      <c r="B301" s="569" t="s">
        <v>50</v>
      </c>
      <c r="C301" s="568"/>
      <c r="D301" s="568"/>
      <c r="E301" s="568"/>
      <c r="F301" s="568"/>
    </row>
    <row r="302" spans="2:14" ht="19.5" thickBot="1" x14ac:dyDescent="0.3">
      <c r="B302" s="569" t="s">
        <v>75</v>
      </c>
      <c r="C302" s="568"/>
      <c r="D302" s="568"/>
      <c r="E302" s="568"/>
      <c r="F302" s="568"/>
    </row>
    <row r="303" spans="2:14" ht="19.5" thickBot="1" x14ac:dyDescent="0.3">
      <c r="B303" s="569" t="s">
        <v>76</v>
      </c>
      <c r="C303" s="568"/>
      <c r="D303" s="568"/>
      <c r="E303" s="568"/>
      <c r="F303" s="568"/>
    </row>
    <row r="304" spans="2:14" ht="19.5" thickBot="1" x14ac:dyDescent="0.3">
      <c r="B304" s="569" t="s">
        <v>77</v>
      </c>
      <c r="C304" s="568"/>
      <c r="D304" s="568"/>
      <c r="E304" s="568"/>
      <c r="F304" s="568"/>
    </row>
    <row r="305" spans="2:14" ht="38.25" thickBot="1" x14ac:dyDescent="0.3">
      <c r="B305" s="567" t="s">
        <v>42</v>
      </c>
      <c r="C305" s="570">
        <f>C306+C307+C308+C309</f>
        <v>0</v>
      </c>
      <c r="D305" s="570">
        <v>800</v>
      </c>
      <c r="E305" s="570">
        <f t="shared" ref="E305:F305" si="30">E306+E307+E308+E309</f>
        <v>0</v>
      </c>
      <c r="F305" s="570">
        <f t="shared" si="30"/>
        <v>0</v>
      </c>
    </row>
    <row r="306" spans="2:14" ht="19.5" thickBot="1" x14ac:dyDescent="0.3">
      <c r="B306" s="569" t="s">
        <v>50</v>
      </c>
      <c r="C306" s="570"/>
      <c r="D306" s="568">
        <v>0</v>
      </c>
      <c r="E306" s="568"/>
      <c r="F306" s="568"/>
    </row>
    <row r="307" spans="2:14" ht="19.5" thickBot="1" x14ac:dyDescent="0.3">
      <c r="B307" s="569" t="s">
        <v>75</v>
      </c>
      <c r="C307" s="570"/>
      <c r="D307" s="568"/>
      <c r="E307" s="568"/>
      <c r="F307" s="568"/>
    </row>
    <row r="308" spans="2:14" ht="19.5" thickBot="1" x14ac:dyDescent="0.3">
      <c r="B308" s="569" t="s">
        <v>76</v>
      </c>
      <c r="C308" s="570"/>
      <c r="D308" s="568"/>
      <c r="E308" s="568"/>
      <c r="F308" s="568"/>
    </row>
    <row r="309" spans="2:14" ht="19.5" thickBot="1" x14ac:dyDescent="0.3">
      <c r="B309" s="569" t="s">
        <v>77</v>
      </c>
      <c r="C309" s="570"/>
      <c r="D309" s="568"/>
      <c r="E309" s="568"/>
      <c r="F309" s="568"/>
    </row>
    <row r="310" spans="2:14" ht="38.25" thickBot="1" x14ac:dyDescent="0.3">
      <c r="B310" s="580" t="s">
        <v>130</v>
      </c>
      <c r="C310" s="570">
        <f>C300+C305</f>
        <v>0</v>
      </c>
      <c r="D310" s="583">
        <f t="shared" ref="D310:F310" si="31">D300+D305</f>
        <v>800</v>
      </c>
      <c r="E310" s="570">
        <f t="shared" si="31"/>
        <v>0</v>
      </c>
      <c r="F310" s="570">
        <f t="shared" si="31"/>
        <v>0</v>
      </c>
    </row>
    <row r="311" spans="2:14" ht="57" hidden="1" thickBot="1" x14ac:dyDescent="0.3">
      <c r="B311" s="561" t="s">
        <v>137</v>
      </c>
      <c r="C311" s="584"/>
      <c r="D311" s="585" t="s">
        <v>53</v>
      </c>
      <c r="E311" s="586"/>
      <c r="F311" s="587"/>
    </row>
    <row r="312" spans="2:14" ht="17.25" hidden="1" customHeight="1" thickBot="1" x14ac:dyDescent="0.3">
      <c r="B312" s="554" t="s">
        <v>9</v>
      </c>
      <c r="C312" s="1020"/>
      <c r="D312" s="1021"/>
      <c r="E312" s="1021"/>
      <c r="F312" s="1022"/>
    </row>
    <row r="313" spans="2:14" ht="19.5" hidden="1" thickBot="1" x14ac:dyDescent="0.3">
      <c r="B313" s="554" t="s">
        <v>14</v>
      </c>
      <c r="C313" s="1032"/>
      <c r="D313" s="1033"/>
      <c r="E313" s="1033"/>
      <c r="F313" s="1034"/>
    </row>
    <row r="314" spans="2:14" ht="12.75" hidden="1" customHeight="1" x14ac:dyDescent="0.25">
      <c r="B314" s="1035"/>
      <c r="C314" s="562">
        <v>2018</v>
      </c>
      <c r="D314" s="562">
        <v>2019</v>
      </c>
      <c r="E314" s="562">
        <v>2020</v>
      </c>
      <c r="F314" s="562">
        <v>2021</v>
      </c>
    </row>
    <row r="315" spans="2:14" ht="9" hidden="1" customHeight="1" thickBot="1" x14ac:dyDescent="0.3">
      <c r="B315" s="1036"/>
      <c r="C315" s="563" t="s">
        <v>5</v>
      </c>
      <c r="D315" s="563" t="s">
        <v>6</v>
      </c>
      <c r="E315" s="563" t="s">
        <v>6</v>
      </c>
      <c r="F315" s="563" t="s">
        <v>6</v>
      </c>
    </row>
    <row r="316" spans="2:14" ht="19.5" hidden="1" thickBot="1" x14ac:dyDescent="0.3">
      <c r="B316" s="554" t="s">
        <v>8</v>
      </c>
      <c r="C316" s="581"/>
      <c r="D316" s="581"/>
      <c r="E316" s="581"/>
      <c r="F316" s="581"/>
    </row>
    <row r="317" spans="2:14" ht="38.25" hidden="1" thickBot="1" x14ac:dyDescent="0.3">
      <c r="B317" s="554" t="s">
        <v>15</v>
      </c>
      <c r="C317" s="564">
        <f>C335</f>
        <v>0</v>
      </c>
      <c r="D317" s="564">
        <f t="shared" ref="D317:F317" si="32">D335</f>
        <v>0</v>
      </c>
      <c r="E317" s="564">
        <f t="shared" si="32"/>
        <v>0</v>
      </c>
      <c r="F317" s="564">
        <f t="shared" si="32"/>
        <v>0</v>
      </c>
    </row>
    <row r="318" spans="2:14" ht="38.25" hidden="1" thickBot="1" x14ac:dyDescent="0.3">
      <c r="B318" s="554" t="s">
        <v>23</v>
      </c>
      <c r="C318" s="564" t="e">
        <f>C317/C316</f>
        <v>#DIV/0!</v>
      </c>
      <c r="D318" s="564" t="e">
        <f t="shared" ref="D318:F318" si="33">D317/D316</f>
        <v>#DIV/0!</v>
      </c>
      <c r="E318" s="564" t="e">
        <f t="shared" si="33"/>
        <v>#DIV/0!</v>
      </c>
      <c r="F318" s="564" t="e">
        <f t="shared" si="33"/>
        <v>#DIV/0!</v>
      </c>
    </row>
    <row r="319" spans="2:14" ht="19.5" hidden="1" thickBot="1" x14ac:dyDescent="0.3">
      <c r="B319" s="554" t="s">
        <v>16</v>
      </c>
      <c r="C319" s="565" t="s">
        <v>22</v>
      </c>
      <c r="D319" s="566" t="e">
        <f>D316/C316-1</f>
        <v>#DIV/0!</v>
      </c>
      <c r="E319" s="566" t="e">
        <f t="shared" ref="E319:F321" si="34">E316/D316-1</f>
        <v>#DIV/0!</v>
      </c>
      <c r="F319" s="566" t="e">
        <f t="shared" si="34"/>
        <v>#DIV/0!</v>
      </c>
      <c r="H319" s="9"/>
      <c r="I319" s="9"/>
      <c r="J319" s="9"/>
      <c r="K319" s="9"/>
      <c r="L319" s="9"/>
      <c r="M319" s="9"/>
      <c r="N319" s="9"/>
    </row>
    <row r="320" spans="2:14" ht="38.25" hidden="1" thickBot="1" x14ac:dyDescent="0.3">
      <c r="B320" s="554" t="s">
        <v>17</v>
      </c>
      <c r="C320" s="565" t="s">
        <v>22</v>
      </c>
      <c r="D320" s="566" t="e">
        <f>D317/C317-1</f>
        <v>#DIV/0!</v>
      </c>
      <c r="E320" s="566" t="e">
        <f t="shared" si="34"/>
        <v>#DIV/0!</v>
      </c>
      <c r="F320" s="566" t="e">
        <f t="shared" si="34"/>
        <v>#DIV/0!</v>
      </c>
    </row>
    <row r="321" spans="2:6" ht="38.25" hidden="1" thickBot="1" x14ac:dyDescent="0.3">
      <c r="B321" s="554" t="s">
        <v>18</v>
      </c>
      <c r="C321" s="565" t="s">
        <v>22</v>
      </c>
      <c r="D321" s="566" t="e">
        <f>D318/C318-1</f>
        <v>#DIV/0!</v>
      </c>
      <c r="E321" s="566" t="e">
        <f t="shared" si="34"/>
        <v>#DIV/0!</v>
      </c>
      <c r="F321" s="566" t="e">
        <f t="shared" si="34"/>
        <v>#DIV/0!</v>
      </c>
    </row>
    <row r="322" spans="2:6" ht="19.5" hidden="1" thickBot="1" x14ac:dyDescent="0.3">
      <c r="B322" s="1037" t="s">
        <v>1118</v>
      </c>
      <c r="C322" s="1038"/>
      <c r="D322" s="1038"/>
      <c r="E322" s="1038"/>
      <c r="F322" s="1039"/>
    </row>
    <row r="323" spans="2:6" ht="12.75" hidden="1" customHeight="1" x14ac:dyDescent="0.25">
      <c r="B323" s="1035"/>
      <c r="C323" s="562">
        <v>2018</v>
      </c>
      <c r="D323" s="562">
        <v>2019</v>
      </c>
      <c r="E323" s="562">
        <v>2020</v>
      </c>
      <c r="F323" s="562">
        <v>2021</v>
      </c>
    </row>
    <row r="324" spans="2:6" ht="9" hidden="1" customHeight="1" thickBot="1" x14ac:dyDescent="0.3">
      <c r="B324" s="1036"/>
      <c r="C324" s="563" t="s">
        <v>5</v>
      </c>
      <c r="D324" s="563" t="s">
        <v>6</v>
      </c>
      <c r="E324" s="563" t="s">
        <v>6</v>
      </c>
      <c r="F324" s="563" t="s">
        <v>6</v>
      </c>
    </row>
    <row r="325" spans="2:6" ht="38.25" hidden="1" thickBot="1" x14ac:dyDescent="0.3">
      <c r="B325" s="567" t="s">
        <v>41</v>
      </c>
      <c r="C325" s="568">
        <f>C326+C327+C328+C329</f>
        <v>0</v>
      </c>
      <c r="D325" s="568">
        <f t="shared" ref="D325:F325" si="35">D326+D327+D328+D329</f>
        <v>0</v>
      </c>
      <c r="E325" s="568">
        <f t="shared" si="35"/>
        <v>0</v>
      </c>
      <c r="F325" s="568">
        <f t="shared" si="35"/>
        <v>0</v>
      </c>
    </row>
    <row r="326" spans="2:6" ht="19.5" hidden="1" thickBot="1" x14ac:dyDescent="0.3">
      <c r="B326" s="569" t="s">
        <v>50</v>
      </c>
      <c r="C326" s="568"/>
      <c r="D326" s="568"/>
      <c r="E326" s="568"/>
      <c r="F326" s="568"/>
    </row>
    <row r="327" spans="2:6" ht="19.5" hidden="1" thickBot="1" x14ac:dyDescent="0.3">
      <c r="B327" s="569" t="s">
        <v>75</v>
      </c>
      <c r="C327" s="568"/>
      <c r="D327" s="568"/>
      <c r="E327" s="568"/>
      <c r="F327" s="568"/>
    </row>
    <row r="328" spans="2:6" ht="19.5" hidden="1" thickBot="1" x14ac:dyDescent="0.3">
      <c r="B328" s="569" t="s">
        <v>76</v>
      </c>
      <c r="C328" s="568"/>
      <c r="D328" s="568"/>
      <c r="E328" s="568"/>
      <c r="F328" s="568"/>
    </row>
    <row r="329" spans="2:6" ht="19.5" hidden="1" thickBot="1" x14ac:dyDescent="0.3">
      <c r="B329" s="569" t="s">
        <v>77</v>
      </c>
      <c r="C329" s="568"/>
      <c r="D329" s="568"/>
      <c r="E329" s="568"/>
      <c r="F329" s="568"/>
    </row>
    <row r="330" spans="2:6" ht="38.25" hidden="1" thickBot="1" x14ac:dyDescent="0.3">
      <c r="B330" s="567" t="s">
        <v>42</v>
      </c>
      <c r="C330" s="570">
        <f>C331+C332+C333+C334</f>
        <v>0</v>
      </c>
      <c r="D330" s="570">
        <f t="shared" ref="D330:F330" si="36">D331+D332+D333+D334</f>
        <v>0</v>
      </c>
      <c r="E330" s="570">
        <f t="shared" si="36"/>
        <v>0</v>
      </c>
      <c r="F330" s="570">
        <f t="shared" si="36"/>
        <v>0</v>
      </c>
    </row>
    <row r="331" spans="2:6" ht="19.5" hidden="1" thickBot="1" x14ac:dyDescent="0.3">
      <c r="B331" s="569" t="s">
        <v>50</v>
      </c>
      <c r="C331" s="570"/>
      <c r="D331" s="568"/>
      <c r="E331" s="568"/>
      <c r="F331" s="568"/>
    </row>
    <row r="332" spans="2:6" ht="19.5" hidden="1" thickBot="1" x14ac:dyDescent="0.3">
      <c r="B332" s="569" t="s">
        <v>75</v>
      </c>
      <c r="C332" s="570"/>
      <c r="D332" s="568"/>
      <c r="E332" s="568"/>
      <c r="F332" s="568"/>
    </row>
    <row r="333" spans="2:6" ht="19.5" hidden="1" thickBot="1" x14ac:dyDescent="0.3">
      <c r="B333" s="569" t="s">
        <v>76</v>
      </c>
      <c r="C333" s="570"/>
      <c r="D333" s="568"/>
      <c r="E333" s="568"/>
      <c r="F333" s="568"/>
    </row>
    <row r="334" spans="2:6" ht="19.5" hidden="1" thickBot="1" x14ac:dyDescent="0.3">
      <c r="B334" s="569" t="s">
        <v>77</v>
      </c>
      <c r="C334" s="570"/>
      <c r="D334" s="568"/>
      <c r="E334" s="568"/>
      <c r="F334" s="568"/>
    </row>
    <row r="335" spans="2:6" ht="38.25" hidden="1" thickBot="1" x14ac:dyDescent="0.3">
      <c r="B335" s="574" t="s">
        <v>133</v>
      </c>
      <c r="C335" s="570">
        <f>C325+C330</f>
        <v>0</v>
      </c>
      <c r="D335" s="570">
        <f t="shared" ref="D335:F335" si="37">D325+D330</f>
        <v>0</v>
      </c>
      <c r="E335" s="570">
        <f t="shared" si="37"/>
        <v>0</v>
      </c>
      <c r="F335" s="570">
        <f t="shared" si="37"/>
        <v>0</v>
      </c>
    </row>
    <row r="336" spans="2:6" ht="25.5" customHeight="1" thickBot="1" x14ac:dyDescent="0.3">
      <c r="B336" s="588" t="s">
        <v>29</v>
      </c>
      <c r="C336" s="1058"/>
      <c r="D336" s="1060"/>
      <c r="E336" s="1060"/>
      <c r="F336" s="1061"/>
    </row>
    <row r="337" spans="2:14" ht="57" hidden="1" thickBot="1" x14ac:dyDescent="0.3">
      <c r="B337" s="561" t="s">
        <v>1038</v>
      </c>
      <c r="C337" s="584"/>
      <c r="D337" s="585" t="s">
        <v>53</v>
      </c>
      <c r="E337" s="586"/>
      <c r="F337" s="587"/>
    </row>
    <row r="338" spans="2:14" ht="17.25" hidden="1" customHeight="1" thickBot="1" x14ac:dyDescent="0.3">
      <c r="B338" s="554" t="s">
        <v>9</v>
      </c>
      <c r="C338" s="1020"/>
      <c r="D338" s="1021"/>
      <c r="E338" s="1021"/>
      <c r="F338" s="1022"/>
    </row>
    <row r="339" spans="2:14" ht="19.5" hidden="1" thickBot="1" x14ac:dyDescent="0.3">
      <c r="B339" s="554" t="s">
        <v>14</v>
      </c>
      <c r="C339" s="1066"/>
      <c r="D339" s="1033"/>
      <c r="E339" s="1033"/>
      <c r="F339" s="1034"/>
    </row>
    <row r="340" spans="2:14" ht="12.75" hidden="1" customHeight="1" x14ac:dyDescent="0.25">
      <c r="B340" s="1035"/>
      <c r="C340" s="562">
        <v>2019</v>
      </c>
      <c r="D340" s="562">
        <v>2020</v>
      </c>
      <c r="E340" s="562">
        <v>2021</v>
      </c>
      <c r="F340" s="562">
        <v>2022</v>
      </c>
    </row>
    <row r="341" spans="2:14" ht="9" hidden="1" customHeight="1" thickBot="1" x14ac:dyDescent="0.3">
      <c r="B341" s="1036"/>
      <c r="C341" s="563" t="s">
        <v>5</v>
      </c>
      <c r="D341" s="563" t="s">
        <v>6</v>
      </c>
      <c r="E341" s="563" t="s">
        <v>6</v>
      </c>
      <c r="F341" s="563" t="s">
        <v>6</v>
      </c>
    </row>
    <row r="342" spans="2:14" ht="19.5" hidden="1" thickBot="1" x14ac:dyDescent="0.3">
      <c r="B342" s="554" t="s">
        <v>8</v>
      </c>
      <c r="C342" s="581">
        <v>0</v>
      </c>
      <c r="D342" s="565">
        <v>0</v>
      </c>
      <c r="E342" s="565">
        <v>0</v>
      </c>
      <c r="F342" s="581">
        <v>0</v>
      </c>
    </row>
    <row r="343" spans="2:14" ht="38.25" hidden="1" thickBot="1" x14ac:dyDescent="0.3">
      <c r="B343" s="554" t="s">
        <v>15</v>
      </c>
      <c r="C343" s="564">
        <f>C361</f>
        <v>0</v>
      </c>
      <c r="D343" s="564">
        <f t="shared" ref="D343:F343" si="38">D361</f>
        <v>0</v>
      </c>
      <c r="E343" s="564">
        <f t="shared" si="38"/>
        <v>0</v>
      </c>
      <c r="F343" s="564">
        <f t="shared" si="38"/>
        <v>0</v>
      </c>
    </row>
    <row r="344" spans="2:14" ht="38.25" hidden="1" thickBot="1" x14ac:dyDescent="0.3">
      <c r="B344" s="554" t="s">
        <v>23</v>
      </c>
      <c r="C344" s="564" t="e">
        <f>C343/C342</f>
        <v>#DIV/0!</v>
      </c>
      <c r="D344" s="564" t="e">
        <f t="shared" ref="D344:F344" si="39">D343/D342</f>
        <v>#DIV/0!</v>
      </c>
      <c r="E344" s="564" t="e">
        <f t="shared" si="39"/>
        <v>#DIV/0!</v>
      </c>
      <c r="F344" s="564" t="e">
        <f t="shared" si="39"/>
        <v>#DIV/0!</v>
      </c>
    </row>
    <row r="345" spans="2:14" ht="19.5" hidden="1" thickBot="1" x14ac:dyDescent="0.3">
      <c r="B345" s="554" t="s">
        <v>16</v>
      </c>
      <c r="C345" s="565" t="s">
        <v>22</v>
      </c>
      <c r="D345" s="566" t="e">
        <f>D342/C342-1</f>
        <v>#DIV/0!</v>
      </c>
      <c r="E345" s="566" t="e">
        <f t="shared" ref="E345:F347" si="40">E342/D342-1</f>
        <v>#DIV/0!</v>
      </c>
      <c r="F345" s="566" t="e">
        <f t="shared" si="40"/>
        <v>#DIV/0!</v>
      </c>
      <c r="H345" s="9"/>
      <c r="I345" s="9"/>
      <c r="J345" s="9"/>
      <c r="K345" s="9"/>
      <c r="L345" s="9"/>
      <c r="M345" s="9"/>
      <c r="N345" s="9"/>
    </row>
    <row r="346" spans="2:14" ht="38.25" hidden="1" thickBot="1" x14ac:dyDescent="0.3">
      <c r="B346" s="554" t="s">
        <v>17</v>
      </c>
      <c r="C346" s="565" t="s">
        <v>22</v>
      </c>
      <c r="D346" s="566" t="e">
        <f>D343/C343-1</f>
        <v>#DIV/0!</v>
      </c>
      <c r="E346" s="566" t="e">
        <f t="shared" si="40"/>
        <v>#DIV/0!</v>
      </c>
      <c r="F346" s="566" t="e">
        <f t="shared" si="40"/>
        <v>#DIV/0!</v>
      </c>
    </row>
    <row r="347" spans="2:14" ht="38.25" hidden="1" thickBot="1" x14ac:dyDescent="0.3">
      <c r="B347" s="554" t="s">
        <v>18</v>
      </c>
      <c r="C347" s="565" t="s">
        <v>22</v>
      </c>
      <c r="D347" s="566" t="e">
        <f>D344/C344-1</f>
        <v>#DIV/0!</v>
      </c>
      <c r="E347" s="566" t="e">
        <f t="shared" si="40"/>
        <v>#DIV/0!</v>
      </c>
      <c r="F347" s="566" t="e">
        <f t="shared" si="40"/>
        <v>#DIV/0!</v>
      </c>
    </row>
    <row r="348" spans="2:14" ht="19.5" hidden="1" thickBot="1" x14ac:dyDescent="0.3">
      <c r="B348" s="1037" t="s">
        <v>1119</v>
      </c>
      <c r="C348" s="1038"/>
      <c r="D348" s="1038"/>
      <c r="E348" s="1038"/>
      <c r="F348" s="1039"/>
    </row>
    <row r="349" spans="2:14" ht="12.75" hidden="1" customHeight="1" x14ac:dyDescent="0.25">
      <c r="B349" s="1035"/>
      <c r="C349" s="562">
        <v>2019</v>
      </c>
      <c r="D349" s="562">
        <v>2020</v>
      </c>
      <c r="E349" s="562">
        <v>2021</v>
      </c>
      <c r="F349" s="562">
        <v>2022</v>
      </c>
    </row>
    <row r="350" spans="2:14" ht="9" hidden="1" customHeight="1" thickBot="1" x14ac:dyDescent="0.3">
      <c r="B350" s="1036"/>
      <c r="C350" s="563" t="s">
        <v>5</v>
      </c>
      <c r="D350" s="563" t="s">
        <v>6</v>
      </c>
      <c r="E350" s="563" t="s">
        <v>6</v>
      </c>
      <c r="F350" s="563" t="s">
        <v>6</v>
      </c>
    </row>
    <row r="351" spans="2:14" ht="38.25" hidden="1" thickBot="1" x14ac:dyDescent="0.3">
      <c r="B351" s="567" t="s">
        <v>41</v>
      </c>
      <c r="C351" s="568">
        <f>C352+C353+C354+C355</f>
        <v>0</v>
      </c>
      <c r="D351" s="568">
        <f t="shared" ref="D351:F351" si="41">D352+D353+D354+D355</f>
        <v>0</v>
      </c>
      <c r="E351" s="568">
        <f t="shared" si="41"/>
        <v>0</v>
      </c>
      <c r="F351" s="568">
        <f t="shared" si="41"/>
        <v>0</v>
      </c>
    </row>
    <row r="352" spans="2:14" ht="19.5" hidden="1" thickBot="1" x14ac:dyDescent="0.3">
      <c r="B352" s="569" t="s">
        <v>50</v>
      </c>
      <c r="C352" s="568"/>
      <c r="D352" s="568"/>
      <c r="E352" s="568"/>
      <c r="F352" s="568"/>
    </row>
    <row r="353" spans="2:14" ht="19.5" hidden="1" thickBot="1" x14ac:dyDescent="0.3">
      <c r="B353" s="569" t="s">
        <v>75</v>
      </c>
      <c r="C353" s="568"/>
      <c r="D353" s="568"/>
      <c r="E353" s="568"/>
      <c r="F353" s="568"/>
    </row>
    <row r="354" spans="2:14" ht="19.5" hidden="1" thickBot="1" x14ac:dyDescent="0.3">
      <c r="B354" s="569" t="s">
        <v>76</v>
      </c>
      <c r="C354" s="568"/>
      <c r="D354" s="568"/>
      <c r="E354" s="568"/>
      <c r="F354" s="568"/>
    </row>
    <row r="355" spans="2:14" ht="19.5" hidden="1" thickBot="1" x14ac:dyDescent="0.3">
      <c r="B355" s="569" t="s">
        <v>77</v>
      </c>
      <c r="C355" s="568"/>
      <c r="D355" s="568"/>
      <c r="E355" s="568"/>
      <c r="F355" s="568"/>
    </row>
    <row r="356" spans="2:14" ht="38.25" hidden="1" thickBot="1" x14ac:dyDescent="0.3">
      <c r="B356" s="567" t="s">
        <v>42</v>
      </c>
      <c r="C356" s="570">
        <f>C357+C358+C359+C360</f>
        <v>0</v>
      </c>
      <c r="D356" s="570">
        <f t="shared" ref="D356:F356" si="42">D357+D358+D359+D360</f>
        <v>0</v>
      </c>
      <c r="E356" s="570">
        <f t="shared" si="42"/>
        <v>0</v>
      </c>
      <c r="F356" s="570">
        <f t="shared" si="42"/>
        <v>0</v>
      </c>
    </row>
    <row r="357" spans="2:14" ht="19.5" hidden="1" thickBot="1" x14ac:dyDescent="0.3">
      <c r="B357" s="569" t="s">
        <v>50</v>
      </c>
      <c r="C357" s="570"/>
      <c r="D357" s="570">
        <v>0</v>
      </c>
      <c r="E357" s="570">
        <v>0</v>
      </c>
      <c r="F357" s="570"/>
    </row>
    <row r="358" spans="2:14" ht="19.5" hidden="1" thickBot="1" x14ac:dyDescent="0.3">
      <c r="B358" s="569" t="s">
        <v>75</v>
      </c>
      <c r="C358" s="570"/>
      <c r="D358" s="570"/>
      <c r="E358" s="570"/>
      <c r="F358" s="570"/>
    </row>
    <row r="359" spans="2:14" ht="19.5" hidden="1" thickBot="1" x14ac:dyDescent="0.3">
      <c r="B359" s="569" t="s">
        <v>76</v>
      </c>
      <c r="C359" s="570"/>
      <c r="D359" s="570"/>
      <c r="E359" s="570"/>
      <c r="F359" s="570"/>
    </row>
    <row r="360" spans="2:14" ht="19.5" hidden="1" thickBot="1" x14ac:dyDescent="0.3">
      <c r="B360" s="569" t="s">
        <v>77</v>
      </c>
      <c r="C360" s="570"/>
      <c r="D360" s="570"/>
      <c r="E360" s="570"/>
      <c r="F360" s="570"/>
    </row>
    <row r="361" spans="2:14" ht="38.25" hidden="1" thickBot="1" x14ac:dyDescent="0.3">
      <c r="B361" s="574" t="s">
        <v>36</v>
      </c>
      <c r="C361" s="570">
        <f>C351+C356</f>
        <v>0</v>
      </c>
      <c r="D361" s="570">
        <f t="shared" ref="D361:F361" si="43">D351+D356</f>
        <v>0</v>
      </c>
      <c r="E361" s="570">
        <f t="shared" si="43"/>
        <v>0</v>
      </c>
      <c r="F361" s="570">
        <f t="shared" si="43"/>
        <v>0</v>
      </c>
    </row>
    <row r="362" spans="2:14" ht="19.5" thickBot="1" x14ac:dyDescent="0.3">
      <c r="B362" s="1026" t="s">
        <v>38</v>
      </c>
      <c r="C362" s="1027"/>
      <c r="D362" s="1027"/>
      <c r="E362" s="1027"/>
      <c r="F362" s="1028"/>
    </row>
    <row r="363" spans="2:14" ht="19.5" thickBot="1" x14ac:dyDescent="0.3">
      <c r="B363" s="1026" t="s">
        <v>43</v>
      </c>
      <c r="C363" s="1027"/>
      <c r="D363" s="1027"/>
      <c r="E363" s="1027"/>
      <c r="F363" s="1028"/>
    </row>
    <row r="364" spans="2:14" ht="38.25" thickBot="1" x14ac:dyDescent="0.3">
      <c r="B364" s="561" t="s">
        <v>46</v>
      </c>
      <c r="C364" s="1067"/>
      <c r="D364" s="1068"/>
      <c r="E364" s="1068"/>
      <c r="F364" s="1069"/>
    </row>
    <row r="365" spans="2:14" ht="30.75" customHeight="1" thickBot="1" x14ac:dyDescent="0.3">
      <c r="B365" s="561" t="s">
        <v>52</v>
      </c>
      <c r="C365" s="577">
        <v>0</v>
      </c>
      <c r="D365" s="578" t="s">
        <v>53</v>
      </c>
      <c r="E365" s="1060"/>
      <c r="F365" s="1061"/>
      <c r="H365" s="894" t="s">
        <v>362</v>
      </c>
      <c r="I365" s="895"/>
      <c r="J365" s="895"/>
      <c r="K365" s="895"/>
      <c r="L365" s="895"/>
      <c r="M365" s="895"/>
      <c r="N365" s="896"/>
    </row>
    <row r="366" spans="2:14" ht="19.5" thickBot="1" x14ac:dyDescent="0.3">
      <c r="B366" s="579"/>
      <c r="C366" s="1058"/>
      <c r="D366" s="1059"/>
      <c r="E366" s="1060"/>
      <c r="F366" s="1061"/>
      <c r="H366" s="1055"/>
      <c r="I366" s="1056"/>
      <c r="J366" s="1056"/>
      <c r="K366" s="1056"/>
      <c r="L366" s="1056"/>
      <c r="M366" s="1056"/>
      <c r="N366" s="1057"/>
    </row>
    <row r="367" spans="2:14" ht="17.25" customHeight="1" thickBot="1" x14ac:dyDescent="0.3">
      <c r="B367" s="554" t="s">
        <v>9</v>
      </c>
      <c r="C367" s="1020"/>
      <c r="D367" s="1021"/>
      <c r="E367" s="1021"/>
      <c r="F367" s="1022"/>
      <c r="H367" s="897"/>
      <c r="I367" s="898"/>
      <c r="J367" s="898"/>
      <c r="K367" s="898"/>
      <c r="L367" s="898"/>
      <c r="M367" s="898"/>
      <c r="N367" s="899"/>
    </row>
    <row r="368" spans="2:14" ht="19.5" thickBot="1" x14ac:dyDescent="0.3">
      <c r="B368" s="554" t="s">
        <v>14</v>
      </c>
      <c r="C368" s="1032" t="s">
        <v>372</v>
      </c>
      <c r="D368" s="1033"/>
      <c r="E368" s="1033"/>
      <c r="F368" s="1034"/>
    </row>
    <row r="369" spans="2:14" ht="12.75" customHeight="1" x14ac:dyDescent="0.25">
      <c r="B369" s="1035"/>
      <c r="C369" s="562">
        <v>2019</v>
      </c>
      <c r="D369" s="562">
        <v>2020</v>
      </c>
      <c r="E369" s="562">
        <v>2021</v>
      </c>
      <c r="F369" s="562">
        <v>2022</v>
      </c>
    </row>
    <row r="370" spans="2:14" ht="19.5" thickBot="1" x14ac:dyDescent="0.3">
      <c r="B370" s="1036"/>
      <c r="C370" s="563" t="s">
        <v>5</v>
      </c>
      <c r="D370" s="563" t="s">
        <v>6</v>
      </c>
      <c r="E370" s="563" t="s">
        <v>6</v>
      </c>
      <c r="F370" s="563" t="s">
        <v>6</v>
      </c>
    </row>
    <row r="371" spans="2:14" ht="19.5" thickBot="1" x14ac:dyDescent="0.3">
      <c r="B371" s="554" t="s">
        <v>8</v>
      </c>
      <c r="C371" s="564"/>
      <c r="D371" s="564">
        <v>0</v>
      </c>
      <c r="E371" s="564"/>
      <c r="F371" s="564"/>
    </row>
    <row r="372" spans="2:14" ht="38.25" thickBot="1" x14ac:dyDescent="0.3">
      <c r="B372" s="554" t="s">
        <v>15</v>
      </c>
      <c r="C372" s="564">
        <f>C435-C397</f>
        <v>0</v>
      </c>
      <c r="D372" s="564">
        <v>0</v>
      </c>
      <c r="E372" s="564">
        <f t="shared" ref="E372" si="44">E435-E397</f>
        <v>0</v>
      </c>
      <c r="F372" s="564">
        <f>F390</f>
        <v>0</v>
      </c>
    </row>
    <row r="373" spans="2:14" ht="38.25" thickBot="1" x14ac:dyDescent="0.3">
      <c r="B373" s="554" t="s">
        <v>23</v>
      </c>
      <c r="C373" s="564" t="e">
        <f>C372/C371</f>
        <v>#DIV/0!</v>
      </c>
      <c r="D373" s="564" t="e">
        <f t="shared" ref="D373:F373" si="45">D372/D371</f>
        <v>#DIV/0!</v>
      </c>
      <c r="E373" s="564" t="e">
        <f t="shared" si="45"/>
        <v>#DIV/0!</v>
      </c>
      <c r="F373" s="564" t="e">
        <f t="shared" si="45"/>
        <v>#DIV/0!</v>
      </c>
    </row>
    <row r="374" spans="2:14" ht="19.5" thickBot="1" x14ac:dyDescent="0.3">
      <c r="B374" s="554" t="s">
        <v>16</v>
      </c>
      <c r="C374" s="565" t="s">
        <v>22</v>
      </c>
      <c r="D374" s="566" t="e">
        <f>D371/C371-1</f>
        <v>#DIV/0!</v>
      </c>
      <c r="E374" s="566" t="e">
        <f t="shared" ref="E374:F376" si="46">E371/D371-1</f>
        <v>#DIV/0!</v>
      </c>
      <c r="F374" s="566" t="e">
        <f t="shared" si="46"/>
        <v>#DIV/0!</v>
      </c>
      <c r="H374" s="9"/>
      <c r="I374" s="9"/>
      <c r="J374" s="9"/>
      <c r="K374" s="9"/>
      <c r="L374" s="9"/>
      <c r="M374" s="9"/>
      <c r="N374" s="9"/>
    </row>
    <row r="375" spans="2:14" ht="38.25" thickBot="1" x14ac:dyDescent="0.3">
      <c r="B375" s="554" t="s">
        <v>17</v>
      </c>
      <c r="C375" s="565" t="s">
        <v>22</v>
      </c>
      <c r="D375" s="566" t="e">
        <f>D372/C372-1</f>
        <v>#DIV/0!</v>
      </c>
      <c r="E375" s="566" t="e">
        <f t="shared" si="46"/>
        <v>#DIV/0!</v>
      </c>
      <c r="F375" s="566" t="e">
        <f t="shared" si="46"/>
        <v>#DIV/0!</v>
      </c>
    </row>
    <row r="376" spans="2:14" ht="38.25" thickBot="1" x14ac:dyDescent="0.3">
      <c r="B376" s="554" t="s">
        <v>18</v>
      </c>
      <c r="C376" s="565" t="s">
        <v>22</v>
      </c>
      <c r="D376" s="566" t="e">
        <f>D373/C373-1</f>
        <v>#DIV/0!</v>
      </c>
      <c r="E376" s="566" t="e">
        <f t="shared" si="46"/>
        <v>#DIV/0!</v>
      </c>
      <c r="F376" s="566" t="e">
        <f t="shared" si="46"/>
        <v>#DIV/0!</v>
      </c>
    </row>
    <row r="377" spans="2:14" ht="19.5" thickBot="1" x14ac:dyDescent="0.3">
      <c r="B377" s="1037" t="s">
        <v>1115</v>
      </c>
      <c r="C377" s="1038"/>
      <c r="D377" s="1038"/>
      <c r="E377" s="1038"/>
      <c r="F377" s="1039"/>
    </row>
    <row r="378" spans="2:14" ht="12.75" customHeight="1" x14ac:dyDescent="0.25">
      <c r="B378" s="1035"/>
      <c r="C378" s="562">
        <v>2019</v>
      </c>
      <c r="D378" s="562">
        <v>2020</v>
      </c>
      <c r="E378" s="562">
        <v>2021</v>
      </c>
      <c r="F378" s="562">
        <v>2022</v>
      </c>
    </row>
    <row r="379" spans="2:14" ht="19.5" thickBot="1" x14ac:dyDescent="0.3">
      <c r="B379" s="1036"/>
      <c r="C379" s="563" t="s">
        <v>5</v>
      </c>
      <c r="D379" s="563" t="s">
        <v>6</v>
      </c>
      <c r="E379" s="563" t="s">
        <v>6</v>
      </c>
      <c r="F379" s="563" t="s">
        <v>6</v>
      </c>
    </row>
    <row r="380" spans="2:14" ht="38.25" thickBot="1" x14ac:dyDescent="0.3">
      <c r="B380" s="567" t="s">
        <v>41</v>
      </c>
      <c r="C380" s="568">
        <f>C381+C382+C383+C384</f>
        <v>0</v>
      </c>
      <c r="D380" s="568">
        <f t="shared" ref="D380:F380" si="47">D381+D382+D383+D384</f>
        <v>0</v>
      </c>
      <c r="E380" s="568">
        <f t="shared" si="47"/>
        <v>0</v>
      </c>
      <c r="F380" s="568">
        <f t="shared" si="47"/>
        <v>0</v>
      </c>
    </row>
    <row r="381" spans="2:14" ht="19.5" thickBot="1" x14ac:dyDescent="0.3">
      <c r="B381" s="569" t="s">
        <v>50</v>
      </c>
      <c r="C381" s="568"/>
      <c r="D381" s="568"/>
      <c r="E381" s="568"/>
      <c r="F381" s="568"/>
    </row>
    <row r="382" spans="2:14" ht="19.5" thickBot="1" x14ac:dyDescent="0.3">
      <c r="B382" s="569" t="s">
        <v>75</v>
      </c>
      <c r="C382" s="568"/>
      <c r="D382" s="568"/>
      <c r="E382" s="568"/>
      <c r="F382" s="568"/>
    </row>
    <row r="383" spans="2:14" ht="19.5" thickBot="1" x14ac:dyDescent="0.3">
      <c r="B383" s="569" t="s">
        <v>76</v>
      </c>
      <c r="C383" s="568"/>
      <c r="D383" s="568"/>
      <c r="E383" s="568"/>
      <c r="F383" s="568"/>
    </row>
    <row r="384" spans="2:14" ht="19.5" thickBot="1" x14ac:dyDescent="0.3">
      <c r="B384" s="569" t="s">
        <v>77</v>
      </c>
      <c r="C384" s="568"/>
      <c r="D384" s="568"/>
      <c r="E384" s="568"/>
      <c r="F384" s="568"/>
    </row>
    <row r="385" spans="2:14" ht="38.25" thickBot="1" x14ac:dyDescent="0.3">
      <c r="B385" s="567" t="s">
        <v>42</v>
      </c>
      <c r="C385" s="570">
        <f>C386+C387+C388+C389</f>
        <v>0</v>
      </c>
      <c r="D385" s="583">
        <v>0</v>
      </c>
      <c r="E385" s="570">
        <f t="shared" ref="E385:F385" si="48">E386+E387+E388+E389</f>
        <v>0</v>
      </c>
      <c r="F385" s="570">
        <f t="shared" si="48"/>
        <v>0</v>
      </c>
    </row>
    <row r="386" spans="2:14" ht="19.5" thickBot="1" x14ac:dyDescent="0.3">
      <c r="B386" s="569" t="s">
        <v>50</v>
      </c>
      <c r="C386" s="570"/>
      <c r="D386" s="568"/>
      <c r="E386" s="568"/>
      <c r="F386" s="568">
        <v>0</v>
      </c>
    </row>
    <row r="387" spans="2:14" ht="19.5" thickBot="1" x14ac:dyDescent="0.3">
      <c r="B387" s="569" t="s">
        <v>75</v>
      </c>
      <c r="C387" s="570"/>
      <c r="D387" s="568"/>
      <c r="E387" s="568"/>
      <c r="F387" s="568"/>
    </row>
    <row r="388" spans="2:14" ht="19.5" thickBot="1" x14ac:dyDescent="0.3">
      <c r="B388" s="569" t="s">
        <v>76</v>
      </c>
      <c r="C388" s="570"/>
      <c r="D388" s="568"/>
      <c r="E388" s="568"/>
      <c r="F388" s="568"/>
    </row>
    <row r="389" spans="2:14" ht="19.5" thickBot="1" x14ac:dyDescent="0.3">
      <c r="B389" s="569" t="s">
        <v>77</v>
      </c>
      <c r="C389" s="570"/>
      <c r="D389" s="568"/>
      <c r="E389" s="568"/>
      <c r="F389" s="568"/>
    </row>
    <row r="390" spans="2:14" ht="38.25" thickBot="1" x14ac:dyDescent="0.3">
      <c r="B390" s="580" t="s">
        <v>33</v>
      </c>
      <c r="C390" s="570">
        <f>C380+C385</f>
        <v>0</v>
      </c>
      <c r="D390" s="570">
        <v>0</v>
      </c>
      <c r="E390" s="570">
        <f t="shared" ref="E390:F390" si="49">E380+E385</f>
        <v>0</v>
      </c>
      <c r="F390" s="570">
        <f t="shared" si="49"/>
        <v>0</v>
      </c>
    </row>
    <row r="391" spans="2:14" ht="57" thickBot="1" x14ac:dyDescent="0.3">
      <c r="B391" s="561" t="s">
        <v>55</v>
      </c>
      <c r="C391" s="577"/>
      <c r="D391" s="578" t="s">
        <v>53</v>
      </c>
      <c r="E391" s="1060"/>
      <c r="F391" s="1061"/>
    </row>
    <row r="392" spans="2:14" ht="17.25" customHeight="1" thickBot="1" x14ac:dyDescent="0.3">
      <c r="B392" s="554" t="s">
        <v>9</v>
      </c>
      <c r="C392" s="1020"/>
      <c r="D392" s="1021"/>
      <c r="E392" s="1021"/>
      <c r="F392" s="1022"/>
    </row>
    <row r="393" spans="2:14" ht="19.5" thickBot="1" x14ac:dyDescent="0.3">
      <c r="B393" s="554" t="s">
        <v>14</v>
      </c>
      <c r="C393" s="1032"/>
      <c r="D393" s="1033"/>
      <c r="E393" s="1033"/>
      <c r="F393" s="1034"/>
    </row>
    <row r="394" spans="2:14" ht="31.5" customHeight="1" x14ac:dyDescent="0.25">
      <c r="B394" s="1035"/>
      <c r="C394" s="562">
        <v>2019</v>
      </c>
      <c r="D394" s="562">
        <v>2020</v>
      </c>
      <c r="E394" s="562">
        <v>2021</v>
      </c>
      <c r="F394" s="562">
        <v>2022</v>
      </c>
    </row>
    <row r="395" spans="2:14" ht="30.75" customHeight="1" thickBot="1" x14ac:dyDescent="0.3">
      <c r="B395" s="1036"/>
      <c r="C395" s="563" t="s">
        <v>5</v>
      </c>
      <c r="D395" s="563" t="s">
        <v>6</v>
      </c>
      <c r="E395" s="563" t="s">
        <v>6</v>
      </c>
      <c r="F395" s="563" t="s">
        <v>6</v>
      </c>
    </row>
    <row r="396" spans="2:14" ht="19.5" thickBot="1" x14ac:dyDescent="0.3">
      <c r="B396" s="554" t="s">
        <v>8</v>
      </c>
      <c r="C396" s="581"/>
      <c r="D396" s="565">
        <v>0</v>
      </c>
      <c r="E396" s="581"/>
      <c r="F396" s="581"/>
    </row>
    <row r="397" spans="2:14" ht="38.25" thickBot="1" x14ac:dyDescent="0.3">
      <c r="B397" s="554" t="s">
        <v>15</v>
      </c>
      <c r="C397" s="564"/>
      <c r="D397" s="582">
        <v>0</v>
      </c>
      <c r="E397" s="564"/>
      <c r="F397" s="564"/>
    </row>
    <row r="398" spans="2:14" ht="38.25" thickBot="1" x14ac:dyDescent="0.3">
      <c r="B398" s="554" t="s">
        <v>23</v>
      </c>
      <c r="C398" s="564" t="e">
        <f>C397/C396</f>
        <v>#DIV/0!</v>
      </c>
      <c r="D398" s="564" t="e">
        <f t="shared" ref="D398:F398" si="50">D397/D396</f>
        <v>#DIV/0!</v>
      </c>
      <c r="E398" s="564" t="e">
        <f t="shared" si="50"/>
        <v>#DIV/0!</v>
      </c>
      <c r="F398" s="564" t="e">
        <f t="shared" si="50"/>
        <v>#DIV/0!</v>
      </c>
    </row>
    <row r="399" spans="2:14" ht="19.5" thickBot="1" x14ac:dyDescent="0.3">
      <c r="B399" s="554" t="s">
        <v>16</v>
      </c>
      <c r="C399" s="565" t="s">
        <v>22</v>
      </c>
      <c r="D399" s="566" t="e">
        <f>D396/C396-1</f>
        <v>#DIV/0!</v>
      </c>
      <c r="E399" s="566" t="e">
        <f t="shared" ref="E399:F401" si="51">E396/D396-1</f>
        <v>#DIV/0!</v>
      </c>
      <c r="F399" s="566" t="e">
        <f t="shared" si="51"/>
        <v>#DIV/0!</v>
      </c>
      <c r="H399" s="9"/>
      <c r="I399" s="9"/>
      <c r="J399" s="9"/>
      <c r="K399" s="9"/>
      <c r="L399" s="9"/>
      <c r="M399" s="9"/>
      <c r="N399" s="9"/>
    </row>
    <row r="400" spans="2:14" ht="38.25" thickBot="1" x14ac:dyDescent="0.3">
      <c r="B400" s="554" t="s">
        <v>17</v>
      </c>
      <c r="C400" s="565" t="s">
        <v>22</v>
      </c>
      <c r="D400" s="566" t="e">
        <f>D397/C397-1</f>
        <v>#DIV/0!</v>
      </c>
      <c r="E400" s="566" t="e">
        <f t="shared" si="51"/>
        <v>#DIV/0!</v>
      </c>
      <c r="F400" s="566" t="e">
        <f t="shared" si="51"/>
        <v>#DIV/0!</v>
      </c>
    </row>
    <row r="401" spans="2:6" ht="38.25" thickBot="1" x14ac:dyDescent="0.3">
      <c r="B401" s="554" t="s">
        <v>18</v>
      </c>
      <c r="C401" s="565" t="s">
        <v>22</v>
      </c>
      <c r="D401" s="566" t="e">
        <f>D398/C398-1</f>
        <v>#DIV/0!</v>
      </c>
      <c r="E401" s="566" t="e">
        <f t="shared" si="51"/>
        <v>#DIV/0!</v>
      </c>
      <c r="F401" s="566" t="e">
        <f t="shared" si="51"/>
        <v>#DIV/0!</v>
      </c>
    </row>
    <row r="402" spans="2:6" ht="19.5" thickBot="1" x14ac:dyDescent="0.3">
      <c r="B402" s="1037" t="s">
        <v>1097</v>
      </c>
      <c r="C402" s="1038"/>
      <c r="D402" s="1038"/>
      <c r="E402" s="1038"/>
      <c r="F402" s="1039"/>
    </row>
    <row r="403" spans="2:6" ht="12.75" customHeight="1" x14ac:dyDescent="0.25">
      <c r="B403" s="1035"/>
      <c r="C403" s="562">
        <v>2019</v>
      </c>
      <c r="D403" s="562">
        <v>2020</v>
      </c>
      <c r="E403" s="562">
        <v>2021</v>
      </c>
      <c r="F403" s="562">
        <v>2022</v>
      </c>
    </row>
    <row r="404" spans="2:6" ht="9" customHeight="1" thickBot="1" x14ac:dyDescent="0.3">
      <c r="B404" s="1036"/>
      <c r="C404" s="563" t="s">
        <v>5</v>
      </c>
      <c r="D404" s="563" t="s">
        <v>6</v>
      </c>
      <c r="E404" s="563" t="s">
        <v>6</v>
      </c>
      <c r="F404" s="563" t="s">
        <v>6</v>
      </c>
    </row>
    <row r="405" spans="2:6" ht="38.25" thickBot="1" x14ac:dyDescent="0.3">
      <c r="B405" s="567" t="s">
        <v>41</v>
      </c>
      <c r="C405" s="568">
        <f>C406+C407+C408+C409</f>
        <v>0</v>
      </c>
      <c r="D405" s="568">
        <f t="shared" ref="D405:F405" si="52">D406+D407+D408+D409</f>
        <v>0</v>
      </c>
      <c r="E405" s="568">
        <f t="shared" si="52"/>
        <v>0</v>
      </c>
      <c r="F405" s="568">
        <f t="shared" si="52"/>
        <v>0</v>
      </c>
    </row>
    <row r="406" spans="2:6" ht="19.5" thickBot="1" x14ac:dyDescent="0.3">
      <c r="B406" s="569" t="s">
        <v>50</v>
      </c>
      <c r="C406" s="568"/>
      <c r="D406" s="568"/>
      <c r="E406" s="568"/>
      <c r="F406" s="568"/>
    </row>
    <row r="407" spans="2:6" ht="19.5" thickBot="1" x14ac:dyDescent="0.3">
      <c r="B407" s="569" t="s">
        <v>75</v>
      </c>
      <c r="C407" s="568"/>
      <c r="D407" s="568"/>
      <c r="E407" s="568"/>
      <c r="F407" s="568"/>
    </row>
    <row r="408" spans="2:6" ht="19.5" thickBot="1" x14ac:dyDescent="0.3">
      <c r="B408" s="569" t="s">
        <v>76</v>
      </c>
      <c r="C408" s="568"/>
      <c r="D408" s="568"/>
      <c r="E408" s="568"/>
      <c r="F408" s="568"/>
    </row>
    <row r="409" spans="2:6" ht="19.5" thickBot="1" x14ac:dyDescent="0.3">
      <c r="B409" s="569" t="s">
        <v>77</v>
      </c>
      <c r="C409" s="568"/>
      <c r="D409" s="568"/>
      <c r="E409" s="568"/>
      <c r="F409" s="568"/>
    </row>
    <row r="410" spans="2:6" ht="38.25" thickBot="1" x14ac:dyDescent="0.3">
      <c r="B410" s="567" t="s">
        <v>42</v>
      </c>
      <c r="C410" s="570">
        <f>C411+C412+C413+C414</f>
        <v>0</v>
      </c>
      <c r="D410" s="570">
        <v>0</v>
      </c>
      <c r="E410" s="570">
        <f t="shared" ref="E410:F410" si="53">E411+E412+E413+E414</f>
        <v>0</v>
      </c>
      <c r="F410" s="570">
        <f t="shared" si="53"/>
        <v>0</v>
      </c>
    </row>
    <row r="411" spans="2:6" ht="19.5" thickBot="1" x14ac:dyDescent="0.3">
      <c r="B411" s="569" t="s">
        <v>50</v>
      </c>
      <c r="C411" s="570"/>
      <c r="D411" s="568"/>
      <c r="E411" s="568"/>
      <c r="F411" s="568"/>
    </row>
    <row r="412" spans="2:6" ht="19.5" thickBot="1" x14ac:dyDescent="0.3">
      <c r="B412" s="569" t="s">
        <v>75</v>
      </c>
      <c r="C412" s="570"/>
      <c r="D412" s="568"/>
      <c r="E412" s="568"/>
      <c r="F412" s="568"/>
    </row>
    <row r="413" spans="2:6" ht="19.5" thickBot="1" x14ac:dyDescent="0.3">
      <c r="B413" s="569" t="s">
        <v>76</v>
      </c>
      <c r="C413" s="570"/>
      <c r="D413" s="568"/>
      <c r="E413" s="568"/>
      <c r="F413" s="568"/>
    </row>
    <row r="414" spans="2:6" ht="19.5" thickBot="1" x14ac:dyDescent="0.3">
      <c r="B414" s="569" t="s">
        <v>77</v>
      </c>
      <c r="C414" s="570"/>
      <c r="D414" s="568"/>
      <c r="E414" s="568"/>
      <c r="F414" s="568"/>
    </row>
    <row r="415" spans="2:6" ht="38.25" thickBot="1" x14ac:dyDescent="0.3">
      <c r="B415" s="580" t="s">
        <v>130</v>
      </c>
      <c r="C415" s="570">
        <f>C405+C410</f>
        <v>0</v>
      </c>
      <c r="D415" s="570">
        <v>0</v>
      </c>
      <c r="E415" s="570">
        <f t="shared" ref="E415:F415" si="54">E405+E410</f>
        <v>0</v>
      </c>
      <c r="F415" s="570">
        <f t="shared" si="54"/>
        <v>0</v>
      </c>
    </row>
    <row r="416" spans="2:6" ht="57" hidden="1" thickBot="1" x14ac:dyDescent="0.3">
      <c r="B416" s="561" t="s">
        <v>137</v>
      </c>
      <c r="C416" s="584"/>
      <c r="D416" s="585" t="s">
        <v>53</v>
      </c>
      <c r="E416" s="586"/>
      <c r="F416" s="587"/>
    </row>
    <row r="417" spans="2:14" ht="17.25" hidden="1" customHeight="1" thickBot="1" x14ac:dyDescent="0.3">
      <c r="B417" s="554" t="s">
        <v>9</v>
      </c>
      <c r="C417" s="1020"/>
      <c r="D417" s="1021"/>
      <c r="E417" s="1021"/>
      <c r="F417" s="1022"/>
    </row>
    <row r="418" spans="2:14" ht="19.5" hidden="1" thickBot="1" x14ac:dyDescent="0.3">
      <c r="B418" s="554" t="s">
        <v>14</v>
      </c>
      <c r="C418" s="1032"/>
      <c r="D418" s="1033"/>
      <c r="E418" s="1033"/>
      <c r="F418" s="1034"/>
    </row>
    <row r="419" spans="2:14" ht="12.75" hidden="1" customHeight="1" x14ac:dyDescent="0.25">
      <c r="B419" s="1035"/>
      <c r="C419" s="562">
        <v>2019</v>
      </c>
      <c r="D419" s="562">
        <v>2020</v>
      </c>
      <c r="E419" s="562">
        <v>2021</v>
      </c>
      <c r="F419" s="562">
        <v>2022</v>
      </c>
    </row>
    <row r="420" spans="2:14" ht="9" hidden="1" customHeight="1" thickBot="1" x14ac:dyDescent="0.3">
      <c r="B420" s="1036"/>
      <c r="C420" s="563" t="s">
        <v>5</v>
      </c>
      <c r="D420" s="563" t="s">
        <v>6</v>
      </c>
      <c r="E420" s="563" t="s">
        <v>6</v>
      </c>
      <c r="F420" s="563" t="s">
        <v>6</v>
      </c>
    </row>
    <row r="421" spans="2:14" ht="19.5" hidden="1" thickBot="1" x14ac:dyDescent="0.3">
      <c r="B421" s="554" t="s">
        <v>8</v>
      </c>
      <c r="C421" s="581"/>
      <c r="D421" s="581"/>
      <c r="E421" s="581"/>
      <c r="F421" s="581"/>
    </row>
    <row r="422" spans="2:14" ht="38.25" hidden="1" thickBot="1" x14ac:dyDescent="0.3">
      <c r="B422" s="554" t="s">
        <v>15</v>
      </c>
      <c r="C422" s="564">
        <f>C440</f>
        <v>0</v>
      </c>
      <c r="D422" s="564">
        <f t="shared" ref="D422:F422" si="55">D440</f>
        <v>0</v>
      </c>
      <c r="E422" s="564">
        <f t="shared" si="55"/>
        <v>0</v>
      </c>
      <c r="F422" s="564">
        <f t="shared" si="55"/>
        <v>0</v>
      </c>
    </row>
    <row r="423" spans="2:14" ht="38.25" hidden="1" thickBot="1" x14ac:dyDescent="0.3">
      <c r="B423" s="554" t="s">
        <v>23</v>
      </c>
      <c r="C423" s="564" t="e">
        <f>C422/C421</f>
        <v>#DIV/0!</v>
      </c>
      <c r="D423" s="564" t="e">
        <f t="shared" ref="D423:F423" si="56">D422/D421</f>
        <v>#DIV/0!</v>
      </c>
      <c r="E423" s="564" t="e">
        <f t="shared" si="56"/>
        <v>#DIV/0!</v>
      </c>
      <c r="F423" s="564" t="e">
        <f t="shared" si="56"/>
        <v>#DIV/0!</v>
      </c>
    </row>
    <row r="424" spans="2:14" ht="19.5" hidden="1" thickBot="1" x14ac:dyDescent="0.3">
      <c r="B424" s="554" t="s">
        <v>16</v>
      </c>
      <c r="C424" s="565" t="s">
        <v>22</v>
      </c>
      <c r="D424" s="566" t="e">
        <f>D421/C421-1</f>
        <v>#DIV/0!</v>
      </c>
      <c r="E424" s="566" t="e">
        <f t="shared" ref="E424:F426" si="57">E421/D421-1</f>
        <v>#DIV/0!</v>
      </c>
      <c r="F424" s="566" t="e">
        <f t="shared" si="57"/>
        <v>#DIV/0!</v>
      </c>
      <c r="H424" s="9"/>
      <c r="I424" s="9"/>
      <c r="J424" s="9"/>
      <c r="K424" s="9"/>
      <c r="L424" s="9"/>
      <c r="M424" s="9"/>
      <c r="N424" s="9"/>
    </row>
    <row r="425" spans="2:14" ht="38.25" hidden="1" thickBot="1" x14ac:dyDescent="0.3">
      <c r="B425" s="554" t="s">
        <v>17</v>
      </c>
      <c r="C425" s="565" t="s">
        <v>22</v>
      </c>
      <c r="D425" s="566" t="e">
        <f>D422/C422-1</f>
        <v>#DIV/0!</v>
      </c>
      <c r="E425" s="566" t="e">
        <f t="shared" si="57"/>
        <v>#DIV/0!</v>
      </c>
      <c r="F425" s="566" t="e">
        <f t="shared" si="57"/>
        <v>#DIV/0!</v>
      </c>
    </row>
    <row r="426" spans="2:14" ht="38.25" hidden="1" thickBot="1" x14ac:dyDescent="0.3">
      <c r="B426" s="554" t="s">
        <v>18</v>
      </c>
      <c r="C426" s="565" t="s">
        <v>22</v>
      </c>
      <c r="D426" s="566" t="e">
        <f>D423/C423-1</f>
        <v>#DIV/0!</v>
      </c>
      <c r="E426" s="566" t="e">
        <f t="shared" si="57"/>
        <v>#DIV/0!</v>
      </c>
      <c r="F426" s="566" t="e">
        <f t="shared" si="57"/>
        <v>#DIV/0!</v>
      </c>
    </row>
    <row r="427" spans="2:14" ht="19.5" hidden="1" thickBot="1" x14ac:dyDescent="0.3">
      <c r="B427" s="1037" t="s">
        <v>1120</v>
      </c>
      <c r="C427" s="1038"/>
      <c r="D427" s="1038"/>
      <c r="E427" s="1038"/>
      <c r="F427" s="1039"/>
    </row>
    <row r="428" spans="2:14" ht="12.75" hidden="1" customHeight="1" x14ac:dyDescent="0.25">
      <c r="B428" s="1035"/>
      <c r="C428" s="562">
        <v>2019</v>
      </c>
      <c r="D428" s="562">
        <v>2020</v>
      </c>
      <c r="E428" s="562">
        <v>2021</v>
      </c>
      <c r="F428" s="562">
        <v>2022</v>
      </c>
    </row>
    <row r="429" spans="2:14" ht="9" hidden="1" customHeight="1" thickBot="1" x14ac:dyDescent="0.3">
      <c r="B429" s="1036"/>
      <c r="C429" s="563" t="s">
        <v>5</v>
      </c>
      <c r="D429" s="563" t="s">
        <v>6</v>
      </c>
      <c r="E429" s="563" t="s">
        <v>6</v>
      </c>
      <c r="F429" s="563" t="s">
        <v>6</v>
      </c>
    </row>
    <row r="430" spans="2:14" ht="38.25" hidden="1" thickBot="1" x14ac:dyDescent="0.3">
      <c r="B430" s="567" t="s">
        <v>41</v>
      </c>
      <c r="C430" s="568">
        <f>C431+C432+C433+C434</f>
        <v>0</v>
      </c>
      <c r="D430" s="568">
        <f t="shared" ref="D430:F430" si="58">D431+D432+D433+D434</f>
        <v>0</v>
      </c>
      <c r="E430" s="568">
        <f t="shared" si="58"/>
        <v>0</v>
      </c>
      <c r="F430" s="568">
        <f t="shared" si="58"/>
        <v>0</v>
      </c>
    </row>
    <row r="431" spans="2:14" ht="19.5" hidden="1" thickBot="1" x14ac:dyDescent="0.3">
      <c r="B431" s="569" t="s">
        <v>50</v>
      </c>
      <c r="C431" s="568"/>
      <c r="D431" s="568"/>
      <c r="E431" s="568"/>
      <c r="F431" s="568"/>
    </row>
    <row r="432" spans="2:14" ht="19.5" hidden="1" thickBot="1" x14ac:dyDescent="0.3">
      <c r="B432" s="569" t="s">
        <v>75</v>
      </c>
      <c r="C432" s="568"/>
      <c r="D432" s="568"/>
      <c r="E432" s="568"/>
      <c r="F432" s="568"/>
    </row>
    <row r="433" spans="2:6" ht="19.5" hidden="1" thickBot="1" x14ac:dyDescent="0.3">
      <c r="B433" s="569" t="s">
        <v>76</v>
      </c>
      <c r="C433" s="568"/>
      <c r="D433" s="568"/>
      <c r="E433" s="568"/>
      <c r="F433" s="568"/>
    </row>
    <row r="434" spans="2:6" ht="19.5" hidden="1" thickBot="1" x14ac:dyDescent="0.3">
      <c r="B434" s="569" t="s">
        <v>77</v>
      </c>
      <c r="C434" s="568"/>
      <c r="D434" s="568"/>
      <c r="E434" s="568"/>
      <c r="F434" s="568"/>
    </row>
    <row r="435" spans="2:6" ht="38.25" hidden="1" thickBot="1" x14ac:dyDescent="0.3">
      <c r="B435" s="567" t="s">
        <v>42</v>
      </c>
      <c r="C435" s="570">
        <f>C436+C437+C438+C439</f>
        <v>0</v>
      </c>
      <c r="D435" s="570">
        <f t="shared" ref="D435:F435" si="59">D436+D437+D438+D439</f>
        <v>0</v>
      </c>
      <c r="E435" s="570">
        <f t="shared" si="59"/>
        <v>0</v>
      </c>
      <c r="F435" s="570">
        <f t="shared" si="59"/>
        <v>0</v>
      </c>
    </row>
    <row r="436" spans="2:6" ht="19.5" hidden="1" thickBot="1" x14ac:dyDescent="0.3">
      <c r="B436" s="569" t="s">
        <v>50</v>
      </c>
      <c r="C436" s="570"/>
      <c r="D436" s="568"/>
      <c r="E436" s="568"/>
      <c r="F436" s="568"/>
    </row>
    <row r="437" spans="2:6" ht="19.5" hidden="1" thickBot="1" x14ac:dyDescent="0.3">
      <c r="B437" s="569" t="s">
        <v>75</v>
      </c>
      <c r="C437" s="570"/>
      <c r="D437" s="568"/>
      <c r="E437" s="568"/>
      <c r="F437" s="568"/>
    </row>
    <row r="438" spans="2:6" ht="19.5" hidden="1" thickBot="1" x14ac:dyDescent="0.3">
      <c r="B438" s="569" t="s">
        <v>76</v>
      </c>
      <c r="C438" s="570"/>
      <c r="D438" s="568"/>
      <c r="E438" s="568"/>
      <c r="F438" s="568"/>
    </row>
    <row r="439" spans="2:6" ht="19.5" hidden="1" thickBot="1" x14ac:dyDescent="0.3">
      <c r="B439" s="569" t="s">
        <v>77</v>
      </c>
      <c r="C439" s="570"/>
      <c r="D439" s="568"/>
      <c r="E439" s="568"/>
      <c r="F439" s="568"/>
    </row>
    <row r="440" spans="2:6" ht="38.25" hidden="1" thickBot="1" x14ac:dyDescent="0.3">
      <c r="B440" s="574" t="s">
        <v>127</v>
      </c>
      <c r="C440" s="570">
        <f>C430+C435</f>
        <v>0</v>
      </c>
      <c r="D440" s="570">
        <f t="shared" ref="D440:F440" si="60">D430+D435</f>
        <v>0</v>
      </c>
      <c r="E440" s="570">
        <f t="shared" si="60"/>
        <v>0</v>
      </c>
      <c r="F440" s="570">
        <f t="shared" si="60"/>
        <v>0</v>
      </c>
    </row>
    <row r="441" spans="2:6" ht="25.5" hidden="1" customHeight="1" thickBot="1" x14ac:dyDescent="0.3">
      <c r="B441" s="588" t="s">
        <v>29</v>
      </c>
      <c r="C441" s="1058"/>
      <c r="D441" s="1060"/>
      <c r="E441" s="1060"/>
      <c r="F441" s="1061"/>
    </row>
    <row r="442" spans="2:6" ht="57" hidden="1" thickBot="1" x14ac:dyDescent="0.3">
      <c r="B442" s="561" t="s">
        <v>137</v>
      </c>
      <c r="C442" s="584"/>
      <c r="D442" s="585" t="s">
        <v>53</v>
      </c>
      <c r="E442" s="586"/>
      <c r="F442" s="587"/>
    </row>
    <row r="443" spans="2:6" ht="17.25" hidden="1" customHeight="1" thickBot="1" x14ac:dyDescent="0.3">
      <c r="B443" s="554" t="s">
        <v>9</v>
      </c>
      <c r="C443" s="1020"/>
      <c r="D443" s="1021"/>
      <c r="E443" s="1021"/>
      <c r="F443" s="1022"/>
    </row>
    <row r="444" spans="2:6" ht="19.5" hidden="1" thickBot="1" x14ac:dyDescent="0.3">
      <c r="B444" s="554" t="s">
        <v>14</v>
      </c>
      <c r="C444" s="1032"/>
      <c r="D444" s="1033"/>
      <c r="E444" s="1033"/>
      <c r="F444" s="1034"/>
    </row>
    <row r="445" spans="2:6" ht="12.75" hidden="1" customHeight="1" x14ac:dyDescent="0.25">
      <c r="B445" s="1035"/>
      <c r="C445" s="562">
        <v>2019</v>
      </c>
      <c r="D445" s="562">
        <v>2020</v>
      </c>
      <c r="E445" s="562">
        <v>2021</v>
      </c>
      <c r="F445" s="562">
        <v>2022</v>
      </c>
    </row>
    <row r="446" spans="2:6" ht="9" hidden="1" customHeight="1" thickBot="1" x14ac:dyDescent="0.3">
      <c r="B446" s="1036"/>
      <c r="C446" s="563" t="s">
        <v>5</v>
      </c>
      <c r="D446" s="563" t="s">
        <v>6</v>
      </c>
      <c r="E446" s="563" t="s">
        <v>6</v>
      </c>
      <c r="F446" s="563" t="s">
        <v>6</v>
      </c>
    </row>
    <row r="447" spans="2:6" ht="19.5" hidden="1" thickBot="1" x14ac:dyDescent="0.3">
      <c r="B447" s="554" t="s">
        <v>8</v>
      </c>
      <c r="C447" s="581"/>
      <c r="D447" s="581"/>
      <c r="E447" s="581"/>
      <c r="F447" s="581"/>
    </row>
    <row r="448" spans="2:6" ht="38.25" hidden="1" thickBot="1" x14ac:dyDescent="0.3">
      <c r="B448" s="554" t="s">
        <v>15</v>
      </c>
      <c r="C448" s="564">
        <f>C466</f>
        <v>0</v>
      </c>
      <c r="D448" s="564">
        <f t="shared" ref="D448:F448" si="61">D466</f>
        <v>0</v>
      </c>
      <c r="E448" s="564">
        <f t="shared" si="61"/>
        <v>0</v>
      </c>
      <c r="F448" s="564">
        <f t="shared" si="61"/>
        <v>0</v>
      </c>
    </row>
    <row r="449" spans="2:14" ht="38.25" hidden="1" thickBot="1" x14ac:dyDescent="0.3">
      <c r="B449" s="554" t="s">
        <v>23</v>
      </c>
      <c r="C449" s="564" t="e">
        <f>C448/C447</f>
        <v>#DIV/0!</v>
      </c>
      <c r="D449" s="564" t="e">
        <f t="shared" ref="D449:F449" si="62">D448/D447</f>
        <v>#DIV/0!</v>
      </c>
      <c r="E449" s="564" t="e">
        <f t="shared" si="62"/>
        <v>#DIV/0!</v>
      </c>
      <c r="F449" s="564" t="e">
        <f t="shared" si="62"/>
        <v>#DIV/0!</v>
      </c>
    </row>
    <row r="450" spans="2:14" ht="19.5" hidden="1" thickBot="1" x14ac:dyDescent="0.3">
      <c r="B450" s="554" t="s">
        <v>16</v>
      </c>
      <c r="C450" s="565" t="s">
        <v>22</v>
      </c>
      <c r="D450" s="566" t="e">
        <f>D447/C447-1</f>
        <v>#DIV/0!</v>
      </c>
      <c r="E450" s="566" t="e">
        <f t="shared" ref="E450:F452" si="63">E447/D447-1</f>
        <v>#DIV/0!</v>
      </c>
      <c r="F450" s="566" t="e">
        <f t="shared" si="63"/>
        <v>#DIV/0!</v>
      </c>
      <c r="H450" s="9"/>
      <c r="I450" s="9"/>
      <c r="J450" s="9"/>
      <c r="K450" s="9"/>
      <c r="L450" s="9"/>
      <c r="M450" s="9"/>
      <c r="N450" s="9"/>
    </row>
    <row r="451" spans="2:14" ht="38.25" hidden="1" thickBot="1" x14ac:dyDescent="0.3">
      <c r="B451" s="554" t="s">
        <v>17</v>
      </c>
      <c r="C451" s="565" t="s">
        <v>22</v>
      </c>
      <c r="D451" s="566" t="e">
        <f>D448/C448-1</f>
        <v>#DIV/0!</v>
      </c>
      <c r="E451" s="566" t="e">
        <f t="shared" si="63"/>
        <v>#DIV/0!</v>
      </c>
      <c r="F451" s="566" t="e">
        <f t="shared" si="63"/>
        <v>#DIV/0!</v>
      </c>
    </row>
    <row r="452" spans="2:14" ht="38.25" hidden="1" thickBot="1" x14ac:dyDescent="0.3">
      <c r="B452" s="554" t="s">
        <v>18</v>
      </c>
      <c r="C452" s="565" t="s">
        <v>22</v>
      </c>
      <c r="D452" s="566" t="e">
        <f>D449/C449-1</f>
        <v>#DIV/0!</v>
      </c>
      <c r="E452" s="566" t="e">
        <f t="shared" si="63"/>
        <v>#DIV/0!</v>
      </c>
      <c r="F452" s="566" t="e">
        <f t="shared" si="63"/>
        <v>#DIV/0!</v>
      </c>
    </row>
    <row r="453" spans="2:14" ht="19.5" hidden="1" thickBot="1" x14ac:dyDescent="0.3">
      <c r="B453" s="1037" t="s">
        <v>1119</v>
      </c>
      <c r="C453" s="1038"/>
      <c r="D453" s="1038"/>
      <c r="E453" s="1038"/>
      <c r="F453" s="1039"/>
    </row>
    <row r="454" spans="2:14" ht="12.75" hidden="1" customHeight="1" x14ac:dyDescent="0.25">
      <c r="B454" s="1035"/>
      <c r="C454" s="562">
        <v>2019</v>
      </c>
      <c r="D454" s="562">
        <v>2020</v>
      </c>
      <c r="E454" s="562">
        <v>2021</v>
      </c>
      <c r="F454" s="562">
        <v>2022</v>
      </c>
    </row>
    <row r="455" spans="2:14" ht="9" hidden="1" customHeight="1" thickBot="1" x14ac:dyDescent="0.3">
      <c r="B455" s="1036"/>
      <c r="C455" s="563" t="s">
        <v>5</v>
      </c>
      <c r="D455" s="563" t="s">
        <v>6</v>
      </c>
      <c r="E455" s="563" t="s">
        <v>6</v>
      </c>
      <c r="F455" s="563" t="s">
        <v>6</v>
      </c>
    </row>
    <row r="456" spans="2:14" ht="38.25" hidden="1" thickBot="1" x14ac:dyDescent="0.3">
      <c r="B456" s="567" t="s">
        <v>41</v>
      </c>
      <c r="C456" s="568">
        <f>C457+C458+C459+C460</f>
        <v>0</v>
      </c>
      <c r="D456" s="568">
        <f t="shared" ref="D456:F456" si="64">D457+D458+D459+D460</f>
        <v>0</v>
      </c>
      <c r="E456" s="568">
        <f t="shared" si="64"/>
        <v>0</v>
      </c>
      <c r="F456" s="568">
        <f t="shared" si="64"/>
        <v>0</v>
      </c>
    </row>
    <row r="457" spans="2:14" ht="19.5" hidden="1" thickBot="1" x14ac:dyDescent="0.3">
      <c r="B457" s="569" t="s">
        <v>50</v>
      </c>
      <c r="C457" s="568"/>
      <c r="D457" s="568"/>
      <c r="E457" s="568"/>
      <c r="F457" s="568"/>
    </row>
    <row r="458" spans="2:14" ht="19.5" hidden="1" thickBot="1" x14ac:dyDescent="0.3">
      <c r="B458" s="569" t="s">
        <v>75</v>
      </c>
      <c r="C458" s="568"/>
      <c r="D458" s="568"/>
      <c r="E458" s="568"/>
      <c r="F458" s="568"/>
    </row>
    <row r="459" spans="2:14" ht="19.5" hidden="1" thickBot="1" x14ac:dyDescent="0.3">
      <c r="B459" s="569" t="s">
        <v>76</v>
      </c>
      <c r="C459" s="568"/>
      <c r="D459" s="568"/>
      <c r="E459" s="568"/>
      <c r="F459" s="568"/>
    </row>
    <row r="460" spans="2:14" ht="19.5" hidden="1" thickBot="1" x14ac:dyDescent="0.3">
      <c r="B460" s="569" t="s">
        <v>77</v>
      </c>
      <c r="C460" s="568"/>
      <c r="D460" s="568"/>
      <c r="E460" s="568"/>
      <c r="F460" s="568"/>
    </row>
    <row r="461" spans="2:14" ht="38.25" hidden="1" thickBot="1" x14ac:dyDescent="0.3">
      <c r="B461" s="567" t="s">
        <v>42</v>
      </c>
      <c r="C461" s="570">
        <f>C462+C463+C464+C465</f>
        <v>0</v>
      </c>
      <c r="D461" s="570">
        <f t="shared" ref="D461:F461" si="65">D462+D463+D464+D465</f>
        <v>0</v>
      </c>
      <c r="E461" s="570">
        <f t="shared" si="65"/>
        <v>0</v>
      </c>
      <c r="F461" s="570">
        <f t="shared" si="65"/>
        <v>0</v>
      </c>
    </row>
    <row r="462" spans="2:14" ht="19.5" hidden="1" thickBot="1" x14ac:dyDescent="0.3">
      <c r="B462" s="569" t="s">
        <v>50</v>
      </c>
      <c r="C462" s="570"/>
      <c r="D462" s="570"/>
      <c r="E462" s="570"/>
      <c r="F462" s="570"/>
    </row>
    <row r="463" spans="2:14" ht="19.5" hidden="1" thickBot="1" x14ac:dyDescent="0.3">
      <c r="B463" s="569" t="s">
        <v>75</v>
      </c>
      <c r="C463" s="570"/>
      <c r="D463" s="570"/>
      <c r="E463" s="570"/>
      <c r="F463" s="570"/>
    </row>
    <row r="464" spans="2:14" ht="19.5" hidden="1" thickBot="1" x14ac:dyDescent="0.3">
      <c r="B464" s="569" t="s">
        <v>76</v>
      </c>
      <c r="C464" s="570"/>
      <c r="D464" s="570"/>
      <c r="E464" s="570"/>
      <c r="F464" s="570"/>
    </row>
    <row r="465" spans="2:6" ht="19.5" hidden="1" thickBot="1" x14ac:dyDescent="0.3">
      <c r="B465" s="569" t="s">
        <v>77</v>
      </c>
      <c r="C465" s="570"/>
      <c r="D465" s="570"/>
      <c r="E465" s="570"/>
      <c r="F465" s="570"/>
    </row>
    <row r="466" spans="2:6" ht="38.25" hidden="1" thickBot="1" x14ac:dyDescent="0.3">
      <c r="B466" s="574" t="s">
        <v>36</v>
      </c>
      <c r="C466" s="570">
        <f>C456+C461</f>
        <v>0</v>
      </c>
      <c r="D466" s="570">
        <f t="shared" ref="D466:F466" si="66">D456+D461</f>
        <v>0</v>
      </c>
      <c r="E466" s="570">
        <f t="shared" si="66"/>
        <v>0</v>
      </c>
      <c r="F466" s="570">
        <f t="shared" si="66"/>
        <v>0</v>
      </c>
    </row>
    <row r="467" spans="2:6" ht="19.5" hidden="1" thickBot="1" x14ac:dyDescent="0.3">
      <c r="B467" s="589"/>
      <c r="C467" s="590"/>
      <c r="D467" s="590"/>
      <c r="E467" s="590"/>
      <c r="F467" s="590"/>
    </row>
    <row r="468" spans="2:6" ht="27" customHeight="1" thickBot="1" x14ac:dyDescent="0.3">
      <c r="B468" s="555" t="s">
        <v>47</v>
      </c>
      <c r="C468" s="590">
        <f>+C36+C73+C110+C147+C189</f>
        <v>19300</v>
      </c>
      <c r="D468" s="590">
        <f>+D343+D267+D189+D36+D292+D226+D448+D422+D397+D372+D317</f>
        <v>22000</v>
      </c>
      <c r="E468" s="590">
        <f>+E343+E267+E189+E36+E292+E226+E448+E422+E397+E372+E317</f>
        <v>20000</v>
      </c>
      <c r="F468" s="590">
        <f>+F343+F267+F189+F36+F292+F226+F448+F422+F397+F372+F317</f>
        <v>20000</v>
      </c>
    </row>
    <row r="469" spans="2:6" ht="57" thickBot="1" x14ac:dyDescent="0.3">
      <c r="B469" s="555" t="s">
        <v>48</v>
      </c>
      <c r="C469" s="590">
        <f>+C470+C473+C476+C496</f>
        <v>19300</v>
      </c>
      <c r="D469" s="590">
        <f t="shared" ref="D469:F469" si="67">+D470+D473+D476+D496</f>
        <v>22000</v>
      </c>
      <c r="E469" s="590">
        <f t="shared" si="67"/>
        <v>20000</v>
      </c>
      <c r="F469" s="590">
        <f t="shared" si="67"/>
        <v>20000</v>
      </c>
    </row>
    <row r="470" spans="2:6" ht="19.5" thickBot="1" x14ac:dyDescent="0.3">
      <c r="B470" s="567" t="s">
        <v>0</v>
      </c>
      <c r="C470" s="590">
        <f>+C44+C81+C118+C155+C197</f>
        <v>13150</v>
      </c>
      <c r="D470" s="590">
        <f>+D44+D197</f>
        <v>13500</v>
      </c>
      <c r="E470" s="590">
        <f t="shared" ref="E470:F470" si="68">+E44+E197</f>
        <v>13500</v>
      </c>
      <c r="F470" s="590">
        <f t="shared" si="68"/>
        <v>13500</v>
      </c>
    </row>
    <row r="471" spans="2:6" ht="19.5" thickBot="1" x14ac:dyDescent="0.3">
      <c r="B471" s="569" t="s">
        <v>50</v>
      </c>
      <c r="C471" s="570">
        <f t="shared" ref="C471:F472" si="69">C45+C198+C235</f>
        <v>0</v>
      </c>
      <c r="D471" s="570">
        <f t="shared" si="69"/>
        <v>0</v>
      </c>
      <c r="E471" s="570">
        <f t="shared" si="69"/>
        <v>0</v>
      </c>
      <c r="F471" s="570">
        <f t="shared" si="69"/>
        <v>0</v>
      </c>
    </row>
    <row r="472" spans="2:6" ht="19.5" thickBot="1" x14ac:dyDescent="0.3">
      <c r="B472" s="569" t="s">
        <v>54</v>
      </c>
      <c r="C472" s="570">
        <f t="shared" si="69"/>
        <v>0</v>
      </c>
      <c r="D472" s="570">
        <f t="shared" si="69"/>
        <v>0</v>
      </c>
      <c r="E472" s="570">
        <f t="shared" si="69"/>
        <v>0</v>
      </c>
      <c r="F472" s="570">
        <f t="shared" si="69"/>
        <v>0</v>
      </c>
    </row>
    <row r="473" spans="2:6" ht="57" thickBot="1" x14ac:dyDescent="0.3">
      <c r="B473" s="567" t="s">
        <v>31</v>
      </c>
      <c r="C473" s="590">
        <f>+C200+C158+C121+C84+C47</f>
        <v>2150</v>
      </c>
      <c r="D473" s="590">
        <f>+D200+D47</f>
        <v>2500</v>
      </c>
      <c r="E473" s="590">
        <f t="shared" ref="E473:F473" si="70">+E200+E47</f>
        <v>2500</v>
      </c>
      <c r="F473" s="590">
        <f t="shared" si="70"/>
        <v>2500</v>
      </c>
    </row>
    <row r="474" spans="2:6" ht="19.5" thickBot="1" x14ac:dyDescent="0.3">
      <c r="B474" s="569" t="s">
        <v>50</v>
      </c>
      <c r="C474" s="568">
        <f>C48+C201+C238</f>
        <v>0</v>
      </c>
      <c r="D474" s="568">
        <f>D48+D201+D238</f>
        <v>0</v>
      </c>
      <c r="E474" s="568">
        <f>E48+E201+E238</f>
        <v>0</v>
      </c>
      <c r="F474" s="568">
        <f>F48+F201+F238</f>
        <v>0</v>
      </c>
    </row>
    <row r="475" spans="2:6" ht="19.5" thickBot="1" x14ac:dyDescent="0.3">
      <c r="B475" s="569" t="s">
        <v>54</v>
      </c>
      <c r="C475" s="570">
        <f>C49+C202+C236</f>
        <v>0</v>
      </c>
      <c r="D475" s="570">
        <f>D49+D202+D236</f>
        <v>0</v>
      </c>
      <c r="E475" s="570">
        <f>E49+E202+E236</f>
        <v>0</v>
      </c>
      <c r="F475" s="570">
        <f>F49+F202+F236</f>
        <v>0</v>
      </c>
    </row>
    <row r="476" spans="2:6" ht="38.25" thickBot="1" x14ac:dyDescent="0.3">
      <c r="B476" s="567" t="s">
        <v>1</v>
      </c>
      <c r="C476" s="590">
        <f>+C203+C161+C124+C87+C50</f>
        <v>4000</v>
      </c>
      <c r="D476" s="590">
        <f>+D203+D50</f>
        <v>4000</v>
      </c>
      <c r="E476" s="590">
        <f t="shared" ref="E476:F476" si="71">+E203+E50</f>
        <v>4000</v>
      </c>
      <c r="F476" s="590">
        <f t="shared" si="71"/>
        <v>4000</v>
      </c>
    </row>
    <row r="477" spans="2:6" ht="19.5" thickBot="1" x14ac:dyDescent="0.3">
      <c r="B477" s="569" t="s">
        <v>50</v>
      </c>
      <c r="C477" s="570">
        <f t="shared" ref="C477:F478" si="72">C51+C204+C241</f>
        <v>0</v>
      </c>
      <c r="D477" s="570">
        <f t="shared" si="72"/>
        <v>0</v>
      </c>
      <c r="E477" s="570">
        <f t="shared" si="72"/>
        <v>0</v>
      </c>
      <c r="F477" s="570">
        <f t="shared" si="72"/>
        <v>0</v>
      </c>
    </row>
    <row r="478" spans="2:6" ht="19.5" thickBot="1" x14ac:dyDescent="0.3">
      <c r="B478" s="569" t="s">
        <v>54</v>
      </c>
      <c r="C478" s="570">
        <f t="shared" si="72"/>
        <v>0</v>
      </c>
      <c r="D478" s="570">
        <f t="shared" si="72"/>
        <v>0</v>
      </c>
      <c r="E478" s="570">
        <f t="shared" si="72"/>
        <v>0</v>
      </c>
      <c r="F478" s="570">
        <f t="shared" si="72"/>
        <v>0</v>
      </c>
    </row>
    <row r="479" spans="2:6" ht="19.5" thickBot="1" x14ac:dyDescent="0.3">
      <c r="B479" s="567" t="s">
        <v>2</v>
      </c>
      <c r="C479" s="590">
        <f>C480+C481</f>
        <v>0</v>
      </c>
      <c r="D479" s="590">
        <f t="shared" ref="D479:F479" si="73">D480+D481</f>
        <v>0</v>
      </c>
      <c r="E479" s="590">
        <f t="shared" si="73"/>
        <v>0</v>
      </c>
      <c r="F479" s="590">
        <f t="shared" si="73"/>
        <v>0</v>
      </c>
    </row>
    <row r="480" spans="2:6" ht="19.5" thickBot="1" x14ac:dyDescent="0.3">
      <c r="B480" s="569" t="s">
        <v>50</v>
      </c>
      <c r="C480" s="568">
        <f t="shared" ref="C480:F481" si="74">C54+C207+C244</f>
        <v>0</v>
      </c>
      <c r="D480" s="568">
        <f t="shared" si="74"/>
        <v>0</v>
      </c>
      <c r="E480" s="568">
        <f t="shared" si="74"/>
        <v>0</v>
      </c>
      <c r="F480" s="568">
        <f t="shared" si="74"/>
        <v>0</v>
      </c>
    </row>
    <row r="481" spans="2:6" ht="19.5" thickBot="1" x14ac:dyDescent="0.3">
      <c r="B481" s="569" t="s">
        <v>54</v>
      </c>
      <c r="C481" s="570">
        <f t="shared" si="74"/>
        <v>0</v>
      </c>
      <c r="D481" s="570">
        <f t="shared" si="74"/>
        <v>0</v>
      </c>
      <c r="E481" s="570">
        <f t="shared" si="74"/>
        <v>0</v>
      </c>
      <c r="F481" s="570">
        <f t="shared" si="74"/>
        <v>0</v>
      </c>
    </row>
    <row r="482" spans="2:6" ht="38.25" thickBot="1" x14ac:dyDescent="0.3">
      <c r="B482" s="567" t="s">
        <v>24</v>
      </c>
      <c r="C482" s="590">
        <f>C483+C484</f>
        <v>0</v>
      </c>
      <c r="D482" s="590">
        <f t="shared" ref="D482:F482" si="75">D483+D484</f>
        <v>0</v>
      </c>
      <c r="E482" s="590">
        <f t="shared" si="75"/>
        <v>0</v>
      </c>
      <c r="F482" s="590">
        <f t="shared" si="75"/>
        <v>0</v>
      </c>
    </row>
    <row r="483" spans="2:6" ht="19.5" thickBot="1" x14ac:dyDescent="0.3">
      <c r="B483" s="569" t="s">
        <v>50</v>
      </c>
      <c r="C483" s="568">
        <f t="shared" ref="C483:F484" si="76">C57+C210+C247</f>
        <v>0</v>
      </c>
      <c r="D483" s="568">
        <f t="shared" si="76"/>
        <v>0</v>
      </c>
      <c r="E483" s="568">
        <f t="shared" si="76"/>
        <v>0</v>
      </c>
      <c r="F483" s="568">
        <f t="shared" si="76"/>
        <v>0</v>
      </c>
    </row>
    <row r="484" spans="2:6" ht="19.5" thickBot="1" x14ac:dyDescent="0.3">
      <c r="B484" s="569" t="s">
        <v>54</v>
      </c>
      <c r="C484" s="570">
        <f t="shared" si="76"/>
        <v>0</v>
      </c>
      <c r="D484" s="570">
        <f t="shared" si="76"/>
        <v>0</v>
      </c>
      <c r="E484" s="570">
        <f t="shared" si="76"/>
        <v>0</v>
      </c>
      <c r="F484" s="570">
        <f t="shared" si="76"/>
        <v>0</v>
      </c>
    </row>
    <row r="485" spans="2:6" ht="38.25" thickBot="1" x14ac:dyDescent="0.3">
      <c r="B485" s="567" t="s">
        <v>25</v>
      </c>
      <c r="C485" s="590">
        <f>C486+C487</f>
        <v>0</v>
      </c>
      <c r="D485" s="590">
        <f>D486+D487</f>
        <v>0</v>
      </c>
      <c r="E485" s="590">
        <f t="shared" ref="E485:F485" si="77">E486+E487</f>
        <v>0</v>
      </c>
      <c r="F485" s="590">
        <f t="shared" si="77"/>
        <v>0</v>
      </c>
    </row>
    <row r="486" spans="2:6" ht="19.5" thickBot="1" x14ac:dyDescent="0.3">
      <c r="B486" s="569" t="s">
        <v>50</v>
      </c>
      <c r="C486" s="568">
        <f t="shared" ref="C486:F487" si="78">C60+C213+C250</f>
        <v>0</v>
      </c>
      <c r="D486" s="568">
        <f t="shared" si="78"/>
        <v>0</v>
      </c>
      <c r="E486" s="568">
        <f t="shared" si="78"/>
        <v>0</v>
      </c>
      <c r="F486" s="568">
        <f t="shared" si="78"/>
        <v>0</v>
      </c>
    </row>
    <row r="487" spans="2:6" ht="19.5" thickBot="1" x14ac:dyDescent="0.3">
      <c r="B487" s="569" t="s">
        <v>54</v>
      </c>
      <c r="C487" s="570">
        <f t="shared" si="78"/>
        <v>0</v>
      </c>
      <c r="D487" s="570">
        <f t="shared" si="78"/>
        <v>0</v>
      </c>
      <c r="E487" s="570">
        <f t="shared" si="78"/>
        <v>0</v>
      </c>
      <c r="F487" s="570">
        <f t="shared" si="78"/>
        <v>0</v>
      </c>
    </row>
    <row r="488" spans="2:6" ht="38.25" thickBot="1" x14ac:dyDescent="0.3">
      <c r="B488" s="567" t="s">
        <v>3</v>
      </c>
      <c r="C488" s="590">
        <f>C215+C62</f>
        <v>0</v>
      </c>
      <c r="D488" s="590">
        <f>D215+D62</f>
        <v>0</v>
      </c>
      <c r="E488" s="590">
        <f>E215+E62</f>
        <v>0</v>
      </c>
      <c r="F488" s="590">
        <f>F215+F62</f>
        <v>0</v>
      </c>
    </row>
    <row r="489" spans="2:6" ht="19.5" thickBot="1" x14ac:dyDescent="0.3">
      <c r="B489" s="569" t="s">
        <v>50</v>
      </c>
      <c r="C489" s="568">
        <f t="shared" ref="C489:F490" si="79">C63+C216+C253</f>
        <v>0</v>
      </c>
      <c r="D489" s="568">
        <f t="shared" si="79"/>
        <v>0</v>
      </c>
      <c r="E489" s="568">
        <f t="shared" si="79"/>
        <v>0</v>
      </c>
      <c r="F489" s="568">
        <f t="shared" si="79"/>
        <v>0</v>
      </c>
    </row>
    <row r="490" spans="2:6" ht="19.5" thickBot="1" x14ac:dyDescent="0.3">
      <c r="B490" s="569" t="s">
        <v>54</v>
      </c>
      <c r="C490" s="570">
        <f t="shared" si="79"/>
        <v>0</v>
      </c>
      <c r="D490" s="570">
        <f t="shared" si="79"/>
        <v>0</v>
      </c>
      <c r="E490" s="570">
        <f t="shared" si="79"/>
        <v>0</v>
      </c>
      <c r="F490" s="570">
        <f t="shared" si="79"/>
        <v>0</v>
      </c>
    </row>
    <row r="491" spans="2:6" ht="38.25" thickBot="1" x14ac:dyDescent="0.3">
      <c r="B491" s="567" t="s">
        <v>19</v>
      </c>
      <c r="C491" s="590">
        <f>C492+C493+C494+C495</f>
        <v>0</v>
      </c>
      <c r="D491" s="590">
        <f t="shared" ref="D491:F491" si="80">D492+D493+D494+D495</f>
        <v>0</v>
      </c>
      <c r="E491" s="590">
        <f t="shared" si="80"/>
        <v>0</v>
      </c>
      <c r="F491" s="590">
        <f t="shared" si="80"/>
        <v>0</v>
      </c>
    </row>
    <row r="492" spans="2:6" ht="19.5" thickBot="1" x14ac:dyDescent="0.3">
      <c r="B492" s="569" t="s">
        <v>50</v>
      </c>
      <c r="C492" s="568">
        <f t="shared" ref="C492:F495" si="81">C276+C301+C326+C352+C381+C406+C431+C457</f>
        <v>0</v>
      </c>
      <c r="D492" s="568">
        <f t="shared" si="81"/>
        <v>0</v>
      </c>
      <c r="E492" s="568">
        <f t="shared" si="81"/>
        <v>0</v>
      </c>
      <c r="F492" s="568">
        <f t="shared" si="81"/>
        <v>0</v>
      </c>
    </row>
    <row r="493" spans="2:6" ht="19.5" thickBot="1" x14ac:dyDescent="0.3">
      <c r="B493" s="569" t="s">
        <v>78</v>
      </c>
      <c r="C493" s="568">
        <f t="shared" si="81"/>
        <v>0</v>
      </c>
      <c r="D493" s="568">
        <f t="shared" si="81"/>
        <v>0</v>
      </c>
      <c r="E493" s="568">
        <f t="shared" si="81"/>
        <v>0</v>
      </c>
      <c r="F493" s="568">
        <f t="shared" si="81"/>
        <v>0</v>
      </c>
    </row>
    <row r="494" spans="2:6" ht="19.5" thickBot="1" x14ac:dyDescent="0.3">
      <c r="B494" s="569" t="s">
        <v>76</v>
      </c>
      <c r="C494" s="568">
        <f t="shared" si="81"/>
        <v>0</v>
      </c>
      <c r="D494" s="568">
        <f t="shared" si="81"/>
        <v>0</v>
      </c>
      <c r="E494" s="568">
        <f t="shared" si="81"/>
        <v>0</v>
      </c>
      <c r="F494" s="568">
        <f t="shared" si="81"/>
        <v>0</v>
      </c>
    </row>
    <row r="495" spans="2:6" ht="19.5" thickBot="1" x14ac:dyDescent="0.3">
      <c r="B495" s="569" t="s">
        <v>77</v>
      </c>
      <c r="C495" s="568">
        <f t="shared" si="81"/>
        <v>0</v>
      </c>
      <c r="D495" s="568">
        <f t="shared" si="81"/>
        <v>0</v>
      </c>
      <c r="E495" s="568">
        <f t="shared" si="81"/>
        <v>0</v>
      </c>
      <c r="F495" s="568">
        <f t="shared" si="81"/>
        <v>0</v>
      </c>
    </row>
    <row r="496" spans="2:6" ht="38.25" thickBot="1" x14ac:dyDescent="0.3">
      <c r="B496" s="567" t="s">
        <v>20</v>
      </c>
      <c r="C496" s="590">
        <f>C497+C498+C499+C500</f>
        <v>0</v>
      </c>
      <c r="D496" s="590">
        <f>+D310+D285</f>
        <v>2000</v>
      </c>
      <c r="E496" s="590">
        <f t="shared" ref="E496:F496" si="82">+E385+E410</f>
        <v>0</v>
      </c>
      <c r="F496" s="590">
        <f t="shared" si="82"/>
        <v>0</v>
      </c>
    </row>
    <row r="497" spans="1:10" ht="19.5" thickBot="1" x14ac:dyDescent="0.3">
      <c r="B497" s="569" t="s">
        <v>50</v>
      </c>
      <c r="C497" s="568">
        <f t="shared" ref="C497:F500" si="83">C281+C306+C331+C357+C386+C411+C436+C462</f>
        <v>0</v>
      </c>
      <c r="D497" s="568">
        <f t="shared" si="83"/>
        <v>0</v>
      </c>
      <c r="E497" s="568">
        <f t="shared" si="83"/>
        <v>0</v>
      </c>
      <c r="F497" s="568">
        <f t="shared" si="83"/>
        <v>0</v>
      </c>
    </row>
    <row r="498" spans="1:10" ht="19.5" thickBot="1" x14ac:dyDescent="0.3">
      <c r="B498" s="569" t="s">
        <v>78</v>
      </c>
      <c r="C498" s="568">
        <f t="shared" si="83"/>
        <v>0</v>
      </c>
      <c r="D498" s="568">
        <f t="shared" si="83"/>
        <v>0</v>
      </c>
      <c r="E498" s="568">
        <f t="shared" si="83"/>
        <v>0</v>
      </c>
      <c r="F498" s="568">
        <f t="shared" si="83"/>
        <v>0</v>
      </c>
    </row>
    <row r="499" spans="1:10" ht="19.5" thickBot="1" x14ac:dyDescent="0.3">
      <c r="B499" s="569" t="s">
        <v>76</v>
      </c>
      <c r="C499" s="568">
        <f t="shared" si="83"/>
        <v>0</v>
      </c>
      <c r="D499" s="568">
        <f t="shared" si="83"/>
        <v>0</v>
      </c>
      <c r="E499" s="568">
        <f t="shared" si="83"/>
        <v>0</v>
      </c>
      <c r="F499" s="568">
        <f t="shared" si="83"/>
        <v>0</v>
      </c>
    </row>
    <row r="500" spans="1:10" ht="19.5" thickBot="1" x14ac:dyDescent="0.3">
      <c r="B500" s="569" t="s">
        <v>77</v>
      </c>
      <c r="C500" s="568">
        <f t="shared" si="83"/>
        <v>0</v>
      </c>
      <c r="D500" s="568">
        <f t="shared" si="83"/>
        <v>0</v>
      </c>
      <c r="E500" s="568">
        <f t="shared" si="83"/>
        <v>0</v>
      </c>
      <c r="F500" s="568">
        <f t="shared" si="83"/>
        <v>0</v>
      </c>
    </row>
    <row r="501" spans="1:10" ht="19.5" thickBot="1" x14ac:dyDescent="0.3">
      <c r="B501" s="591" t="s">
        <v>35</v>
      </c>
      <c r="C501" s="590">
        <f>IF(C469-C468=0,0,"Error")</f>
        <v>0</v>
      </c>
      <c r="D501" s="590">
        <f>IF(D469-D468=0,0,"Error")</f>
        <v>0</v>
      </c>
      <c r="E501" s="590">
        <f>IF(E469-E468=0,0,"Error")</f>
        <v>0</v>
      </c>
      <c r="F501" s="590">
        <f>IF(F469-F468=0,0,"Error")</f>
        <v>0</v>
      </c>
    </row>
    <row r="502" spans="1:10" ht="19.5" thickBot="1" x14ac:dyDescent="0.3">
      <c r="B502" s="592"/>
      <c r="C502" s="593"/>
      <c r="D502" s="593"/>
      <c r="E502" s="593"/>
      <c r="F502" s="593"/>
    </row>
    <row r="503" spans="1:10" ht="15" customHeight="1" x14ac:dyDescent="0.3">
      <c r="A503" s="540" t="s">
        <v>1012</v>
      </c>
      <c r="B503" s="594"/>
      <c r="D503" s="1070" t="s">
        <v>1013</v>
      </c>
      <c r="E503" s="595" t="s">
        <v>1012</v>
      </c>
      <c r="F503" s="596"/>
      <c r="H503" s="876" t="s">
        <v>1047</v>
      </c>
      <c r="I503" s="540" t="s">
        <v>1012</v>
      </c>
      <c r="J503" s="539"/>
    </row>
    <row r="504" spans="1:10" x14ac:dyDescent="0.3">
      <c r="A504" s="538" t="s">
        <v>1011</v>
      </c>
      <c r="B504" s="597"/>
      <c r="D504" s="1071"/>
      <c r="E504" s="598" t="s">
        <v>1011</v>
      </c>
      <c r="F504" s="599"/>
      <c r="H504" s="877"/>
      <c r="I504" s="538" t="s">
        <v>1011</v>
      </c>
      <c r="J504" s="537"/>
    </row>
    <row r="505" spans="1:10" ht="19.5" customHeight="1" thickBot="1" x14ac:dyDescent="0.35">
      <c r="A505" s="536" t="s">
        <v>1010</v>
      </c>
      <c r="B505" s="600"/>
      <c r="D505" s="1072"/>
      <c r="E505" s="601" t="s">
        <v>1010</v>
      </c>
      <c r="F505" s="602"/>
      <c r="H505" s="878"/>
      <c r="I505" s="536" t="s">
        <v>1010</v>
      </c>
      <c r="J505" s="535"/>
    </row>
    <row r="506" spans="1:10" ht="19.5" thickBot="1" x14ac:dyDescent="0.35">
      <c r="A506" s="286"/>
      <c r="B506" s="603"/>
      <c r="C506" s="604"/>
      <c r="D506" s="605"/>
      <c r="E506" s="606"/>
      <c r="F506" s="606"/>
    </row>
    <row r="507" spans="1:10" ht="47.25" customHeight="1" thickBot="1" x14ac:dyDescent="0.3">
      <c r="B507" s="1073" t="s">
        <v>1009</v>
      </c>
      <c r="C507" s="1074"/>
      <c r="D507" s="1074"/>
      <c r="E507" s="1074"/>
      <c r="F507" s="1075"/>
    </row>
  </sheetData>
  <mergeCells count="108">
    <mergeCell ref="B454:B455"/>
    <mergeCell ref="D503:D505"/>
    <mergeCell ref="H503:H505"/>
    <mergeCell ref="B507:F507"/>
    <mergeCell ref="B428:B429"/>
    <mergeCell ref="C441:F441"/>
    <mergeCell ref="C443:F443"/>
    <mergeCell ref="C444:F444"/>
    <mergeCell ref="B445:B446"/>
    <mergeCell ref="B453:F453"/>
    <mergeCell ref="B402:F402"/>
    <mergeCell ref="B403:B404"/>
    <mergeCell ref="C417:F417"/>
    <mergeCell ref="C418:F418"/>
    <mergeCell ref="B419:B420"/>
    <mergeCell ref="B427:F427"/>
    <mergeCell ref="B377:F377"/>
    <mergeCell ref="B378:B379"/>
    <mergeCell ref="E391:F391"/>
    <mergeCell ref="C392:F392"/>
    <mergeCell ref="C393:F393"/>
    <mergeCell ref="B394:B395"/>
    <mergeCell ref="E365:F365"/>
    <mergeCell ref="H365:N367"/>
    <mergeCell ref="C366:F366"/>
    <mergeCell ref="C367:F367"/>
    <mergeCell ref="C368:F368"/>
    <mergeCell ref="B369:B370"/>
    <mergeCell ref="B340:B341"/>
    <mergeCell ref="B348:F348"/>
    <mergeCell ref="B349:B350"/>
    <mergeCell ref="B362:F362"/>
    <mergeCell ref="B363:F363"/>
    <mergeCell ref="C364:F364"/>
    <mergeCell ref="B314:B315"/>
    <mergeCell ref="B322:F322"/>
    <mergeCell ref="B323:B324"/>
    <mergeCell ref="C336:F336"/>
    <mergeCell ref="C338:F338"/>
    <mergeCell ref="C339:F339"/>
    <mergeCell ref="C288:F288"/>
    <mergeCell ref="B289:B290"/>
    <mergeCell ref="B297:F297"/>
    <mergeCell ref="B298:B299"/>
    <mergeCell ref="C312:F312"/>
    <mergeCell ref="C313:F313"/>
    <mergeCell ref="C263:F263"/>
    <mergeCell ref="B264:B265"/>
    <mergeCell ref="B272:F272"/>
    <mergeCell ref="B273:B274"/>
    <mergeCell ref="E286:F286"/>
    <mergeCell ref="C287:F287"/>
    <mergeCell ref="B232:B233"/>
    <mergeCell ref="B257:F257"/>
    <mergeCell ref="B258:F258"/>
    <mergeCell ref="C259:F259"/>
    <mergeCell ref="E260:F260"/>
    <mergeCell ref="H260:N262"/>
    <mergeCell ref="C261:F261"/>
    <mergeCell ref="C262:F262"/>
    <mergeCell ref="B195:B196"/>
    <mergeCell ref="C220:F220"/>
    <mergeCell ref="C221:F221"/>
    <mergeCell ref="C222:F222"/>
    <mergeCell ref="B223:B224"/>
    <mergeCell ref="B231:F231"/>
    <mergeCell ref="B153:B154"/>
    <mergeCell ref="C183:F183"/>
    <mergeCell ref="C184:F184"/>
    <mergeCell ref="C185:F185"/>
    <mergeCell ref="B186:B187"/>
    <mergeCell ref="B194:F194"/>
    <mergeCell ref="B116:B117"/>
    <mergeCell ref="C141:F141"/>
    <mergeCell ref="C142:F142"/>
    <mergeCell ref="C143:F143"/>
    <mergeCell ref="B144:B145"/>
    <mergeCell ref="B152:F152"/>
    <mergeCell ref="B79:B80"/>
    <mergeCell ref="C104:F104"/>
    <mergeCell ref="C105:F105"/>
    <mergeCell ref="C106:F106"/>
    <mergeCell ref="B107:B108"/>
    <mergeCell ref="B115:F115"/>
    <mergeCell ref="B42:B43"/>
    <mergeCell ref="C67:F67"/>
    <mergeCell ref="C68:F68"/>
    <mergeCell ref="C69:F69"/>
    <mergeCell ref="B70:B71"/>
    <mergeCell ref="B78:F78"/>
    <mergeCell ref="C32:F32"/>
    <mergeCell ref="B33:B34"/>
    <mergeCell ref="B41:F41"/>
    <mergeCell ref="B9:F11"/>
    <mergeCell ref="C12:F12"/>
    <mergeCell ref="B13:B14"/>
    <mergeCell ref="C21:F21"/>
    <mergeCell ref="B22:F22"/>
    <mergeCell ref="B28:F28"/>
    <mergeCell ref="A2:G2"/>
    <mergeCell ref="B3:F3"/>
    <mergeCell ref="C5:F5"/>
    <mergeCell ref="C6:F6"/>
    <mergeCell ref="C7:F7"/>
    <mergeCell ref="B8:F8"/>
    <mergeCell ref="B29:F29"/>
    <mergeCell ref="C30:F30"/>
    <mergeCell ref="C31:F31"/>
  </mergeCells>
  <pageMargins left="0.7" right="0.7" top="0.75" bottom="0.75" header="0.3" footer="0.3"/>
  <pageSetup scale="55" orientation="portrait" r:id="rId1"/>
  <rowBreaks count="3" manualBreakCount="3">
    <brk id="182" max="11" man="1"/>
    <brk id="361" max="11" man="1"/>
    <brk id="440" max="1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16"/>
  <sheetViews>
    <sheetView zoomScaleNormal="100" workbookViewId="0">
      <selection activeCell="C20" sqref="C20"/>
    </sheetView>
  </sheetViews>
  <sheetFormatPr defaultRowHeight="15.75" x14ac:dyDescent="0.25"/>
  <cols>
    <col min="1" max="1" width="12" style="154" customWidth="1"/>
    <col min="2" max="2" width="37.42578125" style="154" customWidth="1"/>
    <col min="3" max="3" width="17.42578125" style="154" customWidth="1"/>
    <col min="4" max="4" width="22.42578125" style="154" customWidth="1"/>
    <col min="5" max="5" width="20.140625" style="154" customWidth="1"/>
    <col min="6" max="6" width="20.85546875" style="154" customWidth="1"/>
    <col min="7" max="8" width="9.140625" style="154"/>
    <col min="9" max="9" width="11" style="154" customWidth="1"/>
    <col min="10" max="10" width="11" style="154" bestFit="1" customWidth="1"/>
    <col min="11" max="16384" width="9.140625" style="154"/>
  </cols>
  <sheetData>
    <row r="2" spans="1:7" x14ac:dyDescent="0.25">
      <c r="A2" s="1076" t="s">
        <v>139</v>
      </c>
      <c r="B2" s="1076"/>
      <c r="C2" s="1076"/>
      <c r="D2" s="1076"/>
      <c r="E2" s="1076"/>
      <c r="F2" s="1076"/>
      <c r="G2" s="1076"/>
    </row>
    <row r="3" spans="1:7" x14ac:dyDescent="0.25">
      <c r="A3" s="155"/>
      <c r="B3" s="696" t="s">
        <v>140</v>
      </c>
      <c r="C3" s="696"/>
      <c r="D3" s="696"/>
      <c r="E3" s="696"/>
      <c r="F3" s="696"/>
      <c r="G3" s="155"/>
    </row>
    <row r="4" spans="1:7" ht="16.5" thickBot="1" x14ac:dyDescent="0.3"/>
    <row r="5" spans="1:7" ht="16.5" thickBot="1" x14ac:dyDescent="0.3">
      <c r="B5" s="156" t="s">
        <v>21</v>
      </c>
      <c r="C5" s="1077" t="s">
        <v>365</v>
      </c>
      <c r="D5" s="1078"/>
      <c r="E5" s="1078"/>
      <c r="F5" s="1079"/>
    </row>
    <row r="6" spans="1:7" ht="16.5" thickBot="1" x14ac:dyDescent="0.3">
      <c r="B6" s="156" t="s">
        <v>4</v>
      </c>
      <c r="C6" s="1080" t="s">
        <v>148</v>
      </c>
      <c r="D6" s="1081"/>
      <c r="E6" s="1081"/>
      <c r="F6" s="1082"/>
    </row>
    <row r="7" spans="1:7" ht="16.5" thickBot="1" x14ac:dyDescent="0.3">
      <c r="B7" s="156" t="s">
        <v>26</v>
      </c>
      <c r="C7" s="1077" t="s">
        <v>141</v>
      </c>
      <c r="D7" s="1078"/>
      <c r="E7" s="1078"/>
      <c r="F7" s="1079"/>
    </row>
    <row r="8" spans="1:7" ht="16.5" thickBot="1" x14ac:dyDescent="0.3">
      <c r="B8" s="1083" t="s">
        <v>7</v>
      </c>
      <c r="C8" s="1084"/>
      <c r="D8" s="1084"/>
      <c r="E8" s="1084"/>
      <c r="F8" s="1085"/>
    </row>
    <row r="9" spans="1:7" ht="16.5" thickBot="1" x14ac:dyDescent="0.3">
      <c r="B9" s="1103" t="s">
        <v>366</v>
      </c>
      <c r="C9" s="1104"/>
      <c r="D9" s="1104"/>
      <c r="E9" s="1104"/>
      <c r="F9" s="1105"/>
    </row>
    <row r="10" spans="1:7" ht="16.5" thickBot="1" x14ac:dyDescent="0.3">
      <c r="B10" s="1103"/>
      <c r="C10" s="1104"/>
      <c r="D10" s="1104"/>
      <c r="E10" s="1104"/>
      <c r="F10" s="1105"/>
    </row>
    <row r="11" spans="1:7" ht="51.75" customHeight="1" thickBot="1" x14ac:dyDescent="0.3">
      <c r="B11" s="1103"/>
      <c r="C11" s="1104"/>
      <c r="D11" s="1104"/>
      <c r="E11" s="1104"/>
      <c r="F11" s="1105"/>
    </row>
    <row r="12" spans="1:7" ht="91.5" customHeight="1" thickBot="1" x14ac:dyDescent="0.3">
      <c r="B12" s="157" t="s">
        <v>10</v>
      </c>
      <c r="C12" s="1077" t="s">
        <v>367</v>
      </c>
      <c r="D12" s="1078"/>
      <c r="E12" s="1078"/>
      <c r="F12" s="1079"/>
    </row>
    <row r="13" spans="1:7" x14ac:dyDescent="0.25">
      <c r="B13" s="1098" t="s">
        <v>11</v>
      </c>
      <c r="C13" s="158">
        <v>2019</v>
      </c>
      <c r="D13" s="158">
        <v>2020</v>
      </c>
      <c r="E13" s="158">
        <v>2021</v>
      </c>
      <c r="F13" s="158">
        <v>2022</v>
      </c>
    </row>
    <row r="14" spans="1:7" ht="16.5" thickBot="1" x14ac:dyDescent="0.3">
      <c r="B14" s="1099"/>
      <c r="C14" s="159" t="s">
        <v>5</v>
      </c>
      <c r="D14" s="159" t="s">
        <v>6</v>
      </c>
      <c r="E14" s="159" t="s">
        <v>6</v>
      </c>
      <c r="F14" s="159" t="s">
        <v>6</v>
      </c>
    </row>
    <row r="15" spans="1:7" ht="63.75" thickBot="1" x14ac:dyDescent="0.3">
      <c r="B15" s="160" t="s">
        <v>368</v>
      </c>
      <c r="C15" s="161">
        <v>1</v>
      </c>
      <c r="D15" s="161">
        <v>1</v>
      </c>
      <c r="E15" s="161">
        <v>1</v>
      </c>
      <c r="F15" s="161">
        <v>1</v>
      </c>
    </row>
    <row r="16" spans="1:7" ht="16.5" thickBot="1" x14ac:dyDescent="0.3">
      <c r="B16" s="160"/>
      <c r="C16" s="161" t="s">
        <v>30</v>
      </c>
      <c r="D16" s="161" t="s">
        <v>27</v>
      </c>
      <c r="E16" s="161" t="s">
        <v>27</v>
      </c>
      <c r="F16" s="161" t="s">
        <v>27</v>
      </c>
    </row>
    <row r="17" spans="1:11" ht="78" customHeight="1" thickBot="1" x14ac:dyDescent="0.3">
      <c r="B17" s="162" t="s">
        <v>12</v>
      </c>
      <c r="C17" s="1077" t="s">
        <v>369</v>
      </c>
      <c r="D17" s="1078"/>
      <c r="E17" s="1078"/>
      <c r="F17" s="1079"/>
    </row>
    <row r="18" spans="1:11" ht="45.75" customHeight="1" thickBot="1" x14ac:dyDescent="0.3">
      <c r="B18" s="1077" t="s">
        <v>13</v>
      </c>
      <c r="C18" s="1078"/>
      <c r="D18" s="1078"/>
      <c r="E18" s="1078"/>
      <c r="F18" s="1079"/>
    </row>
    <row r="19" spans="1:11" ht="48" thickBot="1" x14ac:dyDescent="0.3">
      <c r="B19" s="163" t="s">
        <v>370</v>
      </c>
      <c r="C19" s="161">
        <v>1</v>
      </c>
      <c r="D19" s="161">
        <v>1</v>
      </c>
      <c r="E19" s="161">
        <v>1</v>
      </c>
      <c r="F19" s="161">
        <v>1</v>
      </c>
      <c r="I19" s="164"/>
      <c r="K19" s="164"/>
    </row>
    <row r="20" spans="1:11" ht="32.25" thickBot="1" x14ac:dyDescent="0.3">
      <c r="B20" s="160" t="s">
        <v>89</v>
      </c>
      <c r="C20" s="165" t="s">
        <v>30</v>
      </c>
      <c r="D20" s="166" t="s">
        <v>27</v>
      </c>
      <c r="E20" s="166" t="s">
        <v>27</v>
      </c>
      <c r="F20" s="166" t="s">
        <v>27</v>
      </c>
      <c r="H20" s="167"/>
    </row>
    <row r="21" spans="1:11" ht="16.5" thickBot="1" x14ac:dyDescent="0.3">
      <c r="B21" s="1086" t="s">
        <v>32</v>
      </c>
      <c r="C21" s="1087"/>
      <c r="D21" s="1087"/>
      <c r="E21" s="1087"/>
      <c r="F21" s="1088"/>
    </row>
    <row r="22" spans="1:11" ht="16.5" thickBot="1" x14ac:dyDescent="0.3">
      <c r="B22" s="1086" t="s">
        <v>44</v>
      </c>
      <c r="C22" s="1087"/>
      <c r="D22" s="1087"/>
      <c r="E22" s="1087"/>
      <c r="F22" s="1088"/>
    </row>
    <row r="23" spans="1:11" ht="16.5" thickBot="1" x14ac:dyDescent="0.3">
      <c r="A23" s="168"/>
      <c r="B23" s="169" t="s">
        <v>28</v>
      </c>
      <c r="C23" s="1089" t="s">
        <v>371</v>
      </c>
      <c r="D23" s="1090"/>
      <c r="E23" s="1090"/>
      <c r="F23" s="1091"/>
    </row>
    <row r="24" spans="1:11" ht="16.5" thickBot="1" x14ac:dyDescent="0.3">
      <c r="B24" s="160" t="s">
        <v>9</v>
      </c>
      <c r="C24" s="1092"/>
      <c r="D24" s="1093"/>
      <c r="E24" s="1093"/>
      <c r="F24" s="1094"/>
    </row>
    <row r="25" spans="1:11" ht="16.5" thickBot="1" x14ac:dyDescent="0.3">
      <c r="B25" s="160" t="s">
        <v>14</v>
      </c>
      <c r="C25" s="1095" t="s">
        <v>372</v>
      </c>
      <c r="D25" s="1096"/>
      <c r="E25" s="1096"/>
      <c r="F25" s="1097"/>
    </row>
    <row r="26" spans="1:11" x14ac:dyDescent="0.25">
      <c r="B26" s="1098"/>
      <c r="C26" s="170">
        <v>2019</v>
      </c>
      <c r="D26" s="170">
        <v>2020</v>
      </c>
      <c r="E26" s="170">
        <v>2021</v>
      </c>
      <c r="F26" s="170">
        <v>2022</v>
      </c>
    </row>
    <row r="27" spans="1:11" ht="16.5" thickBot="1" x14ac:dyDescent="0.3">
      <c r="B27" s="1099"/>
      <c r="C27" s="171" t="s">
        <v>5</v>
      </c>
      <c r="D27" s="171" t="s">
        <v>6</v>
      </c>
      <c r="E27" s="171" t="s">
        <v>6</v>
      </c>
      <c r="F27" s="171" t="s">
        <v>6</v>
      </c>
    </row>
    <row r="28" spans="1:11" ht="16.5" thickBot="1" x14ac:dyDescent="0.3">
      <c r="B28" s="160" t="s">
        <v>8</v>
      </c>
      <c r="C28" s="172">
        <v>5</v>
      </c>
      <c r="D28" s="172">
        <v>5</v>
      </c>
      <c r="E28" s="172">
        <v>5</v>
      </c>
      <c r="F28" s="172">
        <v>5</v>
      </c>
    </row>
    <row r="29" spans="1:11" ht="16.5" thickBot="1" x14ac:dyDescent="0.3">
      <c r="B29" s="160" t="s">
        <v>15</v>
      </c>
      <c r="C29" s="172">
        <v>27300</v>
      </c>
      <c r="D29" s="172">
        <v>34300</v>
      </c>
      <c r="E29" s="172">
        <v>35300</v>
      </c>
      <c r="F29" s="172">
        <v>35800</v>
      </c>
    </row>
    <row r="30" spans="1:11" ht="16.5" thickBot="1" x14ac:dyDescent="0.3">
      <c r="B30" s="160" t="s">
        <v>23</v>
      </c>
      <c r="C30" s="172">
        <f>C29/C28</f>
        <v>5460</v>
      </c>
      <c r="D30" s="172">
        <f t="shared" ref="D30:F30" si="0">D29/D28</f>
        <v>6860</v>
      </c>
      <c r="E30" s="172">
        <f t="shared" si="0"/>
        <v>7060</v>
      </c>
      <c r="F30" s="172">
        <f t="shared" si="0"/>
        <v>7160</v>
      </c>
    </row>
    <row r="31" spans="1:11" ht="16.5" thickBot="1" x14ac:dyDescent="0.3">
      <c r="B31" s="160" t="s">
        <v>16</v>
      </c>
      <c r="C31" s="173" t="s">
        <v>22</v>
      </c>
      <c r="D31" s="174">
        <f>D28/C28-1</f>
        <v>0</v>
      </c>
      <c r="E31" s="174">
        <f t="shared" ref="E31:F33" si="1">E28/D28-1</f>
        <v>0</v>
      </c>
      <c r="F31" s="174">
        <f t="shared" si="1"/>
        <v>0</v>
      </c>
    </row>
    <row r="32" spans="1:11" ht="16.5" thickBot="1" x14ac:dyDescent="0.3">
      <c r="B32" s="160" t="s">
        <v>17</v>
      </c>
      <c r="C32" s="173" t="s">
        <v>22</v>
      </c>
      <c r="D32" s="174">
        <f>D29/C29-1</f>
        <v>0.25641025641025639</v>
      </c>
      <c r="E32" s="174">
        <f t="shared" si="1"/>
        <v>2.9154518950437414E-2</v>
      </c>
      <c r="F32" s="174">
        <f t="shared" si="1"/>
        <v>1.4164305949008416E-2</v>
      </c>
    </row>
    <row r="33" spans="2:12" ht="16.5" thickBot="1" x14ac:dyDescent="0.3">
      <c r="B33" s="160" t="s">
        <v>18</v>
      </c>
      <c r="C33" s="173" t="s">
        <v>22</v>
      </c>
      <c r="D33" s="174">
        <f>D30/C30-1</f>
        <v>0.25641025641025639</v>
      </c>
      <c r="E33" s="174">
        <f t="shared" si="1"/>
        <v>2.9154518950437414E-2</v>
      </c>
      <c r="F33" s="174">
        <f t="shared" si="1"/>
        <v>1.4164305949008416E-2</v>
      </c>
    </row>
    <row r="34" spans="2:12" ht="16.5" thickBot="1" x14ac:dyDescent="0.3">
      <c r="B34" s="1100" t="s">
        <v>373</v>
      </c>
      <c r="C34" s="1101"/>
      <c r="D34" s="1101"/>
      <c r="E34" s="1101"/>
      <c r="F34" s="1102"/>
    </row>
    <row r="35" spans="2:12" x14ac:dyDescent="0.25">
      <c r="B35" s="1098"/>
      <c r="C35" s="170">
        <v>2019</v>
      </c>
      <c r="D35" s="170">
        <v>2020</v>
      </c>
      <c r="E35" s="170">
        <v>2021</v>
      </c>
      <c r="F35" s="170">
        <v>2022</v>
      </c>
    </row>
    <row r="36" spans="2:12" ht="16.5" thickBot="1" x14ac:dyDescent="0.3">
      <c r="B36" s="1099"/>
      <c r="C36" s="171" t="s">
        <v>5</v>
      </c>
      <c r="D36" s="171" t="s">
        <v>6</v>
      </c>
      <c r="E36" s="171" t="s">
        <v>6</v>
      </c>
      <c r="F36" s="171" t="s">
        <v>6</v>
      </c>
    </row>
    <row r="37" spans="2:12" ht="16.5" thickBot="1" x14ac:dyDescent="0.3">
      <c r="B37" s="175" t="s">
        <v>0</v>
      </c>
      <c r="C37" s="176">
        <v>21800</v>
      </c>
      <c r="D37" s="176">
        <v>23000</v>
      </c>
      <c r="E37" s="176">
        <v>23000</v>
      </c>
      <c r="F37" s="176">
        <v>23000</v>
      </c>
    </row>
    <row r="38" spans="2:12" ht="16.5" thickBot="1" x14ac:dyDescent="0.3">
      <c r="B38" s="177" t="s">
        <v>50</v>
      </c>
      <c r="C38" s="176">
        <v>21800</v>
      </c>
      <c r="D38" s="176">
        <v>23000</v>
      </c>
      <c r="E38" s="176">
        <v>23000</v>
      </c>
      <c r="F38" s="176">
        <v>23000</v>
      </c>
    </row>
    <row r="39" spans="2:12" ht="16.5" thickBot="1" x14ac:dyDescent="0.3">
      <c r="B39" s="177" t="s">
        <v>51</v>
      </c>
      <c r="C39" s="178"/>
      <c r="D39" s="179"/>
      <c r="E39" s="179"/>
      <c r="F39" s="179"/>
    </row>
    <row r="40" spans="2:12" ht="32.25" thickBot="1" x14ac:dyDescent="0.3">
      <c r="B40" s="175" t="s">
        <v>31</v>
      </c>
      <c r="C40" s="176">
        <v>5000</v>
      </c>
      <c r="D40" s="176">
        <v>4500</v>
      </c>
      <c r="E40" s="176">
        <v>4500</v>
      </c>
      <c r="F40" s="176">
        <v>4500</v>
      </c>
      <c r="I40" s="180"/>
      <c r="J40" s="180"/>
      <c r="K40" s="180"/>
    </row>
    <row r="41" spans="2:12" ht="16.5" thickBot="1" x14ac:dyDescent="0.3">
      <c r="B41" s="177" t="s">
        <v>50</v>
      </c>
      <c r="C41" s="176">
        <v>5000</v>
      </c>
      <c r="D41" s="176">
        <v>4500</v>
      </c>
      <c r="E41" s="176">
        <v>4500</v>
      </c>
      <c r="F41" s="176">
        <v>4500</v>
      </c>
      <c r="L41" s="180"/>
    </row>
    <row r="42" spans="2:12" ht="16.5" thickBot="1" x14ac:dyDescent="0.3">
      <c r="B42" s="177" t="s">
        <v>51</v>
      </c>
      <c r="C42" s="178"/>
      <c r="D42" s="176"/>
      <c r="E42" s="176"/>
      <c r="F42" s="176"/>
    </row>
    <row r="43" spans="2:12" ht="16.5" thickBot="1" x14ac:dyDescent="0.3">
      <c r="B43" s="175" t="s">
        <v>1</v>
      </c>
      <c r="C43" s="178">
        <v>500</v>
      </c>
      <c r="D43" s="178">
        <v>6800</v>
      </c>
      <c r="E43" s="178">
        <v>7800</v>
      </c>
      <c r="F43" s="178">
        <v>8300</v>
      </c>
    </row>
    <row r="44" spans="2:12" ht="16.5" thickBot="1" x14ac:dyDescent="0.3">
      <c r="B44" s="177" t="s">
        <v>50</v>
      </c>
      <c r="C44" s="178">
        <v>500</v>
      </c>
      <c r="D44" s="178">
        <v>6800</v>
      </c>
      <c r="E44" s="178">
        <v>7800</v>
      </c>
      <c r="F44" s="178">
        <v>8300</v>
      </c>
    </row>
    <row r="45" spans="2:12" ht="16.5" thickBot="1" x14ac:dyDescent="0.3">
      <c r="B45" s="177" t="s">
        <v>51</v>
      </c>
      <c r="C45" s="178"/>
      <c r="D45" s="176"/>
      <c r="E45" s="176"/>
      <c r="F45" s="176"/>
    </row>
    <row r="46" spans="2:12" ht="16.5" thickBot="1" x14ac:dyDescent="0.3">
      <c r="B46" s="175" t="s">
        <v>2</v>
      </c>
      <c r="C46" s="178"/>
      <c r="D46" s="176"/>
      <c r="E46" s="176"/>
      <c r="F46" s="176"/>
    </row>
    <row r="47" spans="2:12" ht="16.5" thickBot="1" x14ac:dyDescent="0.3">
      <c r="B47" s="177" t="s">
        <v>50</v>
      </c>
      <c r="C47" s="178"/>
      <c r="D47" s="176"/>
      <c r="E47" s="176"/>
      <c r="F47" s="176"/>
    </row>
    <row r="48" spans="2:12" ht="16.5" thickBot="1" x14ac:dyDescent="0.3">
      <c r="B48" s="177" t="s">
        <v>51</v>
      </c>
      <c r="C48" s="178"/>
      <c r="D48" s="176"/>
      <c r="E48" s="176"/>
      <c r="F48" s="176"/>
    </row>
    <row r="49" spans="2:12" ht="16.5" thickBot="1" x14ac:dyDescent="0.3">
      <c r="B49" s="175" t="s">
        <v>24</v>
      </c>
      <c r="C49" s="178">
        <v>0</v>
      </c>
      <c r="D49" s="178">
        <v>0</v>
      </c>
      <c r="E49" s="178">
        <v>0</v>
      </c>
      <c r="F49" s="178">
        <v>0</v>
      </c>
    </row>
    <row r="50" spans="2:12" ht="16.5" thickBot="1" x14ac:dyDescent="0.3">
      <c r="B50" s="177" t="s">
        <v>50</v>
      </c>
      <c r="C50" s="178"/>
      <c r="D50" s="176"/>
      <c r="E50" s="176"/>
      <c r="F50" s="176"/>
    </row>
    <row r="51" spans="2:12" ht="16.5" thickBot="1" x14ac:dyDescent="0.3">
      <c r="B51" s="177" t="s">
        <v>51</v>
      </c>
      <c r="C51" s="178"/>
      <c r="D51" s="176"/>
      <c r="E51" s="176"/>
      <c r="F51" s="176"/>
    </row>
    <row r="52" spans="2:12" ht="16.5" thickBot="1" x14ac:dyDescent="0.3">
      <c r="B52" s="175" t="s">
        <v>25</v>
      </c>
      <c r="C52" s="178">
        <v>0</v>
      </c>
      <c r="D52" s="178">
        <v>0</v>
      </c>
      <c r="E52" s="178">
        <v>0</v>
      </c>
      <c r="F52" s="178">
        <v>0</v>
      </c>
    </row>
    <row r="53" spans="2:12" ht="16.5" thickBot="1" x14ac:dyDescent="0.3">
      <c r="B53" s="177" t="s">
        <v>50</v>
      </c>
      <c r="C53" s="178"/>
      <c r="D53" s="176"/>
      <c r="E53" s="176"/>
      <c r="F53" s="176"/>
      <c r="I53" s="180"/>
      <c r="J53" s="180"/>
      <c r="K53" s="180"/>
    </row>
    <row r="54" spans="2:12" ht="16.5" thickBot="1" x14ac:dyDescent="0.3">
      <c r="B54" s="177" t="s">
        <v>51</v>
      </c>
      <c r="C54" s="178"/>
      <c r="D54" s="176"/>
      <c r="E54" s="176"/>
      <c r="F54" s="176"/>
      <c r="H54" s="180"/>
      <c r="L54" s="180"/>
    </row>
    <row r="55" spans="2:12" ht="16.5" thickBot="1" x14ac:dyDescent="0.3">
      <c r="B55" s="181" t="s">
        <v>3</v>
      </c>
      <c r="C55" s="178">
        <v>0</v>
      </c>
      <c r="D55" s="178">
        <v>0</v>
      </c>
      <c r="E55" s="178">
        <v>0</v>
      </c>
      <c r="F55" s="178">
        <v>0</v>
      </c>
    </row>
    <row r="56" spans="2:12" ht="16.5" thickBot="1" x14ac:dyDescent="0.3">
      <c r="B56" s="182" t="s">
        <v>50</v>
      </c>
      <c r="C56" s="178">
        <v>0</v>
      </c>
      <c r="D56" s="178">
        <v>0</v>
      </c>
      <c r="E56" s="178">
        <v>0</v>
      </c>
      <c r="F56" s="178">
        <v>0</v>
      </c>
    </row>
    <row r="57" spans="2:12" ht="16.5" thickBot="1" x14ac:dyDescent="0.3">
      <c r="B57" s="183" t="s">
        <v>51</v>
      </c>
      <c r="C57" s="178"/>
      <c r="D57" s="184"/>
      <c r="E57" s="185"/>
      <c r="F57" s="185"/>
    </row>
    <row r="58" spans="2:12" ht="16.5" thickBot="1" x14ac:dyDescent="0.3">
      <c r="B58" s="186" t="s">
        <v>33</v>
      </c>
      <c r="C58" s="178">
        <f>C55+C52+C49+C46+C43+C40+C37</f>
        <v>27300</v>
      </c>
      <c r="D58" s="178">
        <f>D55+D52+D49+D46+D43+D40+D37</f>
        <v>34300</v>
      </c>
      <c r="E58" s="178">
        <f>E55+E52+E49+E46+E43+E40+E37</f>
        <v>35300</v>
      </c>
      <c r="F58" s="178">
        <f>F55+F52+F49+F46+F43+F40+F37</f>
        <v>35800</v>
      </c>
    </row>
    <row r="59" spans="2:12" ht="16.5" thickBot="1" x14ac:dyDescent="0.3">
      <c r="B59" s="187" t="s">
        <v>35</v>
      </c>
      <c r="C59" s="188">
        <f>IF(C58-C29=0,0,"Error")</f>
        <v>0</v>
      </c>
      <c r="D59" s="188">
        <f>IF(D58-D29=0,0,"Error")</f>
        <v>0</v>
      </c>
      <c r="E59" s="188">
        <f>IF(E58-E29=0,0,"Error")</f>
        <v>0</v>
      </c>
      <c r="F59" s="188">
        <f>IF(F58-F29=0,0,"Error")</f>
        <v>0</v>
      </c>
    </row>
    <row r="60" spans="2:12" ht="45" customHeight="1" thickBot="1" x14ac:dyDescent="0.3">
      <c r="B60" s="189" t="s">
        <v>55</v>
      </c>
      <c r="C60" s="1112" t="s">
        <v>374</v>
      </c>
      <c r="D60" s="1113"/>
      <c r="E60" s="1113"/>
      <c r="F60" s="1114"/>
    </row>
    <row r="61" spans="2:12" ht="16.5" thickBot="1" x14ac:dyDescent="0.3">
      <c r="B61" s="160" t="s">
        <v>9</v>
      </c>
      <c r="C61" s="1115" t="s">
        <v>375</v>
      </c>
      <c r="D61" s="1116"/>
      <c r="E61" s="1116"/>
      <c r="F61" s="1117"/>
    </row>
    <row r="62" spans="2:12" ht="16.5" thickBot="1" x14ac:dyDescent="0.3">
      <c r="B62" s="160" t="s">
        <v>14</v>
      </c>
      <c r="C62" s="1095" t="s">
        <v>376</v>
      </c>
      <c r="D62" s="1096"/>
      <c r="E62" s="1096"/>
      <c r="F62" s="1097"/>
    </row>
    <row r="63" spans="2:12" x14ac:dyDescent="0.25">
      <c r="B63" s="1098"/>
      <c r="C63" s="170">
        <v>2019</v>
      </c>
      <c r="D63" s="170">
        <v>2020</v>
      </c>
      <c r="E63" s="170">
        <v>2021</v>
      </c>
      <c r="F63" s="170">
        <v>2022</v>
      </c>
    </row>
    <row r="64" spans="2:12" ht="16.5" thickBot="1" x14ac:dyDescent="0.3">
      <c r="B64" s="1099"/>
      <c r="C64" s="171" t="s">
        <v>5</v>
      </c>
      <c r="D64" s="171" t="s">
        <v>6</v>
      </c>
      <c r="E64" s="171" t="s">
        <v>6</v>
      </c>
      <c r="F64" s="171" t="s">
        <v>6</v>
      </c>
    </row>
    <row r="65" spans="2:12" ht="16.5" thickBot="1" x14ac:dyDescent="0.3">
      <c r="B65" s="160" t="s">
        <v>8</v>
      </c>
      <c r="C65" s="172">
        <v>2000</v>
      </c>
      <c r="D65" s="172">
        <v>2000</v>
      </c>
      <c r="E65" s="172">
        <v>2000</v>
      </c>
      <c r="F65" s="172">
        <v>2000</v>
      </c>
    </row>
    <row r="66" spans="2:12" ht="16.5" thickBot="1" x14ac:dyDescent="0.3">
      <c r="B66" s="160" t="s">
        <v>15</v>
      </c>
      <c r="C66" s="172">
        <f>C95</f>
        <v>31500</v>
      </c>
      <c r="D66" s="172">
        <f>D95</f>
        <v>30500</v>
      </c>
      <c r="E66" s="172">
        <f t="shared" ref="E66:F66" si="2">E95</f>
        <v>30500</v>
      </c>
      <c r="F66" s="172">
        <f t="shared" si="2"/>
        <v>30500</v>
      </c>
    </row>
    <row r="67" spans="2:12" ht="16.5" thickBot="1" x14ac:dyDescent="0.3">
      <c r="B67" s="160" t="s">
        <v>23</v>
      </c>
      <c r="C67" s="172">
        <f>C66/C65</f>
        <v>15.75</v>
      </c>
      <c r="D67" s="172">
        <f t="shared" ref="D67:F67" si="3">D66/D65</f>
        <v>15.25</v>
      </c>
      <c r="E67" s="172">
        <f t="shared" si="3"/>
        <v>15.25</v>
      </c>
      <c r="F67" s="172">
        <f t="shared" si="3"/>
        <v>15.25</v>
      </c>
    </row>
    <row r="68" spans="2:12" ht="16.5" thickBot="1" x14ac:dyDescent="0.3">
      <c r="B68" s="160" t="s">
        <v>16</v>
      </c>
      <c r="C68" s="173" t="s">
        <v>22</v>
      </c>
      <c r="D68" s="174">
        <f>D65/C65-1</f>
        <v>0</v>
      </c>
      <c r="E68" s="174">
        <f t="shared" ref="E68:F70" si="4">E65/D65-1</f>
        <v>0</v>
      </c>
      <c r="F68" s="174">
        <f t="shared" si="4"/>
        <v>0</v>
      </c>
      <c r="I68" s="180"/>
      <c r="J68" s="180"/>
      <c r="K68" s="180"/>
    </row>
    <row r="69" spans="2:12" ht="16.5" thickBot="1" x14ac:dyDescent="0.3">
      <c r="B69" s="160" t="s">
        <v>17</v>
      </c>
      <c r="C69" s="173" t="s">
        <v>22</v>
      </c>
      <c r="D69" s="174">
        <f>D66/C66-1</f>
        <v>-3.1746031746031744E-2</v>
      </c>
      <c r="E69" s="174">
        <f t="shared" si="4"/>
        <v>0</v>
      </c>
      <c r="F69" s="174">
        <f t="shared" si="4"/>
        <v>0</v>
      </c>
      <c r="H69" s="180"/>
      <c r="L69" s="180"/>
    </row>
    <row r="70" spans="2:12" ht="16.5" thickBot="1" x14ac:dyDescent="0.3">
      <c r="B70" s="160" t="s">
        <v>18</v>
      </c>
      <c r="C70" s="173" t="s">
        <v>22</v>
      </c>
      <c r="D70" s="174">
        <f>D67/C67-1</f>
        <v>-3.1746031746031744E-2</v>
      </c>
      <c r="E70" s="174">
        <f t="shared" si="4"/>
        <v>0</v>
      </c>
      <c r="F70" s="174">
        <f t="shared" si="4"/>
        <v>0</v>
      </c>
    </row>
    <row r="71" spans="2:12" ht="16.5" thickBot="1" x14ac:dyDescent="0.3">
      <c r="B71" s="1100" t="s">
        <v>377</v>
      </c>
      <c r="C71" s="1101"/>
      <c r="D71" s="1101"/>
      <c r="E71" s="1101"/>
      <c r="F71" s="1102"/>
    </row>
    <row r="72" spans="2:12" x14ac:dyDescent="0.25">
      <c r="B72" s="1098"/>
      <c r="C72" s="170">
        <v>2019</v>
      </c>
      <c r="D72" s="170">
        <v>2020</v>
      </c>
      <c r="E72" s="170">
        <v>2021</v>
      </c>
      <c r="F72" s="170">
        <v>2022</v>
      </c>
    </row>
    <row r="73" spans="2:12" ht="16.5" thickBot="1" x14ac:dyDescent="0.3">
      <c r="B73" s="1099"/>
      <c r="C73" s="171" t="s">
        <v>5</v>
      </c>
      <c r="D73" s="171" t="s">
        <v>6</v>
      </c>
      <c r="E73" s="171" t="s">
        <v>6</v>
      </c>
      <c r="F73" s="171" t="s">
        <v>6</v>
      </c>
    </row>
    <row r="74" spans="2:12" ht="16.5" thickBot="1" x14ac:dyDescent="0.3">
      <c r="B74" s="175" t="s">
        <v>0</v>
      </c>
      <c r="C74" s="176">
        <v>15000</v>
      </c>
      <c r="D74" s="176">
        <v>15000</v>
      </c>
      <c r="E74" s="176">
        <v>15000</v>
      </c>
      <c r="F74" s="176">
        <v>15000</v>
      </c>
      <c r="I74" s="180"/>
      <c r="J74" s="180"/>
      <c r="K74" s="180"/>
    </row>
    <row r="75" spans="2:12" ht="16.5" thickBot="1" x14ac:dyDescent="0.3">
      <c r="B75" s="177" t="s">
        <v>50</v>
      </c>
      <c r="C75" s="190">
        <v>15000</v>
      </c>
      <c r="D75" s="190">
        <v>15000</v>
      </c>
      <c r="E75" s="190">
        <v>15000</v>
      </c>
      <c r="F75" s="190">
        <v>15000</v>
      </c>
    </row>
    <row r="76" spans="2:12" ht="16.5" thickBot="1" x14ac:dyDescent="0.3">
      <c r="B76" s="177" t="s">
        <v>51</v>
      </c>
      <c r="C76" s="178"/>
      <c r="D76" s="178"/>
      <c r="E76" s="178"/>
      <c r="F76" s="178"/>
    </row>
    <row r="77" spans="2:12" ht="32.25" thickBot="1" x14ac:dyDescent="0.3">
      <c r="B77" s="175" t="s">
        <v>31</v>
      </c>
      <c r="C77" s="176">
        <v>3000</v>
      </c>
      <c r="D77" s="176">
        <v>3000</v>
      </c>
      <c r="E77" s="176">
        <v>3000</v>
      </c>
      <c r="F77" s="176">
        <v>3000</v>
      </c>
    </row>
    <row r="78" spans="2:12" ht="16.5" thickBot="1" x14ac:dyDescent="0.3">
      <c r="B78" s="177" t="s">
        <v>50</v>
      </c>
      <c r="C78" s="190">
        <v>3000</v>
      </c>
      <c r="D78" s="190">
        <v>3000</v>
      </c>
      <c r="E78" s="190">
        <v>3000</v>
      </c>
      <c r="F78" s="190">
        <v>3000</v>
      </c>
      <c r="I78" s="180"/>
    </row>
    <row r="79" spans="2:12" ht="16.5" thickBot="1" x14ac:dyDescent="0.3">
      <c r="B79" s="177" t="s">
        <v>51</v>
      </c>
      <c r="C79" s="178"/>
      <c r="D79" s="176"/>
      <c r="E79" s="176"/>
      <c r="F79" s="176"/>
      <c r="I79" s="180"/>
    </row>
    <row r="80" spans="2:12" ht="16.5" thickBot="1" x14ac:dyDescent="0.3">
      <c r="B80" s="175" t="s">
        <v>1</v>
      </c>
      <c r="C80" s="178">
        <v>4500</v>
      </c>
      <c r="D80" s="176">
        <v>3500</v>
      </c>
      <c r="E80" s="176">
        <v>3500</v>
      </c>
      <c r="F80" s="176">
        <v>3500</v>
      </c>
    </row>
    <row r="81" spans="2:13" ht="16.5" thickBot="1" x14ac:dyDescent="0.3">
      <c r="B81" s="177" t="s">
        <v>50</v>
      </c>
      <c r="C81" s="190">
        <v>4500</v>
      </c>
      <c r="D81" s="176">
        <v>3500</v>
      </c>
      <c r="E81" s="176">
        <v>3500</v>
      </c>
      <c r="F81" s="176">
        <v>3500</v>
      </c>
    </row>
    <row r="82" spans="2:13" ht="16.5" thickBot="1" x14ac:dyDescent="0.3">
      <c r="B82" s="177" t="s">
        <v>51</v>
      </c>
      <c r="C82" s="178"/>
      <c r="D82" s="176"/>
      <c r="E82" s="176"/>
      <c r="F82" s="176"/>
    </row>
    <row r="83" spans="2:13" ht="16.5" thickBot="1" x14ac:dyDescent="0.3">
      <c r="B83" s="175" t="s">
        <v>2</v>
      </c>
      <c r="C83" s="178"/>
      <c r="D83" s="176"/>
      <c r="E83" s="176"/>
      <c r="F83" s="176"/>
    </row>
    <row r="84" spans="2:13" ht="16.5" thickBot="1" x14ac:dyDescent="0.3">
      <c r="B84" s="177" t="s">
        <v>50</v>
      </c>
      <c r="C84" s="178"/>
      <c r="D84" s="176"/>
      <c r="E84" s="176"/>
      <c r="F84" s="176"/>
    </row>
    <row r="85" spans="2:13" ht="16.5" thickBot="1" x14ac:dyDescent="0.3">
      <c r="B85" s="177" t="s">
        <v>51</v>
      </c>
      <c r="C85" s="178"/>
      <c r="D85" s="176"/>
      <c r="E85" s="176"/>
      <c r="F85" s="176"/>
    </row>
    <row r="86" spans="2:13" ht="16.5" thickBot="1" x14ac:dyDescent="0.3">
      <c r="B86" s="175" t="s">
        <v>24</v>
      </c>
      <c r="C86" s="178"/>
      <c r="D86" s="176"/>
      <c r="E86" s="176"/>
      <c r="F86" s="176"/>
    </row>
    <row r="87" spans="2:13" ht="16.5" thickBot="1" x14ac:dyDescent="0.3">
      <c r="B87" s="177" t="s">
        <v>50</v>
      </c>
      <c r="C87" s="178"/>
      <c r="D87" s="176"/>
      <c r="E87" s="176"/>
      <c r="F87" s="176"/>
    </row>
    <row r="88" spans="2:13" ht="16.5" thickBot="1" x14ac:dyDescent="0.3">
      <c r="B88" s="177" t="s">
        <v>51</v>
      </c>
      <c r="C88" s="178"/>
      <c r="D88" s="176"/>
      <c r="E88" s="176"/>
      <c r="F88" s="176"/>
    </row>
    <row r="89" spans="2:13" ht="16.5" thickBot="1" x14ac:dyDescent="0.3">
      <c r="B89" s="175" t="s">
        <v>25</v>
      </c>
      <c r="C89" s="178">
        <v>9000</v>
      </c>
      <c r="D89" s="178">
        <v>9000</v>
      </c>
      <c r="E89" s="178">
        <v>9000</v>
      </c>
      <c r="F89" s="178">
        <v>9000</v>
      </c>
    </row>
    <row r="90" spans="2:13" ht="16.5" thickBot="1" x14ac:dyDescent="0.3">
      <c r="B90" s="177" t="s">
        <v>50</v>
      </c>
      <c r="C90" s="190">
        <v>9000</v>
      </c>
      <c r="D90" s="190">
        <v>9000</v>
      </c>
      <c r="E90" s="190">
        <v>9000</v>
      </c>
      <c r="F90" s="190">
        <v>9000</v>
      </c>
    </row>
    <row r="91" spans="2:13" ht="16.5" thickBot="1" x14ac:dyDescent="0.3">
      <c r="B91" s="177" t="s">
        <v>51</v>
      </c>
      <c r="C91" s="178"/>
      <c r="D91" s="176"/>
      <c r="E91" s="176"/>
      <c r="F91" s="176"/>
    </row>
    <row r="92" spans="2:13" ht="16.5" thickBot="1" x14ac:dyDescent="0.3">
      <c r="B92" s="181" t="s">
        <v>3</v>
      </c>
      <c r="C92" s="178">
        <v>0</v>
      </c>
      <c r="D92" s="178">
        <v>0</v>
      </c>
      <c r="E92" s="178">
        <v>0</v>
      </c>
      <c r="F92" s="178">
        <v>0</v>
      </c>
      <c r="I92" s="191"/>
    </row>
    <row r="93" spans="2:13" ht="16.5" thickBot="1" x14ac:dyDescent="0.3">
      <c r="B93" s="177" t="s">
        <v>50</v>
      </c>
      <c r="C93" s="178">
        <v>0</v>
      </c>
      <c r="D93" s="178">
        <v>0</v>
      </c>
      <c r="E93" s="178">
        <v>0</v>
      </c>
      <c r="F93" s="178">
        <v>0</v>
      </c>
      <c r="K93" s="192"/>
    </row>
    <row r="94" spans="2:13" ht="16.5" thickBot="1" x14ac:dyDescent="0.3">
      <c r="B94" s="193" t="s">
        <v>51</v>
      </c>
      <c r="C94" s="194"/>
      <c r="D94" s="195"/>
      <c r="E94" s="196"/>
      <c r="F94" s="196"/>
      <c r="L94" s="192"/>
      <c r="M94" s="192"/>
    </row>
    <row r="95" spans="2:13" ht="16.5" thickBot="1" x14ac:dyDescent="0.3">
      <c r="B95" s="186" t="s">
        <v>57</v>
      </c>
      <c r="C95" s="197">
        <f>C92+C89+C86+C83+C80+C77+C74</f>
        <v>31500</v>
      </c>
      <c r="D95" s="197">
        <f>D92+D89+D86+D83+D80+D77+D74</f>
        <v>30500</v>
      </c>
      <c r="E95" s="197">
        <f t="shared" ref="E95:F95" si="5">E92+E89+E86+E83+E80+E77+E74</f>
        <v>30500</v>
      </c>
      <c r="F95" s="197">
        <f t="shared" si="5"/>
        <v>30500</v>
      </c>
    </row>
    <row r="96" spans="2:13" ht="16.5" thickBot="1" x14ac:dyDescent="0.3">
      <c r="B96" s="187" t="s">
        <v>35</v>
      </c>
      <c r="C96" s="198">
        <f>IF(C95-C66=0,0,"Error")</f>
        <v>0</v>
      </c>
      <c r="D96" s="198">
        <f>IF(D95-D66=0,0,"Error")</f>
        <v>0</v>
      </c>
      <c r="E96" s="198">
        <f>IF(E95-E66=0,0,"Error")</f>
        <v>0</v>
      </c>
      <c r="F96" s="198">
        <f>IF(F95-F66=0,0,"Error")</f>
        <v>0</v>
      </c>
    </row>
    <row r="97" spans="2:11" ht="15.75" customHeight="1" thickBot="1" x14ac:dyDescent="0.3">
      <c r="B97" s="189" t="s">
        <v>56</v>
      </c>
      <c r="C97" s="1106" t="s">
        <v>378</v>
      </c>
      <c r="D97" s="1107"/>
      <c r="E97" s="1107"/>
      <c r="F97" s="1108"/>
    </row>
    <row r="98" spans="2:11" ht="15.75" customHeight="1" thickBot="1" x14ac:dyDescent="0.3">
      <c r="B98" s="160" t="s">
        <v>9</v>
      </c>
      <c r="C98" s="1109" t="s">
        <v>379</v>
      </c>
      <c r="D98" s="1110"/>
      <c r="E98" s="1110"/>
      <c r="F98" s="1111"/>
    </row>
    <row r="99" spans="2:11" ht="26.25" customHeight="1" thickBot="1" x14ac:dyDescent="0.3">
      <c r="B99" s="160" t="s">
        <v>14</v>
      </c>
      <c r="C99" s="1095" t="s">
        <v>380</v>
      </c>
      <c r="D99" s="1096"/>
      <c r="E99" s="1096"/>
      <c r="F99" s="1097"/>
    </row>
    <row r="100" spans="2:11" ht="15.75" customHeight="1" x14ac:dyDescent="0.25">
      <c r="B100" s="1098"/>
      <c r="C100" s="158">
        <v>2019</v>
      </c>
      <c r="D100" s="158">
        <v>2020</v>
      </c>
      <c r="E100" s="158">
        <v>2021</v>
      </c>
      <c r="F100" s="158">
        <v>2022</v>
      </c>
    </row>
    <row r="101" spans="2:11" ht="12.75" customHeight="1" thickBot="1" x14ac:dyDescent="0.3">
      <c r="B101" s="1099"/>
      <c r="C101" s="171" t="s">
        <v>5</v>
      </c>
      <c r="D101" s="171" t="s">
        <v>6</v>
      </c>
      <c r="E101" s="171" t="s">
        <v>6</v>
      </c>
      <c r="F101" s="171" t="s">
        <v>6</v>
      </c>
    </row>
    <row r="102" spans="2:11" ht="16.5" thickBot="1" x14ac:dyDescent="0.3">
      <c r="B102" s="160" t="s">
        <v>8</v>
      </c>
      <c r="C102" s="172">
        <v>2894</v>
      </c>
      <c r="D102" s="172">
        <v>3183</v>
      </c>
      <c r="E102" s="172">
        <v>3500</v>
      </c>
      <c r="F102" s="172">
        <v>3850</v>
      </c>
    </row>
    <row r="103" spans="2:11" ht="16.5" thickBot="1" x14ac:dyDescent="0.3">
      <c r="B103" s="160" t="s">
        <v>15</v>
      </c>
      <c r="C103" s="172">
        <f>C118</f>
        <v>117000</v>
      </c>
      <c r="D103" s="172">
        <f>D118</f>
        <v>115000</v>
      </c>
      <c r="E103" s="172">
        <f t="shared" ref="E103:F103" si="6">E118</f>
        <v>115000</v>
      </c>
      <c r="F103" s="172">
        <f t="shared" si="6"/>
        <v>115000</v>
      </c>
    </row>
    <row r="104" spans="2:11" ht="16.5" thickBot="1" x14ac:dyDescent="0.3">
      <c r="B104" s="160" t="s">
        <v>23</v>
      </c>
      <c r="C104" s="172">
        <f>C103/C102</f>
        <v>40.428472702142365</v>
      </c>
      <c r="D104" s="172">
        <f t="shared" ref="D104:F104" si="7">D103/D102</f>
        <v>36.129437637448945</v>
      </c>
      <c r="E104" s="172">
        <f t="shared" si="7"/>
        <v>32.857142857142854</v>
      </c>
      <c r="F104" s="172">
        <f t="shared" si="7"/>
        <v>29.870129870129869</v>
      </c>
    </row>
    <row r="105" spans="2:11" ht="16.5" thickBot="1" x14ac:dyDescent="0.3">
      <c r="B105" s="160" t="s">
        <v>16</v>
      </c>
      <c r="C105" s="199">
        <v>9.9861782999308923E-2</v>
      </c>
      <c r="D105" s="174">
        <f>D102/C102-1</f>
        <v>9.9861782999308923E-2</v>
      </c>
      <c r="E105" s="174">
        <f t="shared" ref="E105:F106" si="8">E102/D102-1</f>
        <v>9.9591580270185442E-2</v>
      </c>
      <c r="F105" s="174">
        <f t="shared" si="8"/>
        <v>0.10000000000000009</v>
      </c>
    </row>
    <row r="106" spans="2:11" ht="16.5" thickBot="1" x14ac:dyDescent="0.3">
      <c r="B106" s="160" t="s">
        <v>17</v>
      </c>
      <c r="C106" s="173">
        <v>0</v>
      </c>
      <c r="D106" s="174">
        <v>0</v>
      </c>
      <c r="E106" s="174">
        <f t="shared" si="8"/>
        <v>0</v>
      </c>
      <c r="F106" s="174">
        <f t="shared" si="8"/>
        <v>0</v>
      </c>
      <c r="I106" s="180"/>
      <c r="J106" s="180"/>
      <c r="K106" s="180"/>
    </row>
    <row r="107" spans="2:11" ht="16.5" thickBot="1" x14ac:dyDescent="0.3">
      <c r="B107" s="160" t="s">
        <v>18</v>
      </c>
      <c r="C107" s="173">
        <v>0</v>
      </c>
      <c r="D107" s="174">
        <v>0</v>
      </c>
      <c r="E107" s="174">
        <v>0</v>
      </c>
      <c r="F107" s="174">
        <v>0</v>
      </c>
    </row>
    <row r="108" spans="2:11" ht="16.5" thickBot="1" x14ac:dyDescent="0.3">
      <c r="B108" s="1100" t="s">
        <v>381</v>
      </c>
      <c r="C108" s="1101"/>
      <c r="D108" s="1101"/>
      <c r="E108" s="1101"/>
      <c r="F108" s="1102"/>
    </row>
    <row r="109" spans="2:11" x14ac:dyDescent="0.25">
      <c r="B109" s="1098"/>
      <c r="C109" s="158">
        <v>2019</v>
      </c>
      <c r="D109" s="158">
        <v>2020</v>
      </c>
      <c r="E109" s="158">
        <v>2021</v>
      </c>
      <c r="F109" s="158">
        <v>2022</v>
      </c>
    </row>
    <row r="110" spans="2:11" ht="16.5" thickBot="1" x14ac:dyDescent="0.3">
      <c r="B110" s="1099"/>
      <c r="C110" s="171" t="s">
        <v>5</v>
      </c>
      <c r="D110" s="171" t="s">
        <v>6</v>
      </c>
      <c r="E110" s="171" t="s">
        <v>6</v>
      </c>
      <c r="F110" s="171" t="s">
        <v>6</v>
      </c>
    </row>
    <row r="111" spans="2:11" ht="16.5" thickBot="1" x14ac:dyDescent="0.3">
      <c r="B111" s="200" t="s">
        <v>0</v>
      </c>
      <c r="C111" s="201">
        <v>90000</v>
      </c>
      <c r="D111" s="201">
        <v>90000</v>
      </c>
      <c r="E111" s="201">
        <v>90000</v>
      </c>
      <c r="F111" s="201">
        <v>90000</v>
      </c>
    </row>
    <row r="112" spans="2:11" ht="32.25" thickBot="1" x14ac:dyDescent="0.3">
      <c r="B112" s="200" t="s">
        <v>31</v>
      </c>
      <c r="C112" s="201">
        <v>13000</v>
      </c>
      <c r="D112" s="201">
        <v>13000</v>
      </c>
      <c r="E112" s="201">
        <v>13000</v>
      </c>
      <c r="F112" s="201">
        <v>13000</v>
      </c>
    </row>
    <row r="113" spans="2:6" ht="16.5" thickBot="1" x14ac:dyDescent="0.3">
      <c r="B113" s="200" t="s">
        <v>1</v>
      </c>
      <c r="C113" s="201">
        <v>14000</v>
      </c>
      <c r="D113" s="201">
        <v>12000</v>
      </c>
      <c r="E113" s="201">
        <v>12000</v>
      </c>
      <c r="F113" s="201">
        <v>12000</v>
      </c>
    </row>
    <row r="114" spans="2:6" ht="16.5" thickBot="1" x14ac:dyDescent="0.3">
      <c r="B114" s="175" t="s">
        <v>2</v>
      </c>
      <c r="C114" s="178"/>
      <c r="D114" s="176"/>
      <c r="E114" s="176"/>
      <c r="F114" s="176"/>
    </row>
    <row r="115" spans="2:6" ht="16.5" thickBot="1" x14ac:dyDescent="0.3">
      <c r="B115" s="175" t="s">
        <v>24</v>
      </c>
      <c r="C115" s="178"/>
      <c r="D115" s="176"/>
      <c r="E115" s="176"/>
      <c r="F115" s="176"/>
    </row>
    <row r="116" spans="2:6" ht="16.5" thickBot="1" x14ac:dyDescent="0.3">
      <c r="B116" s="175" t="s">
        <v>25</v>
      </c>
      <c r="C116" s="178">
        <v>0</v>
      </c>
      <c r="D116" s="178">
        <v>0</v>
      </c>
      <c r="E116" s="178">
        <v>0</v>
      </c>
      <c r="F116" s="178">
        <v>0</v>
      </c>
    </row>
    <row r="117" spans="2:6" ht="16.5" thickBot="1" x14ac:dyDescent="0.3">
      <c r="B117" s="181" t="s">
        <v>3</v>
      </c>
      <c r="C117" s="178">
        <v>0</v>
      </c>
      <c r="D117" s="178">
        <v>0</v>
      </c>
      <c r="E117" s="178">
        <v>0</v>
      </c>
      <c r="F117" s="178">
        <v>0</v>
      </c>
    </row>
    <row r="118" spans="2:6" ht="16.5" thickBot="1" x14ac:dyDescent="0.3">
      <c r="B118" s="186" t="s">
        <v>58</v>
      </c>
      <c r="C118" s="178">
        <f>C117+C115+C114+C113+C112+C111</f>
        <v>117000</v>
      </c>
      <c r="D118" s="178">
        <f t="shared" ref="D118:F118" si="9">D117+D115+D114+D113+D112+D111</f>
        <v>115000</v>
      </c>
      <c r="E118" s="178">
        <f t="shared" si="9"/>
        <v>115000</v>
      </c>
      <c r="F118" s="178">
        <f t="shared" si="9"/>
        <v>115000</v>
      </c>
    </row>
    <row r="119" spans="2:6" ht="16.5" thickBot="1" x14ac:dyDescent="0.3">
      <c r="B119" s="187" t="s">
        <v>35</v>
      </c>
      <c r="C119" s="188">
        <f>IF(C118-C103=0,0,"Error")</f>
        <v>0</v>
      </c>
      <c r="D119" s="188">
        <f>IF(D118-D103=0,0,"Error")</f>
        <v>0</v>
      </c>
      <c r="E119" s="188">
        <f>IF(E118-E103=0,0,"Error")</f>
        <v>0</v>
      </c>
      <c r="F119" s="188">
        <f>IF(F118-F103=0,0,"Error")</f>
        <v>0</v>
      </c>
    </row>
    <row r="120" spans="2:6" ht="16.5" thickBot="1" x14ac:dyDescent="0.3">
      <c r="B120" s="189" t="s">
        <v>60</v>
      </c>
      <c r="C120" s="1118" t="s">
        <v>382</v>
      </c>
      <c r="D120" s="1119"/>
      <c r="E120" s="1119"/>
      <c r="F120" s="1120"/>
    </row>
    <row r="121" spans="2:6" ht="16.5" thickBot="1" x14ac:dyDescent="0.3">
      <c r="B121" s="160" t="s">
        <v>9</v>
      </c>
      <c r="C121" s="1077" t="s">
        <v>382</v>
      </c>
      <c r="D121" s="1078"/>
      <c r="E121" s="1078"/>
      <c r="F121" s="1079"/>
    </row>
    <row r="122" spans="2:6" ht="16.5" thickBot="1" x14ac:dyDescent="0.3">
      <c r="B122" s="160" t="s">
        <v>14</v>
      </c>
      <c r="C122" s="1095" t="s">
        <v>383</v>
      </c>
      <c r="D122" s="1096"/>
      <c r="E122" s="1096"/>
      <c r="F122" s="1097"/>
    </row>
    <row r="123" spans="2:6" x14ac:dyDescent="0.25">
      <c r="B123" s="1098"/>
      <c r="C123" s="158">
        <v>2019</v>
      </c>
      <c r="D123" s="158">
        <v>2020</v>
      </c>
      <c r="E123" s="158">
        <v>2021</v>
      </c>
      <c r="F123" s="158">
        <v>2022</v>
      </c>
    </row>
    <row r="124" spans="2:6" ht="16.5" thickBot="1" x14ac:dyDescent="0.3">
      <c r="B124" s="1099"/>
      <c r="C124" s="171" t="s">
        <v>5</v>
      </c>
      <c r="D124" s="171" t="s">
        <v>6</v>
      </c>
      <c r="E124" s="171" t="s">
        <v>6</v>
      </c>
      <c r="F124" s="171" t="s">
        <v>6</v>
      </c>
    </row>
    <row r="125" spans="2:6" ht="16.5" thickBot="1" x14ac:dyDescent="0.3">
      <c r="B125" s="160" t="s">
        <v>8</v>
      </c>
      <c r="C125" s="172">
        <v>70</v>
      </c>
      <c r="D125" s="172">
        <v>75</v>
      </c>
      <c r="E125" s="172">
        <v>78</v>
      </c>
      <c r="F125" s="172">
        <v>80</v>
      </c>
    </row>
    <row r="126" spans="2:6" ht="16.5" thickBot="1" x14ac:dyDescent="0.3">
      <c r="B126" s="160" t="s">
        <v>15</v>
      </c>
      <c r="C126" s="172">
        <f>C142</f>
        <v>22400</v>
      </c>
      <c r="D126" s="172">
        <f t="shared" ref="D126:F126" si="10">D142</f>
        <v>22400</v>
      </c>
      <c r="E126" s="172">
        <f t="shared" si="10"/>
        <v>22400</v>
      </c>
      <c r="F126" s="172">
        <f t="shared" si="10"/>
        <v>22400</v>
      </c>
    </row>
    <row r="127" spans="2:6" ht="16.5" thickBot="1" x14ac:dyDescent="0.3">
      <c r="B127" s="160" t="s">
        <v>23</v>
      </c>
      <c r="C127" s="172">
        <f>C126/C125</f>
        <v>320</v>
      </c>
      <c r="D127" s="172">
        <f t="shared" ref="D127:F127" si="11">D126/D125</f>
        <v>298.66666666666669</v>
      </c>
      <c r="E127" s="172">
        <f t="shared" si="11"/>
        <v>287.17948717948718</v>
      </c>
      <c r="F127" s="172">
        <f t="shared" si="11"/>
        <v>280</v>
      </c>
    </row>
    <row r="128" spans="2:6" ht="16.5" thickBot="1" x14ac:dyDescent="0.3">
      <c r="B128" s="160" t="s">
        <v>16</v>
      </c>
      <c r="C128" s="173" t="s">
        <v>22</v>
      </c>
      <c r="D128" s="174">
        <f>D125/C125-1</f>
        <v>7.1428571428571397E-2</v>
      </c>
      <c r="E128" s="174">
        <f t="shared" ref="E128:F130" si="12">E125/D125-1</f>
        <v>4.0000000000000036E-2</v>
      </c>
      <c r="F128" s="174">
        <f t="shared" si="12"/>
        <v>2.564102564102555E-2</v>
      </c>
    </row>
    <row r="129" spans="2:12" ht="16.5" thickBot="1" x14ac:dyDescent="0.3">
      <c r="B129" s="160" t="s">
        <v>17</v>
      </c>
      <c r="C129" s="173" t="s">
        <v>22</v>
      </c>
      <c r="D129" s="174">
        <f>D126/C126-1</f>
        <v>0</v>
      </c>
      <c r="E129" s="174">
        <f t="shared" si="12"/>
        <v>0</v>
      </c>
      <c r="F129" s="174">
        <f t="shared" si="12"/>
        <v>0</v>
      </c>
    </row>
    <row r="130" spans="2:12" ht="16.5" thickBot="1" x14ac:dyDescent="0.3">
      <c r="B130" s="160" t="s">
        <v>18</v>
      </c>
      <c r="C130" s="173" t="s">
        <v>22</v>
      </c>
      <c r="D130" s="174">
        <f>D127/C127-1</f>
        <v>-6.6666666666666652E-2</v>
      </c>
      <c r="E130" s="174">
        <f t="shared" si="12"/>
        <v>-3.8461538461538547E-2</v>
      </c>
      <c r="F130" s="174">
        <f t="shared" si="12"/>
        <v>-2.5000000000000022E-2</v>
      </c>
    </row>
    <row r="131" spans="2:12" ht="16.5" thickBot="1" x14ac:dyDescent="0.3">
      <c r="B131" s="1100" t="s">
        <v>384</v>
      </c>
      <c r="C131" s="1101"/>
      <c r="D131" s="1101"/>
      <c r="E131" s="1101"/>
      <c r="F131" s="1102"/>
    </row>
    <row r="132" spans="2:12" x14ac:dyDescent="0.25">
      <c r="B132" s="1098"/>
      <c r="C132" s="158">
        <v>2019</v>
      </c>
      <c r="D132" s="158">
        <v>2020</v>
      </c>
      <c r="E132" s="158">
        <v>2021</v>
      </c>
      <c r="F132" s="158">
        <v>2022</v>
      </c>
    </row>
    <row r="133" spans="2:12" ht="16.5" thickBot="1" x14ac:dyDescent="0.3">
      <c r="B133" s="1099"/>
      <c r="C133" s="171" t="s">
        <v>5</v>
      </c>
      <c r="D133" s="171" t="s">
        <v>6</v>
      </c>
      <c r="E133" s="171" t="s">
        <v>6</v>
      </c>
      <c r="F133" s="171" t="s">
        <v>6</v>
      </c>
    </row>
    <row r="134" spans="2:12" ht="16.5" thickBot="1" x14ac:dyDescent="0.3">
      <c r="B134" s="175" t="s">
        <v>0</v>
      </c>
      <c r="C134" s="176">
        <v>13200</v>
      </c>
      <c r="D134" s="176">
        <v>13700</v>
      </c>
      <c r="E134" s="176">
        <v>13700</v>
      </c>
      <c r="F134" s="176">
        <v>13700</v>
      </c>
    </row>
    <row r="135" spans="2:12" ht="32.25" thickBot="1" x14ac:dyDescent="0.3">
      <c r="B135" s="175" t="s">
        <v>31</v>
      </c>
      <c r="C135" s="176">
        <v>3000</v>
      </c>
      <c r="D135" s="176">
        <v>2500</v>
      </c>
      <c r="E135" s="176">
        <v>2500</v>
      </c>
      <c r="F135" s="176">
        <v>2500</v>
      </c>
      <c r="J135" s="180"/>
      <c r="K135" s="180"/>
      <c r="L135" s="180"/>
    </row>
    <row r="136" spans="2:12" ht="16.5" thickBot="1" x14ac:dyDescent="0.3">
      <c r="B136" s="175" t="s">
        <v>1</v>
      </c>
      <c r="C136" s="176">
        <v>4200</v>
      </c>
      <c r="D136" s="176">
        <v>3700</v>
      </c>
      <c r="E136" s="176">
        <v>3700</v>
      </c>
      <c r="F136" s="176">
        <v>3700</v>
      </c>
    </row>
    <row r="137" spans="2:12" ht="16.5" thickBot="1" x14ac:dyDescent="0.3">
      <c r="B137" s="175" t="s">
        <v>2</v>
      </c>
      <c r="C137" s="176"/>
      <c r="D137" s="176"/>
      <c r="E137" s="176"/>
      <c r="F137" s="176"/>
    </row>
    <row r="138" spans="2:12" ht="16.5" thickBot="1" x14ac:dyDescent="0.3">
      <c r="B138" s="175" t="s">
        <v>24</v>
      </c>
      <c r="C138" s="176"/>
      <c r="D138" s="176"/>
      <c r="E138" s="176"/>
      <c r="F138" s="176"/>
    </row>
    <row r="139" spans="2:12" ht="16.5" thickBot="1" x14ac:dyDescent="0.3">
      <c r="B139" s="175" t="s">
        <v>25</v>
      </c>
      <c r="C139" s="178">
        <v>2000</v>
      </c>
      <c r="D139" s="176">
        <v>2500</v>
      </c>
      <c r="E139" s="176">
        <v>2500</v>
      </c>
      <c r="F139" s="176">
        <v>2500</v>
      </c>
    </row>
    <row r="140" spans="2:12" ht="16.5" thickBot="1" x14ac:dyDescent="0.3">
      <c r="B140" s="181" t="s">
        <v>3</v>
      </c>
      <c r="C140" s="178">
        <v>0</v>
      </c>
      <c r="D140" s="178">
        <v>0</v>
      </c>
      <c r="E140" s="178">
        <v>0</v>
      </c>
      <c r="F140" s="178">
        <v>0</v>
      </c>
      <c r="I140" s="191"/>
    </row>
    <row r="141" spans="2:12" ht="16.5" thickBot="1" x14ac:dyDescent="0.3">
      <c r="B141" s="177" t="s">
        <v>50</v>
      </c>
      <c r="C141" s="178">
        <v>0</v>
      </c>
      <c r="D141" s="178">
        <v>0</v>
      </c>
      <c r="E141" s="178">
        <v>0</v>
      </c>
      <c r="F141" s="178">
        <v>0</v>
      </c>
    </row>
    <row r="142" spans="2:12" ht="16.5" thickBot="1" x14ac:dyDescent="0.3">
      <c r="B142" s="202" t="s">
        <v>74</v>
      </c>
      <c r="C142" s="178">
        <f>C141+C139+C138+C137+C136+C135+C134</f>
        <v>22400</v>
      </c>
      <c r="D142" s="178">
        <f>D141+D139+D138+D137+D136+D135+D134</f>
        <v>22400</v>
      </c>
      <c r="E142" s="178">
        <f>E141+E139+E138+E137+E136+E135+E134</f>
        <v>22400</v>
      </c>
      <c r="F142" s="203">
        <f>F141+F139+F138+F137+F136+F135+F134</f>
        <v>22400</v>
      </c>
    </row>
    <row r="143" spans="2:12" ht="16.5" thickBot="1" x14ac:dyDescent="0.3">
      <c r="B143" s="204" t="s">
        <v>62</v>
      </c>
      <c r="C143" s="1118" t="s">
        <v>385</v>
      </c>
      <c r="D143" s="1119"/>
      <c r="E143" s="1119"/>
      <c r="F143" s="1120"/>
    </row>
    <row r="144" spans="2:12" ht="16.5" customHeight="1" thickBot="1" x14ac:dyDescent="0.3">
      <c r="B144" s="160" t="s">
        <v>9</v>
      </c>
      <c r="C144" s="1077" t="s">
        <v>386</v>
      </c>
      <c r="D144" s="1078"/>
      <c r="E144" s="1078"/>
      <c r="F144" s="1079"/>
    </row>
    <row r="145" spans="2:6" ht="16.5" thickBot="1" x14ac:dyDescent="0.3">
      <c r="B145" s="160" t="s">
        <v>14</v>
      </c>
      <c r="C145" s="1095" t="s">
        <v>387</v>
      </c>
      <c r="D145" s="1096"/>
      <c r="E145" s="1096"/>
      <c r="F145" s="1097"/>
    </row>
    <row r="146" spans="2:6" x14ac:dyDescent="0.25">
      <c r="B146" s="1098"/>
      <c r="C146" s="158">
        <v>2019</v>
      </c>
      <c r="D146" s="158">
        <v>2020</v>
      </c>
      <c r="E146" s="158">
        <v>2021</v>
      </c>
      <c r="F146" s="158">
        <v>2022</v>
      </c>
    </row>
    <row r="147" spans="2:6" ht="16.5" thickBot="1" x14ac:dyDescent="0.3">
      <c r="B147" s="1099"/>
      <c r="C147" s="171" t="s">
        <v>5</v>
      </c>
      <c r="D147" s="171" t="s">
        <v>6</v>
      </c>
      <c r="E147" s="171" t="s">
        <v>6</v>
      </c>
      <c r="F147" s="171" t="s">
        <v>6</v>
      </c>
    </row>
    <row r="148" spans="2:6" ht="16.5" thickBot="1" x14ac:dyDescent="0.3">
      <c r="B148" s="160" t="s">
        <v>8</v>
      </c>
      <c r="C148" s="172">
        <v>0</v>
      </c>
      <c r="D148" s="172">
        <v>0</v>
      </c>
      <c r="E148" s="172">
        <v>0</v>
      </c>
      <c r="F148" s="172">
        <v>0</v>
      </c>
    </row>
    <row r="149" spans="2:6" ht="16.5" thickBot="1" x14ac:dyDescent="0.3">
      <c r="B149" s="160" t="s">
        <v>15</v>
      </c>
      <c r="C149" s="172">
        <v>0</v>
      </c>
      <c r="D149" s="172">
        <f t="shared" ref="D149:F149" si="13">D165</f>
        <v>0</v>
      </c>
      <c r="E149" s="172">
        <f t="shared" si="13"/>
        <v>0</v>
      </c>
      <c r="F149" s="172">
        <f t="shared" si="13"/>
        <v>0</v>
      </c>
    </row>
    <row r="150" spans="2:6" ht="16.5" thickBot="1" x14ac:dyDescent="0.3">
      <c r="B150" s="160" t="s">
        <v>16</v>
      </c>
      <c r="C150" s="173"/>
      <c r="D150" s="174" t="e">
        <f>#REF!/#REF!-1</f>
        <v>#REF!</v>
      </c>
      <c r="E150" s="174" t="e">
        <f>#REF!/#REF!-1</f>
        <v>#REF!</v>
      </c>
      <c r="F150" s="174" t="e">
        <f>#REF!/#REF!-1</f>
        <v>#REF!</v>
      </c>
    </row>
    <row r="151" spans="2:6" ht="16.5" thickBot="1" x14ac:dyDescent="0.3">
      <c r="B151" s="160" t="s">
        <v>17</v>
      </c>
      <c r="C151" s="173"/>
      <c r="D151" s="174" t="e">
        <f>D148/C148-1</f>
        <v>#DIV/0!</v>
      </c>
      <c r="E151" s="174" t="e">
        <f t="shared" ref="E151:F152" si="14">E148/D148-1</f>
        <v>#DIV/0!</v>
      </c>
      <c r="F151" s="174" t="e">
        <f t="shared" si="14"/>
        <v>#DIV/0!</v>
      </c>
    </row>
    <row r="152" spans="2:6" ht="16.5" thickBot="1" x14ac:dyDescent="0.3">
      <c r="B152" s="160" t="s">
        <v>18</v>
      </c>
      <c r="C152" s="173"/>
      <c r="D152" s="174" t="e">
        <f>D149/C149-1</f>
        <v>#DIV/0!</v>
      </c>
      <c r="E152" s="174" t="e">
        <f t="shared" si="14"/>
        <v>#DIV/0!</v>
      </c>
      <c r="F152" s="174" t="e">
        <f t="shared" si="14"/>
        <v>#DIV/0!</v>
      </c>
    </row>
    <row r="153" spans="2:6" ht="16.5" customHeight="1" thickBot="1" x14ac:dyDescent="0.3">
      <c r="B153" s="1100" t="s">
        <v>388</v>
      </c>
      <c r="C153" s="1101"/>
      <c r="D153" s="1101"/>
      <c r="E153" s="1101"/>
      <c r="F153" s="1102"/>
    </row>
    <row r="154" spans="2:6" x14ac:dyDescent="0.25">
      <c r="B154" s="1098"/>
      <c r="C154" s="158">
        <v>2019</v>
      </c>
      <c r="D154" s="158">
        <v>2020</v>
      </c>
      <c r="E154" s="158">
        <v>2021</v>
      </c>
      <c r="F154" s="158">
        <v>2022</v>
      </c>
    </row>
    <row r="155" spans="2:6" ht="16.5" thickBot="1" x14ac:dyDescent="0.3">
      <c r="B155" s="1099"/>
      <c r="C155" s="171" t="s">
        <v>5</v>
      </c>
      <c r="D155" s="171" t="s">
        <v>6</v>
      </c>
      <c r="E155" s="171" t="s">
        <v>6</v>
      </c>
      <c r="F155" s="171" t="s">
        <v>6</v>
      </c>
    </row>
    <row r="156" spans="2:6" ht="16.5" thickBot="1" x14ac:dyDescent="0.3">
      <c r="B156" s="175" t="s">
        <v>0</v>
      </c>
      <c r="C156" s="176"/>
      <c r="D156" s="176"/>
      <c r="E156" s="176"/>
      <c r="F156" s="176"/>
    </row>
    <row r="157" spans="2:6" ht="32.25" thickBot="1" x14ac:dyDescent="0.3">
      <c r="B157" s="175" t="s">
        <v>31</v>
      </c>
      <c r="C157" s="176"/>
      <c r="D157" s="176"/>
      <c r="E157" s="176"/>
      <c r="F157" s="176"/>
    </row>
    <row r="158" spans="2:6" ht="16.5" thickBot="1" x14ac:dyDescent="0.3">
      <c r="B158" s="175" t="s">
        <v>1</v>
      </c>
      <c r="C158" s="178">
        <v>0</v>
      </c>
      <c r="D158" s="176">
        <v>0</v>
      </c>
      <c r="E158" s="176">
        <v>0</v>
      </c>
      <c r="F158" s="176">
        <v>0</v>
      </c>
    </row>
    <row r="159" spans="2:6" ht="16.5" thickBot="1" x14ac:dyDescent="0.3">
      <c r="B159" s="175" t="s">
        <v>2</v>
      </c>
      <c r="C159" s="178"/>
      <c r="D159" s="176"/>
      <c r="E159" s="176"/>
      <c r="F159" s="176"/>
    </row>
    <row r="160" spans="2:6" ht="16.5" thickBot="1" x14ac:dyDescent="0.3">
      <c r="B160" s="175" t="s">
        <v>24</v>
      </c>
      <c r="C160" s="178"/>
      <c r="D160" s="176"/>
      <c r="E160" s="176"/>
      <c r="F160" s="176"/>
    </row>
    <row r="161" spans="1:13" ht="16.5" thickBot="1" x14ac:dyDescent="0.3">
      <c r="B161" s="175" t="s">
        <v>25</v>
      </c>
      <c r="C161" s="178"/>
      <c r="D161" s="176"/>
      <c r="E161" s="176"/>
      <c r="F161" s="176"/>
    </row>
    <row r="162" spans="1:13" ht="32.25" thickBot="1" x14ac:dyDescent="0.3">
      <c r="B162" s="175" t="s">
        <v>3</v>
      </c>
      <c r="C162" s="178"/>
      <c r="D162" s="176"/>
      <c r="E162" s="176"/>
      <c r="F162" s="176"/>
    </row>
    <row r="163" spans="1:13" ht="16.5" thickBot="1" x14ac:dyDescent="0.3">
      <c r="B163" s="205" t="s">
        <v>63</v>
      </c>
      <c r="C163" s="194">
        <f>C162+C161+C160+C159+C158+C157+C156</f>
        <v>0</v>
      </c>
      <c r="D163" s="194">
        <f>D162+D161+D160+D159+D158+D157+D156</f>
        <v>0</v>
      </c>
      <c r="E163" s="194">
        <f>E162+E161+E160+E159+E158+E157+E156</f>
        <v>0</v>
      </c>
      <c r="F163" s="194">
        <f>F162+F161+F160+F159+F158+F157+F156</f>
        <v>0</v>
      </c>
    </row>
    <row r="164" spans="1:13" ht="16.5" thickBot="1" x14ac:dyDescent="0.3">
      <c r="B164" s="187" t="s">
        <v>35</v>
      </c>
      <c r="C164" s="198">
        <f>IF(C163-C148=0,0,"Error")</f>
        <v>0</v>
      </c>
      <c r="D164" s="198">
        <f>IF(D163-D148=0,0,"Error")</f>
        <v>0</v>
      </c>
      <c r="E164" s="198">
        <f>IF(E163-E148=0,0,"Error")</f>
        <v>0</v>
      </c>
      <c r="F164" s="198">
        <f>IF(F163-F148=0,0,"Error")</f>
        <v>0</v>
      </c>
    </row>
    <row r="165" spans="1:13" ht="16.5" thickBot="1" x14ac:dyDescent="0.3">
      <c r="A165" s="168"/>
      <c r="B165" s="206" t="s">
        <v>64</v>
      </c>
      <c r="C165" s="1121" t="s">
        <v>389</v>
      </c>
      <c r="D165" s="1122"/>
      <c r="E165" s="1122"/>
      <c r="F165" s="1123"/>
    </row>
    <row r="166" spans="1:13" ht="16.5" thickBot="1" x14ac:dyDescent="0.3">
      <c r="B166" s="160" t="s">
        <v>9</v>
      </c>
      <c r="C166" s="1092" t="s">
        <v>390</v>
      </c>
      <c r="D166" s="1093"/>
      <c r="E166" s="1093"/>
      <c r="F166" s="1094"/>
    </row>
    <row r="167" spans="1:13" ht="16.5" thickBot="1" x14ac:dyDescent="0.3">
      <c r="B167" s="160" t="s">
        <v>14</v>
      </c>
      <c r="C167" s="1095" t="s">
        <v>372</v>
      </c>
      <c r="D167" s="1096"/>
      <c r="E167" s="1096"/>
      <c r="F167" s="1097"/>
    </row>
    <row r="168" spans="1:13" x14ac:dyDescent="0.25">
      <c r="B168" s="1098"/>
      <c r="C168" s="170">
        <v>2019</v>
      </c>
      <c r="D168" s="170">
        <v>2020</v>
      </c>
      <c r="E168" s="170">
        <v>2021</v>
      </c>
      <c r="F168" s="170">
        <v>2022</v>
      </c>
    </row>
    <row r="169" spans="1:13" ht="16.5" thickBot="1" x14ac:dyDescent="0.3">
      <c r="B169" s="1099"/>
      <c r="C169" s="171" t="s">
        <v>5</v>
      </c>
      <c r="D169" s="171" t="s">
        <v>6</v>
      </c>
      <c r="E169" s="171" t="s">
        <v>6</v>
      </c>
      <c r="F169" s="171" t="s">
        <v>6</v>
      </c>
    </row>
    <row r="170" spans="1:13" ht="16.5" thickBot="1" x14ac:dyDescent="0.3">
      <c r="B170" s="160" t="s">
        <v>8</v>
      </c>
      <c r="C170" s="172">
        <v>46880</v>
      </c>
      <c r="D170" s="172">
        <v>48280</v>
      </c>
      <c r="E170" s="172">
        <v>48720</v>
      </c>
      <c r="F170" s="172">
        <v>49800</v>
      </c>
    </row>
    <row r="171" spans="1:13" ht="16.5" thickBot="1" x14ac:dyDescent="0.3">
      <c r="B171" s="160" t="s">
        <v>15</v>
      </c>
      <c r="C171" s="172">
        <f>C200</f>
        <v>129800</v>
      </c>
      <c r="D171" s="172">
        <f t="shared" ref="D171:F171" si="15">D200</f>
        <v>129300</v>
      </c>
      <c r="E171" s="172">
        <f t="shared" si="15"/>
        <v>129300</v>
      </c>
      <c r="F171" s="172">
        <f t="shared" si="15"/>
        <v>129300</v>
      </c>
    </row>
    <row r="172" spans="1:13" ht="16.5" thickBot="1" x14ac:dyDescent="0.3">
      <c r="B172" s="160" t="s">
        <v>23</v>
      </c>
      <c r="C172" s="172">
        <f>C171/C170</f>
        <v>2.7687713310580206</v>
      </c>
      <c r="D172" s="172">
        <f t="shared" ref="D172:F172" si="16">D171/D170</f>
        <v>2.6781275890637946</v>
      </c>
      <c r="E172" s="172">
        <f t="shared" si="16"/>
        <v>2.6539408866995076</v>
      </c>
      <c r="F172" s="172">
        <f t="shared" si="16"/>
        <v>2.5963855421686746</v>
      </c>
      <c r="K172" s="180"/>
      <c r="L172" s="180"/>
      <c r="M172" s="180"/>
    </row>
    <row r="173" spans="1:13" ht="16.5" thickBot="1" x14ac:dyDescent="0.3">
      <c r="B173" s="160" t="s">
        <v>16</v>
      </c>
      <c r="C173" s="173" t="s">
        <v>22</v>
      </c>
      <c r="D173" s="174">
        <f>D170/C170-1</f>
        <v>2.9863481228668887E-2</v>
      </c>
      <c r="E173" s="174">
        <f t="shared" ref="E173:F175" si="17">E170/D170-1</f>
        <v>9.1135045567523054E-3</v>
      </c>
      <c r="F173" s="174">
        <f t="shared" si="17"/>
        <v>2.2167487684729092E-2</v>
      </c>
    </row>
    <row r="174" spans="1:13" ht="16.5" thickBot="1" x14ac:dyDescent="0.3">
      <c r="B174" s="160" t="s">
        <v>17</v>
      </c>
      <c r="C174" s="173" t="s">
        <v>22</v>
      </c>
      <c r="D174" s="174">
        <f>D171/C171-1</f>
        <v>-3.8520801232665436E-3</v>
      </c>
      <c r="E174" s="174">
        <f t="shared" si="17"/>
        <v>0</v>
      </c>
      <c r="F174" s="174">
        <f t="shared" si="17"/>
        <v>0</v>
      </c>
    </row>
    <row r="175" spans="1:13" ht="16.5" thickBot="1" x14ac:dyDescent="0.3">
      <c r="B175" s="160" t="s">
        <v>18</v>
      </c>
      <c r="C175" s="173" t="s">
        <v>22</v>
      </c>
      <c r="D175" s="174">
        <f>D172/C172-1</f>
        <v>-3.2737893872799018E-2</v>
      </c>
      <c r="E175" s="174">
        <f t="shared" si="17"/>
        <v>-9.0311986863710336E-3</v>
      </c>
      <c r="F175" s="174">
        <f t="shared" si="17"/>
        <v>-2.1686746987951921E-2</v>
      </c>
    </row>
    <row r="176" spans="1:13" ht="16.5" thickBot="1" x14ac:dyDescent="0.3">
      <c r="B176" s="1100" t="s">
        <v>391</v>
      </c>
      <c r="C176" s="1101"/>
      <c r="D176" s="1101"/>
      <c r="E176" s="1101"/>
      <c r="F176" s="1102"/>
    </row>
    <row r="177" spans="2:6" x14ac:dyDescent="0.25">
      <c r="B177" s="1098"/>
      <c r="C177" s="170">
        <v>2019</v>
      </c>
      <c r="D177" s="170">
        <v>2020</v>
      </c>
      <c r="E177" s="170">
        <v>2021</v>
      </c>
      <c r="F177" s="170">
        <v>2022</v>
      </c>
    </row>
    <row r="178" spans="2:6" ht="16.5" thickBot="1" x14ac:dyDescent="0.3">
      <c r="B178" s="1099"/>
      <c r="C178" s="171" t="s">
        <v>5</v>
      </c>
      <c r="D178" s="171" t="s">
        <v>6</v>
      </c>
      <c r="E178" s="171" t="s">
        <v>6</v>
      </c>
      <c r="F178" s="171" t="s">
        <v>6</v>
      </c>
    </row>
    <row r="179" spans="2:6" ht="16.5" thickBot="1" x14ac:dyDescent="0.3">
      <c r="B179" s="175" t="s">
        <v>0</v>
      </c>
      <c r="C179" s="176">
        <v>87300</v>
      </c>
      <c r="D179" s="176">
        <v>87300</v>
      </c>
      <c r="E179" s="176">
        <v>87300</v>
      </c>
      <c r="F179" s="176">
        <v>87300</v>
      </c>
    </row>
    <row r="180" spans="2:6" ht="16.5" thickBot="1" x14ac:dyDescent="0.3">
      <c r="B180" s="177" t="s">
        <v>50</v>
      </c>
      <c r="C180" s="176">
        <v>87300</v>
      </c>
      <c r="D180" s="176">
        <v>87300</v>
      </c>
      <c r="E180" s="176">
        <v>87300</v>
      </c>
      <c r="F180" s="176">
        <v>87300</v>
      </c>
    </row>
    <row r="181" spans="2:6" ht="16.5" thickBot="1" x14ac:dyDescent="0.3">
      <c r="B181" s="177" t="s">
        <v>51</v>
      </c>
      <c r="C181" s="178"/>
      <c r="D181" s="179"/>
      <c r="E181" s="179"/>
      <c r="F181" s="179"/>
    </row>
    <row r="182" spans="2:6" ht="32.25" thickBot="1" x14ac:dyDescent="0.3">
      <c r="B182" s="175" t="s">
        <v>31</v>
      </c>
      <c r="C182" s="176">
        <v>16700</v>
      </c>
      <c r="D182" s="176">
        <v>16700</v>
      </c>
      <c r="E182" s="176">
        <v>16700</v>
      </c>
      <c r="F182" s="176">
        <v>16700</v>
      </c>
    </row>
    <row r="183" spans="2:6" ht="16.5" thickBot="1" x14ac:dyDescent="0.3">
      <c r="B183" s="177" t="s">
        <v>50</v>
      </c>
      <c r="C183" s="176">
        <v>16700</v>
      </c>
      <c r="D183" s="176">
        <v>16700</v>
      </c>
      <c r="E183" s="176">
        <v>16700</v>
      </c>
      <c r="F183" s="176">
        <v>16700</v>
      </c>
    </row>
    <row r="184" spans="2:6" ht="16.5" thickBot="1" x14ac:dyDescent="0.3">
      <c r="B184" s="177" t="s">
        <v>51</v>
      </c>
      <c r="C184" s="178"/>
      <c r="D184" s="176"/>
      <c r="E184" s="176"/>
      <c r="F184" s="176"/>
    </row>
    <row r="185" spans="2:6" ht="16.5" thickBot="1" x14ac:dyDescent="0.3">
      <c r="B185" s="175" t="s">
        <v>1</v>
      </c>
      <c r="C185" s="178">
        <v>25800</v>
      </c>
      <c r="D185" s="178">
        <v>25300</v>
      </c>
      <c r="E185" s="178">
        <v>25300</v>
      </c>
      <c r="F185" s="178">
        <v>25300</v>
      </c>
    </row>
    <row r="186" spans="2:6" ht="16.5" thickBot="1" x14ac:dyDescent="0.3">
      <c r="B186" s="177" t="s">
        <v>50</v>
      </c>
      <c r="C186" s="178">
        <v>25800</v>
      </c>
      <c r="D186" s="178">
        <v>25300</v>
      </c>
      <c r="E186" s="178">
        <v>25300</v>
      </c>
      <c r="F186" s="178">
        <v>25300</v>
      </c>
    </row>
    <row r="187" spans="2:6" ht="16.5" thickBot="1" x14ac:dyDescent="0.3">
      <c r="B187" s="177" t="s">
        <v>51</v>
      </c>
      <c r="C187" s="178"/>
      <c r="D187" s="176"/>
      <c r="E187" s="176"/>
      <c r="F187" s="176"/>
    </row>
    <row r="188" spans="2:6" ht="16.5" thickBot="1" x14ac:dyDescent="0.3">
      <c r="B188" s="175" t="s">
        <v>2</v>
      </c>
      <c r="C188" s="178"/>
      <c r="D188" s="176"/>
      <c r="E188" s="176"/>
      <c r="F188" s="176"/>
    </row>
    <row r="189" spans="2:6" ht="16.5" thickBot="1" x14ac:dyDescent="0.3">
      <c r="B189" s="177" t="s">
        <v>50</v>
      </c>
      <c r="C189" s="178"/>
      <c r="D189" s="176"/>
      <c r="E189" s="176"/>
      <c r="F189" s="176"/>
    </row>
    <row r="190" spans="2:6" ht="16.5" thickBot="1" x14ac:dyDescent="0.3">
      <c r="B190" s="177" t="s">
        <v>51</v>
      </c>
      <c r="C190" s="178"/>
      <c r="D190" s="176"/>
      <c r="E190" s="176"/>
      <c r="F190" s="176"/>
    </row>
    <row r="191" spans="2:6" ht="16.5" thickBot="1" x14ac:dyDescent="0.3">
      <c r="B191" s="175" t="s">
        <v>24</v>
      </c>
      <c r="C191" s="178">
        <v>0</v>
      </c>
      <c r="D191" s="178">
        <v>0</v>
      </c>
      <c r="E191" s="178">
        <v>0</v>
      </c>
      <c r="F191" s="178">
        <v>0</v>
      </c>
    </row>
    <row r="192" spans="2:6" ht="16.5" thickBot="1" x14ac:dyDescent="0.3">
      <c r="B192" s="177" t="s">
        <v>50</v>
      </c>
      <c r="C192" s="178"/>
      <c r="D192" s="176"/>
      <c r="E192" s="176"/>
      <c r="F192" s="176"/>
    </row>
    <row r="193" spans="2:14" ht="16.5" thickBot="1" x14ac:dyDescent="0.3">
      <c r="B193" s="177" t="s">
        <v>51</v>
      </c>
      <c r="C193" s="178"/>
      <c r="D193" s="176"/>
      <c r="E193" s="176"/>
      <c r="F193" s="176"/>
    </row>
    <row r="194" spans="2:14" ht="16.5" thickBot="1" x14ac:dyDescent="0.3">
      <c r="B194" s="175" t="s">
        <v>25</v>
      </c>
      <c r="C194" s="178">
        <v>0</v>
      </c>
      <c r="D194" s="178">
        <v>0</v>
      </c>
      <c r="E194" s="178">
        <v>0</v>
      </c>
      <c r="F194" s="178">
        <v>0</v>
      </c>
    </row>
    <row r="195" spans="2:14" ht="16.5" thickBot="1" x14ac:dyDescent="0.3">
      <c r="B195" s="177" t="s">
        <v>50</v>
      </c>
      <c r="C195" s="178"/>
      <c r="D195" s="176"/>
      <c r="E195" s="176"/>
      <c r="F195" s="176"/>
      <c r="I195" s="180"/>
      <c r="J195" s="180"/>
      <c r="K195" s="180"/>
      <c r="L195" s="180"/>
    </row>
    <row r="196" spans="2:14" ht="16.5" thickBot="1" x14ac:dyDescent="0.3">
      <c r="B196" s="177" t="s">
        <v>51</v>
      </c>
      <c r="C196" s="178"/>
      <c r="D196" s="176"/>
      <c r="E196" s="176"/>
      <c r="F196" s="176"/>
      <c r="H196" s="180"/>
    </row>
    <row r="197" spans="2:14" ht="16.5" thickBot="1" x14ac:dyDescent="0.3">
      <c r="B197" s="181" t="s">
        <v>3</v>
      </c>
      <c r="C197" s="178">
        <v>0</v>
      </c>
      <c r="D197" s="178">
        <v>0</v>
      </c>
      <c r="E197" s="178">
        <v>0</v>
      </c>
      <c r="F197" s="178">
        <v>0</v>
      </c>
    </row>
    <row r="198" spans="2:14" ht="16.5" thickBot="1" x14ac:dyDescent="0.3">
      <c r="B198" s="182" t="s">
        <v>50</v>
      </c>
      <c r="C198" s="178">
        <v>0</v>
      </c>
      <c r="D198" s="178">
        <v>0</v>
      </c>
      <c r="E198" s="178">
        <v>0</v>
      </c>
      <c r="F198" s="178">
        <v>0</v>
      </c>
    </row>
    <row r="199" spans="2:14" ht="16.5" thickBot="1" x14ac:dyDescent="0.3">
      <c r="B199" s="183" t="s">
        <v>51</v>
      </c>
      <c r="C199" s="178"/>
      <c r="D199" s="184"/>
      <c r="E199" s="185"/>
      <c r="F199" s="185"/>
      <c r="I199" s="207"/>
      <c r="J199" s="207"/>
      <c r="K199" s="207"/>
    </row>
    <row r="200" spans="2:14" ht="16.5" thickBot="1" x14ac:dyDescent="0.3">
      <c r="B200" s="186" t="s">
        <v>66</v>
      </c>
      <c r="C200" s="178">
        <f>C197+C194+C191+C188+C185+C182+C179</f>
        <v>129800</v>
      </c>
      <c r="D200" s="178">
        <f>D197+D194+D191+D188+D185+D182+D179</f>
        <v>129300</v>
      </c>
      <c r="E200" s="178">
        <f>E197+E194+E191+E188+E185+E182+E179</f>
        <v>129300</v>
      </c>
      <c r="F200" s="178">
        <f>F197+F194+F191+F188+F185+F182+F179</f>
        <v>129300</v>
      </c>
      <c r="I200" s="207"/>
      <c r="J200" s="207"/>
      <c r="K200" s="207"/>
    </row>
    <row r="201" spans="2:14" ht="16.5" thickBot="1" x14ac:dyDescent="0.3">
      <c r="B201" s="187" t="s">
        <v>35</v>
      </c>
      <c r="C201" s="188">
        <f>IF(C200-C171=0,0,"Error")</f>
        <v>0</v>
      </c>
      <c r="D201" s="188">
        <f>IF(D200-D171=0,0,"Error")</f>
        <v>0</v>
      </c>
      <c r="E201" s="188">
        <f>IF(E200-E171=0,0,"Error")</f>
        <v>0</v>
      </c>
      <c r="F201" s="188">
        <f>IF(F200-F171=0,0,"Error")</f>
        <v>0</v>
      </c>
      <c r="I201" s="207"/>
      <c r="J201" s="207"/>
      <c r="K201" s="207"/>
      <c r="L201" s="207"/>
      <c r="M201" s="207"/>
      <c r="N201" s="207"/>
    </row>
    <row r="202" spans="2:14" ht="16.5" thickBot="1" x14ac:dyDescent="0.3">
      <c r="B202" s="204" t="s">
        <v>67</v>
      </c>
      <c r="C202" s="1112" t="s">
        <v>392</v>
      </c>
      <c r="D202" s="1113"/>
      <c r="E202" s="1113"/>
      <c r="F202" s="1114"/>
      <c r="I202" s="207"/>
      <c r="J202" s="207"/>
      <c r="K202" s="207"/>
    </row>
    <row r="203" spans="2:14" ht="16.5" thickBot="1" x14ac:dyDescent="0.3">
      <c r="B203" s="160" t="s">
        <v>9</v>
      </c>
      <c r="C203" s="1077" t="s">
        <v>393</v>
      </c>
      <c r="D203" s="1078"/>
      <c r="E203" s="1078"/>
      <c r="F203" s="1079"/>
    </row>
    <row r="204" spans="2:14" ht="16.5" thickBot="1" x14ac:dyDescent="0.3">
      <c r="B204" s="160" t="s">
        <v>14</v>
      </c>
      <c r="C204" s="1095" t="s">
        <v>372</v>
      </c>
      <c r="D204" s="1096"/>
      <c r="E204" s="1096"/>
      <c r="F204" s="1097"/>
    </row>
    <row r="205" spans="2:14" x14ac:dyDescent="0.25">
      <c r="B205" s="1098"/>
      <c r="C205" s="170">
        <v>2019</v>
      </c>
      <c r="D205" s="170">
        <v>2020</v>
      </c>
      <c r="E205" s="170">
        <v>2021</v>
      </c>
      <c r="F205" s="170">
        <v>2022</v>
      </c>
    </row>
    <row r="206" spans="2:14" ht="16.5" thickBot="1" x14ac:dyDescent="0.3">
      <c r="B206" s="1099"/>
      <c r="C206" s="171" t="s">
        <v>5</v>
      </c>
      <c r="D206" s="171" t="s">
        <v>6</v>
      </c>
      <c r="E206" s="171" t="s">
        <v>6</v>
      </c>
      <c r="F206" s="171" t="s">
        <v>6</v>
      </c>
    </row>
    <row r="207" spans="2:14" ht="16.5" thickBot="1" x14ac:dyDescent="0.3">
      <c r="B207" s="160" t="s">
        <v>8</v>
      </c>
      <c r="C207" s="208">
        <v>5</v>
      </c>
      <c r="D207" s="208">
        <v>5</v>
      </c>
      <c r="E207" s="208">
        <v>5</v>
      </c>
      <c r="F207" s="208">
        <v>5</v>
      </c>
    </row>
    <row r="208" spans="2:14" ht="16.5" thickBot="1" x14ac:dyDescent="0.3">
      <c r="B208" s="160" t="s">
        <v>15</v>
      </c>
      <c r="C208" s="172">
        <v>8500</v>
      </c>
      <c r="D208" s="172">
        <v>5000</v>
      </c>
      <c r="E208" s="172">
        <v>5000</v>
      </c>
      <c r="F208" s="172">
        <v>5000</v>
      </c>
    </row>
    <row r="209" spans="2:12" ht="16.5" thickBot="1" x14ac:dyDescent="0.3">
      <c r="B209" s="160" t="s">
        <v>23</v>
      </c>
      <c r="C209" s="172">
        <f>C208/C207</f>
        <v>1700</v>
      </c>
      <c r="D209" s="172">
        <f>D208/D207</f>
        <v>1000</v>
      </c>
      <c r="E209" s="172">
        <f>E208/E207</f>
        <v>1000</v>
      </c>
      <c r="F209" s="172">
        <f>F208/F207</f>
        <v>1000</v>
      </c>
    </row>
    <row r="210" spans="2:12" ht="16.5" thickBot="1" x14ac:dyDescent="0.3">
      <c r="B210" s="160" t="s">
        <v>16</v>
      </c>
      <c r="C210" s="173"/>
      <c r="D210" s="174">
        <f t="shared" ref="D210:F212" si="18">D207/C207-1</f>
        <v>0</v>
      </c>
      <c r="E210" s="174">
        <f t="shared" si="18"/>
        <v>0</v>
      </c>
      <c r="F210" s="174">
        <f t="shared" si="18"/>
        <v>0</v>
      </c>
    </row>
    <row r="211" spans="2:12" ht="16.5" thickBot="1" x14ac:dyDescent="0.3">
      <c r="B211" s="160" t="s">
        <v>17</v>
      </c>
      <c r="C211" s="173"/>
      <c r="D211" s="174">
        <f t="shared" si="18"/>
        <v>-0.41176470588235292</v>
      </c>
      <c r="E211" s="174">
        <f t="shared" si="18"/>
        <v>0</v>
      </c>
      <c r="F211" s="174">
        <f t="shared" si="18"/>
        <v>0</v>
      </c>
      <c r="I211" s="180"/>
      <c r="J211" s="180"/>
      <c r="K211" s="180"/>
    </row>
    <row r="212" spans="2:12" ht="16.5" thickBot="1" x14ac:dyDescent="0.3">
      <c r="B212" s="160" t="s">
        <v>18</v>
      </c>
      <c r="C212" s="173"/>
      <c r="D212" s="174">
        <f>D209/C209-1</f>
        <v>-0.41176470588235292</v>
      </c>
      <c r="E212" s="174">
        <f>E209/D209-1</f>
        <v>0</v>
      </c>
      <c r="F212" s="174">
        <f t="shared" si="18"/>
        <v>0</v>
      </c>
      <c r="L212" s="180"/>
    </row>
    <row r="213" spans="2:12" ht="16.5" thickBot="1" x14ac:dyDescent="0.3">
      <c r="B213" s="1100" t="s">
        <v>394</v>
      </c>
      <c r="C213" s="1101"/>
      <c r="D213" s="1101"/>
      <c r="E213" s="1101"/>
      <c r="F213" s="1102"/>
    </row>
    <row r="214" spans="2:12" x14ac:dyDescent="0.25">
      <c r="B214" s="1098"/>
      <c r="C214" s="170">
        <v>2019</v>
      </c>
      <c r="D214" s="170">
        <v>2020</v>
      </c>
      <c r="E214" s="170">
        <v>2021</v>
      </c>
      <c r="F214" s="170">
        <v>2022</v>
      </c>
      <c r="H214" s="180"/>
    </row>
    <row r="215" spans="2:12" ht="16.5" thickBot="1" x14ac:dyDescent="0.3">
      <c r="B215" s="1099"/>
      <c r="C215" s="171" t="s">
        <v>5</v>
      </c>
      <c r="D215" s="171" t="s">
        <v>6</v>
      </c>
      <c r="E215" s="171" t="s">
        <v>6</v>
      </c>
      <c r="F215" s="171" t="s">
        <v>6</v>
      </c>
    </row>
    <row r="216" spans="2:12" ht="16.5" thickBot="1" x14ac:dyDescent="0.3">
      <c r="B216" s="175" t="s">
        <v>0</v>
      </c>
      <c r="C216" s="176">
        <v>0</v>
      </c>
      <c r="D216" s="176">
        <v>0</v>
      </c>
      <c r="E216" s="176">
        <v>0</v>
      </c>
      <c r="F216" s="176">
        <v>0</v>
      </c>
    </row>
    <row r="217" spans="2:12" ht="16.5" thickBot="1" x14ac:dyDescent="0.3">
      <c r="B217" s="177" t="s">
        <v>50</v>
      </c>
      <c r="C217" s="178"/>
      <c r="D217" s="179"/>
      <c r="E217" s="179"/>
      <c r="F217" s="179"/>
    </row>
    <row r="218" spans="2:12" ht="16.5" thickBot="1" x14ac:dyDescent="0.3">
      <c r="B218" s="177" t="s">
        <v>51</v>
      </c>
      <c r="C218" s="178"/>
      <c r="D218" s="179"/>
      <c r="E218" s="179"/>
      <c r="F218" s="179"/>
    </row>
    <row r="219" spans="2:12" ht="32.25" thickBot="1" x14ac:dyDescent="0.3">
      <c r="B219" s="175" t="s">
        <v>31</v>
      </c>
      <c r="C219" s="176">
        <v>0</v>
      </c>
      <c r="D219" s="176">
        <v>0</v>
      </c>
      <c r="E219" s="176">
        <v>0</v>
      </c>
      <c r="F219" s="176">
        <v>0</v>
      </c>
    </row>
    <row r="220" spans="2:12" ht="16.5" thickBot="1" x14ac:dyDescent="0.3">
      <c r="B220" s="177" t="s">
        <v>50</v>
      </c>
      <c r="C220" s="178"/>
      <c r="D220" s="176"/>
      <c r="E220" s="176"/>
      <c r="F220" s="176"/>
    </row>
    <row r="221" spans="2:12" ht="16.5" thickBot="1" x14ac:dyDescent="0.3">
      <c r="B221" s="177" t="s">
        <v>51</v>
      </c>
      <c r="C221" s="178"/>
      <c r="D221" s="176"/>
      <c r="E221" s="176"/>
      <c r="F221" s="176"/>
    </row>
    <row r="222" spans="2:12" ht="16.5" thickBot="1" x14ac:dyDescent="0.3">
      <c r="B222" s="175" t="s">
        <v>1</v>
      </c>
      <c r="C222" s="203">
        <v>0</v>
      </c>
      <c r="D222" s="209">
        <v>0</v>
      </c>
      <c r="E222" s="209">
        <v>0</v>
      </c>
      <c r="F222" s="209">
        <v>0</v>
      </c>
    </row>
    <row r="223" spans="2:12" ht="16.5" thickBot="1" x14ac:dyDescent="0.3">
      <c r="B223" s="177" t="s">
        <v>50</v>
      </c>
      <c r="C223" s="178"/>
      <c r="D223" s="176"/>
      <c r="E223" s="176"/>
      <c r="F223" s="176"/>
    </row>
    <row r="224" spans="2:12" ht="16.5" thickBot="1" x14ac:dyDescent="0.3">
      <c r="B224" s="177" t="s">
        <v>51</v>
      </c>
      <c r="C224" s="178"/>
      <c r="D224" s="176"/>
      <c r="E224" s="176"/>
      <c r="F224" s="176"/>
    </row>
    <row r="225" spans="2:12" ht="16.5" thickBot="1" x14ac:dyDescent="0.3">
      <c r="B225" s="175" t="s">
        <v>2</v>
      </c>
      <c r="C225" s="178">
        <v>0</v>
      </c>
      <c r="D225" s="178">
        <v>0</v>
      </c>
      <c r="E225" s="178">
        <v>0</v>
      </c>
      <c r="F225" s="178">
        <v>0</v>
      </c>
    </row>
    <row r="226" spans="2:12" ht="16.5" thickBot="1" x14ac:dyDescent="0.3">
      <c r="B226" s="177" t="s">
        <v>50</v>
      </c>
      <c r="C226" s="178"/>
      <c r="D226" s="178"/>
      <c r="E226" s="178"/>
      <c r="F226" s="178"/>
    </row>
    <row r="227" spans="2:12" ht="16.5" thickBot="1" x14ac:dyDescent="0.3">
      <c r="B227" s="177" t="s">
        <v>51</v>
      </c>
      <c r="C227" s="178"/>
      <c r="D227" s="178"/>
      <c r="E227" s="178"/>
      <c r="F227" s="178"/>
    </row>
    <row r="228" spans="2:12" ht="16.5" thickBot="1" x14ac:dyDescent="0.3">
      <c r="B228" s="175" t="s">
        <v>24</v>
      </c>
      <c r="C228" s="178">
        <v>0</v>
      </c>
      <c r="D228" s="178">
        <v>0</v>
      </c>
      <c r="E228" s="178">
        <v>0</v>
      </c>
      <c r="F228" s="178">
        <v>0</v>
      </c>
    </row>
    <row r="229" spans="2:12" ht="16.5" thickBot="1" x14ac:dyDescent="0.3">
      <c r="B229" s="177" t="s">
        <v>50</v>
      </c>
      <c r="C229" s="178"/>
      <c r="D229" s="176"/>
      <c r="E229" s="176"/>
      <c r="F229" s="176"/>
    </row>
    <row r="230" spans="2:12" ht="16.5" thickBot="1" x14ac:dyDescent="0.3">
      <c r="B230" s="177" t="s">
        <v>51</v>
      </c>
      <c r="C230" s="178"/>
      <c r="D230" s="176"/>
      <c r="E230" s="176"/>
      <c r="F230" s="176"/>
    </row>
    <row r="231" spans="2:12" ht="16.5" thickBot="1" x14ac:dyDescent="0.3">
      <c r="B231" s="175" t="s">
        <v>25</v>
      </c>
      <c r="C231" s="178">
        <v>8500</v>
      </c>
      <c r="D231" s="178">
        <v>5000</v>
      </c>
      <c r="E231" s="178">
        <v>5000</v>
      </c>
      <c r="F231" s="178">
        <v>5000</v>
      </c>
    </row>
    <row r="232" spans="2:12" ht="16.5" thickBot="1" x14ac:dyDescent="0.3">
      <c r="B232" s="177" t="s">
        <v>50</v>
      </c>
      <c r="C232" s="178">
        <v>8500</v>
      </c>
      <c r="D232" s="178">
        <v>5000</v>
      </c>
      <c r="E232" s="178">
        <v>5000</v>
      </c>
      <c r="F232" s="178">
        <v>5000</v>
      </c>
    </row>
    <row r="233" spans="2:12" ht="16.5" thickBot="1" x14ac:dyDescent="0.3">
      <c r="B233" s="177" t="s">
        <v>51</v>
      </c>
      <c r="C233" s="178"/>
      <c r="D233" s="176"/>
      <c r="E233" s="176"/>
      <c r="F233" s="176"/>
    </row>
    <row r="234" spans="2:12" ht="32.25" thickBot="1" x14ac:dyDescent="0.3">
      <c r="B234" s="175" t="s">
        <v>3</v>
      </c>
      <c r="C234" s="178">
        <v>0</v>
      </c>
      <c r="D234" s="178">
        <v>0</v>
      </c>
      <c r="E234" s="178">
        <v>0</v>
      </c>
      <c r="F234" s="178">
        <v>0</v>
      </c>
    </row>
    <row r="235" spans="2:12" ht="16.5" thickBot="1" x14ac:dyDescent="0.3">
      <c r="B235" s="182" t="s">
        <v>50</v>
      </c>
      <c r="C235" s="178"/>
      <c r="D235" s="176"/>
      <c r="E235" s="176"/>
      <c r="F235" s="176"/>
    </row>
    <row r="236" spans="2:12" ht="16.5" thickBot="1" x14ac:dyDescent="0.3">
      <c r="B236" s="183" t="s">
        <v>51</v>
      </c>
      <c r="C236" s="178"/>
      <c r="D236" s="176"/>
      <c r="E236" s="176"/>
      <c r="F236" s="176"/>
      <c r="I236" s="180"/>
      <c r="J236" s="180"/>
      <c r="K236" s="180"/>
    </row>
    <row r="237" spans="2:12" ht="16.5" thickBot="1" x14ac:dyDescent="0.3">
      <c r="B237" s="210" t="s">
        <v>69</v>
      </c>
      <c r="C237" s="178">
        <f>C234+C231+C228+C225+C222+C219+C216</f>
        <v>8500</v>
      </c>
      <c r="D237" s="178">
        <f t="shared" ref="D237:F237" si="19">D234+D231+D228+D225+D222+D219+D216</f>
        <v>5000</v>
      </c>
      <c r="E237" s="178">
        <f t="shared" si="19"/>
        <v>5000</v>
      </c>
      <c r="F237" s="178">
        <f t="shared" si="19"/>
        <v>5000</v>
      </c>
      <c r="L237" s="180"/>
    </row>
    <row r="238" spans="2:12" ht="16.5" thickBot="1" x14ac:dyDescent="0.3">
      <c r="B238" s="187" t="s">
        <v>35</v>
      </c>
      <c r="C238" s="188">
        <f>IF(C237-C208=0,0,"Error")</f>
        <v>0</v>
      </c>
      <c r="D238" s="188">
        <f>IF(D237-D208=0,0,"Error")</f>
        <v>0</v>
      </c>
      <c r="E238" s="188">
        <f>IF(E237-E208=0,0,"Error")</f>
        <v>0</v>
      </c>
      <c r="F238" s="188">
        <f>IF(F237-F208=0,0,"Error")</f>
        <v>0</v>
      </c>
    </row>
    <row r="239" spans="2:12" ht="16.5" thickBot="1" x14ac:dyDescent="0.3">
      <c r="B239" s="1130" t="s">
        <v>45</v>
      </c>
      <c r="C239" s="1087"/>
      <c r="D239" s="1087"/>
      <c r="E239" s="1087"/>
      <c r="F239" s="1088"/>
      <c r="H239" s="180"/>
    </row>
    <row r="240" spans="2:12" ht="16.5" thickBot="1" x14ac:dyDescent="0.3">
      <c r="B240" s="1086" t="s">
        <v>39</v>
      </c>
      <c r="C240" s="1087"/>
      <c r="D240" s="1087"/>
      <c r="E240" s="1087"/>
      <c r="F240" s="1088"/>
    </row>
    <row r="241" spans="2:6" ht="16.5" thickBot="1" x14ac:dyDescent="0.3">
      <c r="B241" s="211" t="s">
        <v>29</v>
      </c>
      <c r="C241" s="1131" t="s">
        <v>395</v>
      </c>
      <c r="D241" s="1132"/>
      <c r="E241" s="1132"/>
      <c r="F241" s="1133"/>
    </row>
    <row r="242" spans="2:6" ht="16.5" thickBot="1" x14ac:dyDescent="0.3">
      <c r="B242" s="189" t="s">
        <v>52</v>
      </c>
      <c r="C242" s="1134" t="s">
        <v>396</v>
      </c>
      <c r="D242" s="1135"/>
      <c r="E242" s="1135"/>
      <c r="F242" s="1136"/>
    </row>
    <row r="243" spans="2:6" ht="16.5" thickBot="1" x14ac:dyDescent="0.3">
      <c r="B243" s="160" t="s">
        <v>9</v>
      </c>
      <c r="C243" s="1077" t="s">
        <v>396</v>
      </c>
      <c r="D243" s="1078"/>
      <c r="E243" s="1078"/>
      <c r="F243" s="1079"/>
    </row>
    <row r="244" spans="2:6" ht="16.5" thickBot="1" x14ac:dyDescent="0.3">
      <c r="B244" s="160" t="s">
        <v>14</v>
      </c>
      <c r="C244" s="1095" t="s">
        <v>372</v>
      </c>
      <c r="D244" s="1096"/>
      <c r="E244" s="1096"/>
      <c r="F244" s="1097"/>
    </row>
    <row r="245" spans="2:6" x14ac:dyDescent="0.25">
      <c r="B245" s="1098"/>
      <c r="C245" s="170">
        <v>2019</v>
      </c>
      <c r="D245" s="170">
        <v>2020</v>
      </c>
      <c r="E245" s="170">
        <v>2021</v>
      </c>
      <c r="F245" s="170">
        <v>2022</v>
      </c>
    </row>
    <row r="246" spans="2:6" ht="16.5" thickBot="1" x14ac:dyDescent="0.3">
      <c r="B246" s="1099"/>
      <c r="C246" s="171" t="s">
        <v>5</v>
      </c>
      <c r="D246" s="171" t="s">
        <v>6</v>
      </c>
      <c r="E246" s="171" t="s">
        <v>6</v>
      </c>
      <c r="F246" s="171" t="s">
        <v>6</v>
      </c>
    </row>
    <row r="247" spans="2:6" ht="16.5" thickBot="1" x14ac:dyDescent="0.3">
      <c r="B247" s="160" t="s">
        <v>8</v>
      </c>
      <c r="C247" s="172">
        <v>10</v>
      </c>
      <c r="D247" s="172">
        <v>10</v>
      </c>
      <c r="E247" s="172">
        <v>10</v>
      </c>
      <c r="F247" s="172">
        <v>10</v>
      </c>
    </row>
    <row r="248" spans="2:6" ht="16.5" thickBot="1" x14ac:dyDescent="0.3">
      <c r="B248" s="160" t="s">
        <v>15</v>
      </c>
      <c r="C248" s="172">
        <v>2000</v>
      </c>
      <c r="D248" s="172">
        <v>2000</v>
      </c>
      <c r="E248" s="172">
        <v>2000</v>
      </c>
      <c r="F248" s="172">
        <v>2000</v>
      </c>
    </row>
    <row r="249" spans="2:6" ht="16.5" thickBot="1" x14ac:dyDescent="0.3">
      <c r="B249" s="160" t="s">
        <v>23</v>
      </c>
      <c r="C249" s="172">
        <f>C248/C247</f>
        <v>200</v>
      </c>
      <c r="D249" s="172">
        <f t="shared" ref="D249:F249" si="20">D248/D247</f>
        <v>200</v>
      </c>
      <c r="E249" s="172">
        <f t="shared" si="20"/>
        <v>200</v>
      </c>
      <c r="F249" s="172">
        <f t="shared" si="20"/>
        <v>200</v>
      </c>
    </row>
    <row r="250" spans="2:6" ht="16.5" thickBot="1" x14ac:dyDescent="0.3">
      <c r="B250" s="160" t="s">
        <v>16</v>
      </c>
      <c r="C250" s="173" t="s">
        <v>22</v>
      </c>
      <c r="D250" s="174">
        <f>D247/C247-1</f>
        <v>0</v>
      </c>
      <c r="E250" s="174">
        <f t="shared" ref="E250:F252" si="21">E247/D247-1</f>
        <v>0</v>
      </c>
      <c r="F250" s="174">
        <f t="shared" si="21"/>
        <v>0</v>
      </c>
    </row>
    <row r="251" spans="2:6" ht="16.5" thickBot="1" x14ac:dyDescent="0.3">
      <c r="B251" s="160" t="s">
        <v>17</v>
      </c>
      <c r="C251" s="173" t="s">
        <v>22</v>
      </c>
      <c r="D251" s="174">
        <f>D248/C248-1</f>
        <v>0</v>
      </c>
      <c r="E251" s="174">
        <f t="shared" si="21"/>
        <v>0</v>
      </c>
      <c r="F251" s="174">
        <f t="shared" si="21"/>
        <v>0</v>
      </c>
    </row>
    <row r="252" spans="2:6" ht="16.5" thickBot="1" x14ac:dyDescent="0.3">
      <c r="B252" s="160" t="s">
        <v>18</v>
      </c>
      <c r="C252" s="173" t="s">
        <v>22</v>
      </c>
      <c r="D252" s="174">
        <f>D249/C249-1</f>
        <v>0</v>
      </c>
      <c r="E252" s="174">
        <f t="shared" si="21"/>
        <v>0</v>
      </c>
      <c r="F252" s="174">
        <f t="shared" si="21"/>
        <v>0</v>
      </c>
    </row>
    <row r="253" spans="2:6" ht="16.5" thickBot="1" x14ac:dyDescent="0.3">
      <c r="B253" s="1100" t="s">
        <v>397</v>
      </c>
      <c r="C253" s="1101"/>
      <c r="D253" s="1101"/>
      <c r="E253" s="1101"/>
      <c r="F253" s="1102"/>
    </row>
    <row r="254" spans="2:6" x14ac:dyDescent="0.25">
      <c r="B254" s="1098"/>
      <c r="C254" s="170">
        <v>2019</v>
      </c>
      <c r="D254" s="170">
        <v>2020</v>
      </c>
      <c r="E254" s="170">
        <v>2021</v>
      </c>
      <c r="F254" s="170">
        <v>2022</v>
      </c>
    </row>
    <row r="255" spans="2:6" ht="16.5" thickBot="1" x14ac:dyDescent="0.3">
      <c r="B255" s="1099"/>
      <c r="C255" s="171" t="s">
        <v>5</v>
      </c>
      <c r="D255" s="171" t="s">
        <v>6</v>
      </c>
      <c r="E255" s="171" t="s">
        <v>6</v>
      </c>
      <c r="F255" s="171" t="s">
        <v>6</v>
      </c>
    </row>
    <row r="256" spans="2:6" ht="16.5" thickBot="1" x14ac:dyDescent="0.3">
      <c r="B256" s="175" t="s">
        <v>41</v>
      </c>
      <c r="C256" s="176">
        <f>C257+C258+C259+C260</f>
        <v>0</v>
      </c>
      <c r="D256" s="176">
        <f t="shared" ref="D256:F256" si="22">D257+D258+D259+D260</f>
        <v>0</v>
      </c>
      <c r="E256" s="176">
        <f t="shared" si="22"/>
        <v>0</v>
      </c>
      <c r="F256" s="176">
        <f t="shared" si="22"/>
        <v>0</v>
      </c>
    </row>
    <row r="257" spans="2:12" ht="16.5" thickBot="1" x14ac:dyDescent="0.3">
      <c r="B257" s="177" t="s">
        <v>50</v>
      </c>
      <c r="C257" s="176"/>
      <c r="D257" s="176"/>
      <c r="E257" s="176"/>
      <c r="F257" s="176"/>
    </row>
    <row r="258" spans="2:12" ht="16.5" thickBot="1" x14ac:dyDescent="0.3">
      <c r="B258" s="177" t="s">
        <v>75</v>
      </c>
      <c r="C258" s="176"/>
      <c r="D258" s="176"/>
      <c r="E258" s="176"/>
      <c r="F258" s="176"/>
    </row>
    <row r="259" spans="2:12" ht="16.5" thickBot="1" x14ac:dyDescent="0.3">
      <c r="B259" s="177" t="s">
        <v>76</v>
      </c>
      <c r="C259" s="176"/>
      <c r="D259" s="176"/>
      <c r="E259" s="176"/>
      <c r="F259" s="176"/>
    </row>
    <row r="260" spans="2:12" ht="16.5" thickBot="1" x14ac:dyDescent="0.3">
      <c r="B260" s="177" t="s">
        <v>77</v>
      </c>
      <c r="C260" s="176"/>
      <c r="D260" s="176"/>
      <c r="E260" s="176"/>
      <c r="F260" s="176"/>
    </row>
    <row r="261" spans="2:12" ht="16.5" thickBot="1" x14ac:dyDescent="0.3">
      <c r="B261" s="175" t="s">
        <v>42</v>
      </c>
      <c r="C261" s="178">
        <v>2000</v>
      </c>
      <c r="D261" s="178">
        <v>2000</v>
      </c>
      <c r="E261" s="178">
        <v>2000</v>
      </c>
      <c r="F261" s="178">
        <v>2000</v>
      </c>
      <c r="I261" s="180"/>
      <c r="J261" s="180"/>
      <c r="K261" s="180"/>
    </row>
    <row r="262" spans="2:12" ht="16.5" thickBot="1" x14ac:dyDescent="0.3">
      <c r="B262" s="177" t="s">
        <v>50</v>
      </c>
      <c r="C262" s="178">
        <v>2000</v>
      </c>
      <c r="D262" s="178">
        <v>2000</v>
      </c>
      <c r="E262" s="178">
        <v>2000</v>
      </c>
      <c r="F262" s="178">
        <v>2000</v>
      </c>
      <c r="L262" s="180"/>
    </row>
    <row r="263" spans="2:12" ht="16.5" thickBot="1" x14ac:dyDescent="0.3">
      <c r="B263" s="177" t="s">
        <v>75</v>
      </c>
      <c r="C263" s="178"/>
      <c r="D263" s="176"/>
      <c r="E263" s="176"/>
      <c r="F263" s="176"/>
    </row>
    <row r="264" spans="2:12" ht="16.5" thickBot="1" x14ac:dyDescent="0.3">
      <c r="B264" s="177" t="s">
        <v>76</v>
      </c>
      <c r="C264" s="178"/>
      <c r="D264" s="176"/>
      <c r="E264" s="176"/>
      <c r="F264" s="176"/>
      <c r="H264" s="180"/>
    </row>
    <row r="265" spans="2:12" ht="16.5" thickBot="1" x14ac:dyDescent="0.3">
      <c r="B265" s="182" t="s">
        <v>77</v>
      </c>
      <c r="C265" s="178"/>
      <c r="D265" s="176"/>
      <c r="E265" s="176"/>
      <c r="F265" s="176"/>
    </row>
    <row r="266" spans="2:12" ht="16.5" thickBot="1" x14ac:dyDescent="0.3">
      <c r="B266" s="186" t="s">
        <v>33</v>
      </c>
      <c r="C266" s="178">
        <f>C256+C261</f>
        <v>2000</v>
      </c>
      <c r="D266" s="178">
        <f t="shared" ref="D266:F266" si="23">D256+D261</f>
        <v>2000</v>
      </c>
      <c r="E266" s="178">
        <f t="shared" si="23"/>
        <v>2000</v>
      </c>
      <c r="F266" s="178">
        <f t="shared" si="23"/>
        <v>2000</v>
      </c>
    </row>
    <row r="267" spans="2:12" ht="16.5" thickBot="1" x14ac:dyDescent="0.3">
      <c r="B267" s="186" t="s">
        <v>29</v>
      </c>
      <c r="C267" s="1124" t="s">
        <v>398</v>
      </c>
      <c r="D267" s="1125"/>
      <c r="E267" s="1125"/>
      <c r="F267" s="1126"/>
    </row>
    <row r="268" spans="2:12" ht="16.5" thickBot="1" x14ac:dyDescent="0.3">
      <c r="B268" s="212" t="s">
        <v>55</v>
      </c>
      <c r="C268" s="1127" t="s">
        <v>399</v>
      </c>
      <c r="D268" s="1128"/>
      <c r="E268" s="1128"/>
      <c r="F268" s="1129"/>
    </row>
    <row r="269" spans="2:12" ht="16.5" thickBot="1" x14ac:dyDescent="0.3">
      <c r="B269" s="160" t="s">
        <v>9</v>
      </c>
      <c r="C269" s="1077" t="s">
        <v>400</v>
      </c>
      <c r="D269" s="1078"/>
      <c r="E269" s="1078"/>
      <c r="F269" s="1079"/>
    </row>
    <row r="270" spans="2:12" ht="16.5" thickBot="1" x14ac:dyDescent="0.3">
      <c r="B270" s="160" t="s">
        <v>14</v>
      </c>
      <c r="C270" s="1095" t="s">
        <v>401</v>
      </c>
      <c r="D270" s="1096"/>
      <c r="E270" s="1096"/>
      <c r="F270" s="1097"/>
    </row>
    <row r="271" spans="2:12" x14ac:dyDescent="0.25">
      <c r="B271" s="1098"/>
      <c r="C271" s="170">
        <v>2019</v>
      </c>
      <c r="D271" s="170">
        <v>2020</v>
      </c>
      <c r="E271" s="170">
        <v>2021</v>
      </c>
      <c r="F271" s="170">
        <v>2022</v>
      </c>
    </row>
    <row r="272" spans="2:12" ht="16.5" thickBot="1" x14ac:dyDescent="0.3">
      <c r="B272" s="1099"/>
      <c r="C272" s="171" t="s">
        <v>5</v>
      </c>
      <c r="D272" s="171" t="s">
        <v>6</v>
      </c>
      <c r="E272" s="171" t="s">
        <v>6</v>
      </c>
      <c r="F272" s="171" t="s">
        <v>6</v>
      </c>
    </row>
    <row r="273" spans="2:11" ht="16.5" thickBot="1" x14ac:dyDescent="0.3">
      <c r="B273" s="160" t="s">
        <v>8</v>
      </c>
      <c r="C273" s="173">
        <v>0</v>
      </c>
      <c r="D273" s="173">
        <v>0</v>
      </c>
      <c r="E273" s="173">
        <v>0</v>
      </c>
      <c r="F273" s="173">
        <v>0</v>
      </c>
    </row>
    <row r="274" spans="2:11" ht="16.5" thickBot="1" x14ac:dyDescent="0.3">
      <c r="B274" s="160" t="s">
        <v>15</v>
      </c>
      <c r="C274" s="172">
        <v>0</v>
      </c>
      <c r="D274" s="172">
        <f>D292</f>
        <v>0</v>
      </c>
      <c r="E274" s="172">
        <f t="shared" ref="E274:F274" si="24">E292</f>
        <v>0</v>
      </c>
      <c r="F274" s="172">
        <f t="shared" si="24"/>
        <v>0</v>
      </c>
    </row>
    <row r="275" spans="2:11" ht="16.5" thickBot="1" x14ac:dyDescent="0.3">
      <c r="B275" s="160" t="s">
        <v>23</v>
      </c>
      <c r="C275" s="172" t="e">
        <f>C274/C273</f>
        <v>#DIV/0!</v>
      </c>
      <c r="D275" s="172" t="e">
        <f t="shared" ref="D275:F275" si="25">D274/D273</f>
        <v>#DIV/0!</v>
      </c>
      <c r="E275" s="172" t="e">
        <f t="shared" si="25"/>
        <v>#DIV/0!</v>
      </c>
      <c r="F275" s="172" t="e">
        <f t="shared" si="25"/>
        <v>#DIV/0!</v>
      </c>
    </row>
    <row r="276" spans="2:11" ht="16.5" thickBot="1" x14ac:dyDescent="0.3">
      <c r="B276" s="160" t="s">
        <v>16</v>
      </c>
      <c r="C276" s="173" t="s">
        <v>22</v>
      </c>
      <c r="D276" s="174" t="e">
        <f>D273/C273-1</f>
        <v>#DIV/0!</v>
      </c>
      <c r="E276" s="174" t="e">
        <f t="shared" ref="E276:F278" si="26">E273/D273-1</f>
        <v>#DIV/0!</v>
      </c>
      <c r="F276" s="174" t="e">
        <f t="shared" si="26"/>
        <v>#DIV/0!</v>
      </c>
    </row>
    <row r="277" spans="2:11" ht="16.5" thickBot="1" x14ac:dyDescent="0.3">
      <c r="B277" s="160" t="s">
        <v>17</v>
      </c>
      <c r="C277" s="173" t="s">
        <v>22</v>
      </c>
      <c r="D277" s="174" t="e">
        <f>D274/C274-1</f>
        <v>#DIV/0!</v>
      </c>
      <c r="E277" s="174" t="e">
        <f t="shared" si="26"/>
        <v>#DIV/0!</v>
      </c>
      <c r="F277" s="174" t="e">
        <f t="shared" si="26"/>
        <v>#DIV/0!</v>
      </c>
    </row>
    <row r="278" spans="2:11" ht="16.5" thickBot="1" x14ac:dyDescent="0.3">
      <c r="B278" s="160" t="s">
        <v>18</v>
      </c>
      <c r="C278" s="173" t="s">
        <v>22</v>
      </c>
      <c r="D278" s="174" t="e">
        <f>D275/C275-1</f>
        <v>#DIV/0!</v>
      </c>
      <c r="E278" s="174" t="e">
        <f t="shared" si="26"/>
        <v>#DIV/0!</v>
      </c>
      <c r="F278" s="174" t="e">
        <f t="shared" si="26"/>
        <v>#DIV/0!</v>
      </c>
    </row>
    <row r="279" spans="2:11" ht="16.5" thickBot="1" x14ac:dyDescent="0.3">
      <c r="B279" s="1100" t="s">
        <v>402</v>
      </c>
      <c r="C279" s="1101"/>
      <c r="D279" s="1101"/>
      <c r="E279" s="1101"/>
      <c r="F279" s="1102"/>
    </row>
    <row r="280" spans="2:11" x14ac:dyDescent="0.25">
      <c r="B280" s="1098"/>
      <c r="C280" s="170">
        <v>2019</v>
      </c>
      <c r="D280" s="170">
        <v>2020</v>
      </c>
      <c r="E280" s="170">
        <v>2021</v>
      </c>
      <c r="F280" s="170">
        <v>2022</v>
      </c>
    </row>
    <row r="281" spans="2:11" ht="16.5" thickBot="1" x14ac:dyDescent="0.3">
      <c r="B281" s="1099"/>
      <c r="C281" s="171" t="s">
        <v>5</v>
      </c>
      <c r="D281" s="171" t="s">
        <v>6</v>
      </c>
      <c r="E281" s="171" t="s">
        <v>6</v>
      </c>
      <c r="F281" s="171" t="s">
        <v>6</v>
      </c>
    </row>
    <row r="282" spans="2:11" ht="16.5" thickBot="1" x14ac:dyDescent="0.3">
      <c r="B282" s="175" t="s">
        <v>41</v>
      </c>
      <c r="C282" s="176">
        <f>C283+C284+C285+C286</f>
        <v>0</v>
      </c>
      <c r="D282" s="176">
        <f t="shared" ref="D282:F282" si="27">D283+D284+D285+D286</f>
        <v>0</v>
      </c>
      <c r="E282" s="176">
        <f t="shared" si="27"/>
        <v>0</v>
      </c>
      <c r="F282" s="176">
        <f t="shared" si="27"/>
        <v>0</v>
      </c>
    </row>
    <row r="283" spans="2:11" ht="16.5" thickBot="1" x14ac:dyDescent="0.3">
      <c r="B283" s="177" t="s">
        <v>50</v>
      </c>
      <c r="C283" s="176"/>
      <c r="D283" s="176"/>
      <c r="E283" s="176"/>
      <c r="F283" s="176"/>
    </row>
    <row r="284" spans="2:11" ht="16.5" thickBot="1" x14ac:dyDescent="0.3">
      <c r="B284" s="177" t="s">
        <v>75</v>
      </c>
      <c r="C284" s="176"/>
      <c r="D284" s="176"/>
      <c r="E284" s="176"/>
      <c r="F284" s="176"/>
    </row>
    <row r="285" spans="2:11" ht="16.5" thickBot="1" x14ac:dyDescent="0.3">
      <c r="B285" s="177" t="s">
        <v>76</v>
      </c>
      <c r="C285" s="176"/>
      <c r="D285" s="176"/>
      <c r="E285" s="176"/>
      <c r="F285" s="176"/>
    </row>
    <row r="286" spans="2:11" ht="16.5" thickBot="1" x14ac:dyDescent="0.3">
      <c r="B286" s="177" t="s">
        <v>77</v>
      </c>
      <c r="C286" s="176"/>
      <c r="D286" s="176"/>
      <c r="E286" s="176"/>
      <c r="F286" s="176"/>
    </row>
    <row r="287" spans="2:11" ht="16.5" thickBot="1" x14ac:dyDescent="0.3">
      <c r="B287" s="175" t="s">
        <v>42</v>
      </c>
      <c r="C287" s="178">
        <f>C288+C289+C290+C291</f>
        <v>0</v>
      </c>
      <c r="D287" s="178">
        <f t="shared" ref="D287:F287" si="28">D288+D289+D290+D291</f>
        <v>0</v>
      </c>
      <c r="E287" s="178">
        <f t="shared" si="28"/>
        <v>0</v>
      </c>
      <c r="F287" s="178">
        <f t="shared" si="28"/>
        <v>0</v>
      </c>
    </row>
    <row r="288" spans="2:11" ht="16.5" thickBot="1" x14ac:dyDescent="0.3">
      <c r="B288" s="177" t="s">
        <v>50</v>
      </c>
      <c r="C288" s="178">
        <v>0</v>
      </c>
      <c r="D288" s="201">
        <v>0</v>
      </c>
      <c r="E288" s="201">
        <v>0</v>
      </c>
      <c r="F288" s="201">
        <v>0</v>
      </c>
      <c r="I288" s="180"/>
      <c r="J288" s="180"/>
      <c r="K288" s="180"/>
    </row>
    <row r="289" spans="2:12" ht="16.5" thickBot="1" x14ac:dyDescent="0.3">
      <c r="B289" s="177" t="s">
        <v>75</v>
      </c>
      <c r="C289" s="178"/>
      <c r="D289" s="176"/>
      <c r="E289" s="176"/>
      <c r="F289" s="176"/>
      <c r="L289" s="180"/>
    </row>
    <row r="290" spans="2:12" ht="16.5" thickBot="1" x14ac:dyDescent="0.3">
      <c r="B290" s="177" t="s">
        <v>76</v>
      </c>
      <c r="C290" s="178"/>
      <c r="D290" s="176"/>
      <c r="E290" s="176"/>
      <c r="F290" s="176"/>
    </row>
    <row r="291" spans="2:12" ht="16.5" thickBot="1" x14ac:dyDescent="0.3">
      <c r="B291" s="182" t="s">
        <v>77</v>
      </c>
      <c r="C291" s="178"/>
      <c r="D291" s="176"/>
      <c r="E291" s="176"/>
      <c r="F291" s="176"/>
      <c r="H291" s="180"/>
    </row>
    <row r="292" spans="2:12" ht="16.5" thickBot="1" x14ac:dyDescent="0.3">
      <c r="B292" s="186" t="s">
        <v>130</v>
      </c>
      <c r="C292" s="178">
        <f>C282+C287</f>
        <v>0</v>
      </c>
      <c r="D292" s="178">
        <f t="shared" ref="D292:F292" si="29">D282+D287</f>
        <v>0</v>
      </c>
      <c r="E292" s="178">
        <f t="shared" si="29"/>
        <v>0</v>
      </c>
      <c r="F292" s="178">
        <f t="shared" si="29"/>
        <v>0</v>
      </c>
    </row>
    <row r="293" spans="2:12" ht="16.5" thickBot="1" x14ac:dyDescent="0.3">
      <c r="B293" s="213" t="s">
        <v>29</v>
      </c>
      <c r="C293" s="1137" t="s">
        <v>403</v>
      </c>
      <c r="D293" s="1137"/>
      <c r="E293" s="1137"/>
      <c r="F293" s="1138"/>
    </row>
    <row r="294" spans="2:12" ht="16.5" thickBot="1" x14ac:dyDescent="0.3">
      <c r="B294" s="189" t="s">
        <v>56</v>
      </c>
      <c r="C294" s="1118" t="s">
        <v>404</v>
      </c>
      <c r="D294" s="1119"/>
      <c r="E294" s="1119"/>
      <c r="F294" s="1120"/>
    </row>
    <row r="295" spans="2:12" ht="16.5" thickBot="1" x14ac:dyDescent="0.3">
      <c r="B295" s="160" t="s">
        <v>9</v>
      </c>
      <c r="C295" s="1095" t="s">
        <v>405</v>
      </c>
      <c r="D295" s="1096"/>
      <c r="E295" s="1096"/>
      <c r="F295" s="1097"/>
    </row>
    <row r="296" spans="2:12" ht="16.5" thickBot="1" x14ac:dyDescent="0.3">
      <c r="B296" s="160" t="s">
        <v>14</v>
      </c>
      <c r="C296" s="1095" t="s">
        <v>406</v>
      </c>
      <c r="D296" s="1096"/>
      <c r="E296" s="1096"/>
      <c r="F296" s="1097"/>
      <c r="I296" s="214"/>
    </row>
    <row r="297" spans="2:12" x14ac:dyDescent="0.25">
      <c r="B297" s="1098"/>
      <c r="C297" s="170">
        <v>2019</v>
      </c>
      <c r="D297" s="170">
        <v>2020</v>
      </c>
      <c r="E297" s="170">
        <v>2021</v>
      </c>
      <c r="F297" s="170">
        <v>2022</v>
      </c>
    </row>
    <row r="298" spans="2:12" ht="16.5" thickBot="1" x14ac:dyDescent="0.3">
      <c r="B298" s="1099"/>
      <c r="C298" s="171" t="s">
        <v>5</v>
      </c>
      <c r="D298" s="171" t="s">
        <v>6</v>
      </c>
      <c r="E298" s="171" t="s">
        <v>6</v>
      </c>
      <c r="F298" s="171" t="s">
        <v>6</v>
      </c>
    </row>
    <row r="299" spans="2:12" ht="16.5" thickBot="1" x14ac:dyDescent="0.3">
      <c r="B299" s="160" t="s">
        <v>8</v>
      </c>
      <c r="C299" s="172">
        <v>2</v>
      </c>
      <c r="D299" s="172">
        <v>3</v>
      </c>
      <c r="E299" s="172">
        <v>3</v>
      </c>
      <c r="F299" s="172">
        <v>3</v>
      </c>
    </row>
    <row r="300" spans="2:12" ht="16.5" thickBot="1" x14ac:dyDescent="0.3">
      <c r="B300" s="160" t="s">
        <v>15</v>
      </c>
      <c r="C300" s="172">
        <f>C310</f>
        <v>6000</v>
      </c>
      <c r="D300" s="172">
        <v>7500</v>
      </c>
      <c r="E300" s="172">
        <v>7500</v>
      </c>
      <c r="F300" s="172">
        <v>7500</v>
      </c>
    </row>
    <row r="301" spans="2:12" ht="16.5" thickBot="1" x14ac:dyDescent="0.3">
      <c r="B301" s="160" t="s">
        <v>23</v>
      </c>
      <c r="C301" s="172">
        <f>C300/C299</f>
        <v>3000</v>
      </c>
      <c r="D301" s="172">
        <f t="shared" ref="D301:F301" si="30">D300/D299</f>
        <v>2500</v>
      </c>
      <c r="E301" s="172">
        <f t="shared" si="30"/>
        <v>2500</v>
      </c>
      <c r="F301" s="172">
        <f t="shared" si="30"/>
        <v>2500</v>
      </c>
    </row>
    <row r="302" spans="2:12" ht="16.5" thickBot="1" x14ac:dyDescent="0.3">
      <c r="B302" s="160" t="s">
        <v>16</v>
      </c>
      <c r="C302" s="173">
        <v>0</v>
      </c>
      <c r="D302" s="174">
        <v>0</v>
      </c>
      <c r="E302" s="174">
        <f t="shared" ref="E302:F304" si="31">E299/D299-1</f>
        <v>0</v>
      </c>
      <c r="F302" s="174">
        <f t="shared" si="31"/>
        <v>0</v>
      </c>
    </row>
    <row r="303" spans="2:12" ht="16.5" thickBot="1" x14ac:dyDescent="0.3">
      <c r="B303" s="160" t="s">
        <v>17</v>
      </c>
      <c r="C303" s="173">
        <v>0</v>
      </c>
      <c r="D303" s="174">
        <v>0</v>
      </c>
      <c r="E303" s="174">
        <f t="shared" si="31"/>
        <v>0</v>
      </c>
      <c r="F303" s="174">
        <f t="shared" si="31"/>
        <v>0</v>
      </c>
    </row>
    <row r="304" spans="2:12" ht="16.5" thickBot="1" x14ac:dyDescent="0.3">
      <c r="B304" s="160" t="s">
        <v>18</v>
      </c>
      <c r="C304" s="173">
        <v>0</v>
      </c>
      <c r="D304" s="174">
        <v>0</v>
      </c>
      <c r="E304" s="174">
        <f t="shared" si="31"/>
        <v>0</v>
      </c>
      <c r="F304" s="174">
        <f t="shared" si="31"/>
        <v>0</v>
      </c>
    </row>
    <row r="305" spans="2:6" ht="16.5" thickBot="1" x14ac:dyDescent="0.3">
      <c r="B305" s="1100" t="s">
        <v>381</v>
      </c>
      <c r="C305" s="1101"/>
      <c r="D305" s="1101"/>
      <c r="E305" s="1101"/>
      <c r="F305" s="1102"/>
    </row>
    <row r="306" spans="2:6" x14ac:dyDescent="0.25">
      <c r="B306" s="1098"/>
      <c r="C306" s="170">
        <v>2019</v>
      </c>
      <c r="D306" s="170">
        <v>2020</v>
      </c>
      <c r="E306" s="170">
        <v>2021</v>
      </c>
      <c r="F306" s="170">
        <v>2022</v>
      </c>
    </row>
    <row r="307" spans="2:6" ht="16.5" thickBot="1" x14ac:dyDescent="0.3">
      <c r="B307" s="1099"/>
      <c r="C307" s="171" t="s">
        <v>5</v>
      </c>
      <c r="D307" s="171" t="s">
        <v>6</v>
      </c>
      <c r="E307" s="171" t="s">
        <v>6</v>
      </c>
      <c r="F307" s="171" t="s">
        <v>6</v>
      </c>
    </row>
    <row r="308" spans="2:6" ht="16.5" thickBot="1" x14ac:dyDescent="0.3">
      <c r="B308" s="215" t="s">
        <v>41</v>
      </c>
      <c r="C308" s="209">
        <v>0</v>
      </c>
      <c r="D308" s="209"/>
      <c r="E308" s="209"/>
      <c r="F308" s="209"/>
    </row>
    <row r="309" spans="2:6" ht="16.5" thickBot="1" x14ac:dyDescent="0.3">
      <c r="B309" s="200" t="s">
        <v>42</v>
      </c>
      <c r="C309" s="190">
        <v>6000</v>
      </c>
      <c r="D309" s="190">
        <v>7500</v>
      </c>
      <c r="E309" s="190">
        <v>7500</v>
      </c>
      <c r="F309" s="190">
        <v>7500</v>
      </c>
    </row>
    <row r="310" spans="2:6" ht="16.5" thickBot="1" x14ac:dyDescent="0.3">
      <c r="B310" s="216" t="s">
        <v>58</v>
      </c>
      <c r="C310" s="217">
        <f>C309+C308</f>
        <v>6000</v>
      </c>
      <c r="D310" s="217">
        <v>7500</v>
      </c>
      <c r="E310" s="217">
        <f t="shared" ref="E310:F310" si="32">E309+E308</f>
        <v>7500</v>
      </c>
      <c r="F310" s="217">
        <f t="shared" si="32"/>
        <v>7500</v>
      </c>
    </row>
    <row r="311" spans="2:6" ht="16.5" thickBot="1" x14ac:dyDescent="0.3">
      <c r="B311" s="213" t="s">
        <v>29</v>
      </c>
      <c r="C311" s="1139" t="s">
        <v>407</v>
      </c>
      <c r="D311" s="1139"/>
      <c r="E311" s="1139"/>
      <c r="F311" s="1139"/>
    </row>
    <row r="312" spans="2:6" ht="16.5" thickBot="1" x14ac:dyDescent="0.3">
      <c r="B312" s="212" t="s">
        <v>60</v>
      </c>
      <c r="C312" s="1140" t="s">
        <v>408</v>
      </c>
      <c r="D312" s="1140"/>
      <c r="E312" s="1140"/>
      <c r="F312" s="1140"/>
    </row>
    <row r="313" spans="2:6" ht="16.5" thickBot="1" x14ac:dyDescent="0.3">
      <c r="B313" s="160" t="s">
        <v>9</v>
      </c>
      <c r="C313" s="1089" t="s">
        <v>409</v>
      </c>
      <c r="D313" s="1141"/>
      <c r="E313" s="1141"/>
      <c r="F313" s="1142"/>
    </row>
    <row r="314" spans="2:6" ht="16.5" thickBot="1" x14ac:dyDescent="0.3">
      <c r="B314" s="160" t="s">
        <v>14</v>
      </c>
      <c r="C314" s="1095" t="s">
        <v>380</v>
      </c>
      <c r="D314" s="1096"/>
      <c r="E314" s="1096"/>
      <c r="F314" s="1097"/>
    </row>
    <row r="315" spans="2:6" x14ac:dyDescent="0.25">
      <c r="B315" s="1098"/>
      <c r="C315" s="170">
        <v>2019</v>
      </c>
      <c r="D315" s="170">
        <v>2020</v>
      </c>
      <c r="E315" s="170">
        <v>2021</v>
      </c>
      <c r="F315" s="170">
        <v>2022</v>
      </c>
    </row>
    <row r="316" spans="2:6" ht="16.5" thickBot="1" x14ac:dyDescent="0.3">
      <c r="B316" s="1099"/>
      <c r="C316" s="171" t="s">
        <v>5</v>
      </c>
      <c r="D316" s="171" t="s">
        <v>6</v>
      </c>
      <c r="E316" s="171" t="s">
        <v>6</v>
      </c>
      <c r="F316" s="171" t="s">
        <v>6</v>
      </c>
    </row>
    <row r="317" spans="2:6" ht="16.5" thickBot="1" x14ac:dyDescent="0.3">
      <c r="B317" s="160" t="s">
        <v>8</v>
      </c>
      <c r="C317" s="172">
        <v>5</v>
      </c>
      <c r="D317" s="172">
        <v>5</v>
      </c>
      <c r="E317" s="172">
        <v>5</v>
      </c>
      <c r="F317" s="172">
        <v>5</v>
      </c>
    </row>
    <row r="318" spans="2:6" ht="16.5" thickBot="1" x14ac:dyDescent="0.3">
      <c r="B318" s="160" t="s">
        <v>15</v>
      </c>
      <c r="C318" s="172">
        <f>C328</f>
        <v>1000</v>
      </c>
      <c r="D318" s="172">
        <f>D328</f>
        <v>1000</v>
      </c>
      <c r="E318" s="172">
        <f>E328</f>
        <v>1000</v>
      </c>
      <c r="F318" s="172">
        <v>1000</v>
      </c>
    </row>
    <row r="319" spans="2:6" ht="16.5" thickBot="1" x14ac:dyDescent="0.3">
      <c r="B319" s="160" t="s">
        <v>23</v>
      </c>
      <c r="C319" s="172">
        <f>C318/C317</f>
        <v>200</v>
      </c>
      <c r="D319" s="172">
        <v>22</v>
      </c>
      <c r="E319" s="172">
        <v>22</v>
      </c>
      <c r="F319" s="172">
        <v>22</v>
      </c>
    </row>
    <row r="320" spans="2:6" ht="16.5" thickBot="1" x14ac:dyDescent="0.3">
      <c r="B320" s="160" t="s">
        <v>16</v>
      </c>
      <c r="C320" s="173">
        <v>0</v>
      </c>
      <c r="D320" s="174">
        <v>0</v>
      </c>
      <c r="E320" s="174">
        <f t="shared" ref="E320" si="33">E317/D317-1</f>
        <v>0</v>
      </c>
      <c r="F320" s="174">
        <v>0</v>
      </c>
    </row>
    <row r="321" spans="2:6" ht="16.5" thickBot="1" x14ac:dyDescent="0.3">
      <c r="B321" s="160" t="s">
        <v>17</v>
      </c>
      <c r="C321" s="173">
        <v>0</v>
      </c>
      <c r="D321" s="174">
        <f>D318/C318-1</f>
        <v>0</v>
      </c>
      <c r="E321" s="174">
        <f>E318/D318-1</f>
        <v>0</v>
      </c>
      <c r="F321" s="174">
        <v>0</v>
      </c>
    </row>
    <row r="322" spans="2:6" ht="16.5" thickBot="1" x14ac:dyDescent="0.3">
      <c r="B322" s="160" t="s">
        <v>18</v>
      </c>
      <c r="C322" s="173">
        <v>0</v>
      </c>
      <c r="D322" s="174">
        <v>0</v>
      </c>
      <c r="E322" s="174">
        <f>E319/D319-1</f>
        <v>0</v>
      </c>
      <c r="F322" s="174">
        <v>0</v>
      </c>
    </row>
    <row r="323" spans="2:6" ht="16.5" thickBot="1" x14ac:dyDescent="0.3">
      <c r="B323" s="1100" t="s">
        <v>384</v>
      </c>
      <c r="C323" s="1101"/>
      <c r="D323" s="1101"/>
      <c r="E323" s="1101"/>
      <c r="F323" s="1102"/>
    </row>
    <row r="324" spans="2:6" x14ac:dyDescent="0.25">
      <c r="B324" s="1098"/>
      <c r="C324" s="170">
        <v>2019</v>
      </c>
      <c r="D324" s="170">
        <v>2020</v>
      </c>
      <c r="E324" s="170">
        <v>2021</v>
      </c>
      <c r="F324" s="170">
        <v>2022</v>
      </c>
    </row>
    <row r="325" spans="2:6" ht="16.5" thickBot="1" x14ac:dyDescent="0.3">
      <c r="B325" s="1099"/>
      <c r="C325" s="171" t="s">
        <v>5</v>
      </c>
      <c r="D325" s="171" t="s">
        <v>6</v>
      </c>
      <c r="E325" s="171" t="s">
        <v>6</v>
      </c>
      <c r="F325" s="171" t="s">
        <v>6</v>
      </c>
    </row>
    <row r="326" spans="2:6" ht="16.5" thickBot="1" x14ac:dyDescent="0.3">
      <c r="B326" s="175" t="s">
        <v>41</v>
      </c>
      <c r="C326" s="176"/>
      <c r="D326" s="176"/>
      <c r="E326" s="176"/>
      <c r="F326" s="176"/>
    </row>
    <row r="327" spans="2:6" ht="16.5" thickBot="1" x14ac:dyDescent="0.3">
      <c r="B327" s="218" t="s">
        <v>42</v>
      </c>
      <c r="C327" s="190">
        <v>1000</v>
      </c>
      <c r="D327" s="201">
        <v>1000</v>
      </c>
      <c r="E327" s="201">
        <v>1000</v>
      </c>
      <c r="F327" s="201">
        <v>1000</v>
      </c>
    </row>
    <row r="328" spans="2:6" ht="16.5" thickBot="1" x14ac:dyDescent="0.3">
      <c r="B328" s="219" t="s">
        <v>74</v>
      </c>
      <c r="C328" s="190">
        <v>1000</v>
      </c>
      <c r="D328" s="190">
        <f t="shared" ref="D328:F328" si="34">D327+D326</f>
        <v>1000</v>
      </c>
      <c r="E328" s="190">
        <f t="shared" si="34"/>
        <v>1000</v>
      </c>
      <c r="F328" s="190">
        <f t="shared" si="34"/>
        <v>1000</v>
      </c>
    </row>
    <row r="329" spans="2:6" ht="16.5" thickBot="1" x14ac:dyDescent="0.3">
      <c r="B329" s="213" t="s">
        <v>29</v>
      </c>
      <c r="C329" s="1137" t="s">
        <v>410</v>
      </c>
      <c r="D329" s="1137"/>
      <c r="E329" s="1137"/>
      <c r="F329" s="1138"/>
    </row>
    <row r="330" spans="2:6" ht="16.5" thickBot="1" x14ac:dyDescent="0.3">
      <c r="B330" s="189" t="s">
        <v>62</v>
      </c>
      <c r="C330" s="1118" t="s">
        <v>411</v>
      </c>
      <c r="D330" s="1119"/>
      <c r="E330" s="1119"/>
      <c r="F330" s="1120"/>
    </row>
    <row r="331" spans="2:6" ht="16.5" thickBot="1" x14ac:dyDescent="0.3">
      <c r="B331" s="160" t="s">
        <v>9</v>
      </c>
      <c r="C331" s="1077" t="s">
        <v>412</v>
      </c>
      <c r="D331" s="1078"/>
      <c r="E331" s="1078"/>
      <c r="F331" s="1079"/>
    </row>
    <row r="332" spans="2:6" ht="16.5" thickBot="1" x14ac:dyDescent="0.3">
      <c r="B332" s="160" t="s">
        <v>14</v>
      </c>
      <c r="C332" s="1095" t="s">
        <v>413</v>
      </c>
      <c r="D332" s="1096"/>
      <c r="E332" s="1096"/>
      <c r="F332" s="1097"/>
    </row>
    <row r="333" spans="2:6" x14ac:dyDescent="0.25">
      <c r="B333" s="1098"/>
      <c r="C333" s="170">
        <v>2019</v>
      </c>
      <c r="D333" s="170">
        <v>2020</v>
      </c>
      <c r="E333" s="170">
        <v>2021</v>
      </c>
      <c r="F333" s="170">
        <v>2022</v>
      </c>
    </row>
    <row r="334" spans="2:6" ht="16.5" thickBot="1" x14ac:dyDescent="0.3">
      <c r="B334" s="1099"/>
      <c r="C334" s="171" t="s">
        <v>5</v>
      </c>
      <c r="D334" s="171" t="s">
        <v>6</v>
      </c>
      <c r="E334" s="171" t="s">
        <v>6</v>
      </c>
      <c r="F334" s="171" t="s">
        <v>6</v>
      </c>
    </row>
    <row r="335" spans="2:6" ht="16.5" thickBot="1" x14ac:dyDescent="0.3">
      <c r="B335" s="160" t="s">
        <v>8</v>
      </c>
      <c r="C335" s="172">
        <v>8</v>
      </c>
      <c r="D335" s="172">
        <v>8</v>
      </c>
      <c r="E335" s="172">
        <v>8</v>
      </c>
      <c r="F335" s="172">
        <v>8</v>
      </c>
    </row>
    <row r="336" spans="2:6" ht="16.5" thickBot="1" x14ac:dyDescent="0.3">
      <c r="B336" s="160" t="s">
        <v>15</v>
      </c>
      <c r="C336" s="172">
        <f>C346</f>
        <v>1000</v>
      </c>
      <c r="D336" s="172">
        <f>D346</f>
        <v>1000</v>
      </c>
      <c r="E336" s="172">
        <v>1000</v>
      </c>
      <c r="F336" s="172">
        <v>1000</v>
      </c>
    </row>
    <row r="337" spans="2:6" ht="16.5" thickBot="1" x14ac:dyDescent="0.3">
      <c r="B337" s="160" t="s">
        <v>23</v>
      </c>
      <c r="C337" s="172">
        <f>C336/C335</f>
        <v>125</v>
      </c>
      <c r="D337" s="172">
        <f t="shared" ref="D337" si="35">D336/D335</f>
        <v>125</v>
      </c>
      <c r="E337" s="172">
        <v>1.8181818181818181</v>
      </c>
      <c r="F337" s="172">
        <v>1.8181818181818181</v>
      </c>
    </row>
    <row r="338" spans="2:6" ht="16.5" thickBot="1" x14ac:dyDescent="0.3">
      <c r="B338" s="160" t="s">
        <v>16</v>
      </c>
      <c r="C338" s="173">
        <v>0</v>
      </c>
      <c r="D338" s="174">
        <f>D335/C335-1</f>
        <v>0</v>
      </c>
      <c r="E338" s="174">
        <v>0</v>
      </c>
      <c r="F338" s="174">
        <v>0</v>
      </c>
    </row>
    <row r="339" spans="2:6" ht="16.5" thickBot="1" x14ac:dyDescent="0.3">
      <c r="B339" s="160" t="s">
        <v>17</v>
      </c>
      <c r="C339" s="173">
        <v>0</v>
      </c>
      <c r="D339" s="174">
        <f>D336/C336-1</f>
        <v>0</v>
      </c>
      <c r="E339" s="174">
        <f t="shared" ref="E339:F340" si="36">E336/D336-1</f>
        <v>0</v>
      </c>
      <c r="F339" s="174">
        <v>0</v>
      </c>
    </row>
    <row r="340" spans="2:6" ht="16.5" thickBot="1" x14ac:dyDescent="0.3">
      <c r="B340" s="160" t="s">
        <v>18</v>
      </c>
      <c r="C340" s="173">
        <v>0</v>
      </c>
      <c r="D340" s="174">
        <f>D337/C337-1</f>
        <v>0</v>
      </c>
      <c r="E340" s="174">
        <f t="shared" si="36"/>
        <v>-0.98545454545454547</v>
      </c>
      <c r="F340" s="174">
        <f t="shared" si="36"/>
        <v>0</v>
      </c>
    </row>
    <row r="341" spans="2:6" ht="16.5" thickBot="1" x14ac:dyDescent="0.3">
      <c r="B341" s="1100" t="s">
        <v>414</v>
      </c>
      <c r="C341" s="1101"/>
      <c r="D341" s="1101"/>
      <c r="E341" s="1101"/>
      <c r="F341" s="1102"/>
    </row>
    <row r="342" spans="2:6" x14ac:dyDescent="0.25">
      <c r="B342" s="1098"/>
      <c r="C342" s="170">
        <v>2019</v>
      </c>
      <c r="D342" s="170">
        <v>2020</v>
      </c>
      <c r="E342" s="170">
        <v>2021</v>
      </c>
      <c r="F342" s="170">
        <v>2022</v>
      </c>
    </row>
    <row r="343" spans="2:6" ht="16.5" thickBot="1" x14ac:dyDescent="0.3">
      <c r="B343" s="1099"/>
      <c r="C343" s="171" t="s">
        <v>5</v>
      </c>
      <c r="D343" s="171" t="s">
        <v>6</v>
      </c>
      <c r="E343" s="171" t="s">
        <v>6</v>
      </c>
      <c r="F343" s="171" t="s">
        <v>6</v>
      </c>
    </row>
    <row r="344" spans="2:6" ht="16.5" thickBot="1" x14ac:dyDescent="0.3">
      <c r="B344" s="175" t="s">
        <v>41</v>
      </c>
      <c r="C344" s="176"/>
      <c r="D344" s="176"/>
      <c r="E344" s="176"/>
      <c r="F344" s="176"/>
    </row>
    <row r="345" spans="2:6" ht="16.5" thickBot="1" x14ac:dyDescent="0.3">
      <c r="B345" s="218" t="s">
        <v>42</v>
      </c>
      <c r="C345" s="217">
        <v>1000</v>
      </c>
      <c r="D345" s="220">
        <v>1000</v>
      </c>
      <c r="E345" s="220">
        <v>1000</v>
      </c>
      <c r="F345" s="220">
        <v>1000</v>
      </c>
    </row>
    <row r="346" spans="2:6" ht="16.5" thickBot="1" x14ac:dyDescent="0.3">
      <c r="B346" s="219" t="s">
        <v>63</v>
      </c>
      <c r="C346" s="221">
        <v>1000</v>
      </c>
      <c r="D346" s="221">
        <f t="shared" ref="D346:F346" si="37">D345+D344</f>
        <v>1000</v>
      </c>
      <c r="E346" s="221">
        <f t="shared" si="37"/>
        <v>1000</v>
      </c>
      <c r="F346" s="221">
        <f t="shared" si="37"/>
        <v>1000</v>
      </c>
    </row>
    <row r="347" spans="2:6" ht="16.5" thickBot="1" x14ac:dyDescent="0.3">
      <c r="B347" s="213" t="s">
        <v>29</v>
      </c>
      <c r="C347" s="1139" t="s">
        <v>415</v>
      </c>
      <c r="D347" s="1139"/>
      <c r="E347" s="1139"/>
      <c r="F347" s="1139"/>
    </row>
    <row r="348" spans="2:6" ht="16.5" thickBot="1" x14ac:dyDescent="0.3">
      <c r="B348" s="212" t="s">
        <v>64</v>
      </c>
      <c r="C348" s="1140" t="s">
        <v>416</v>
      </c>
      <c r="D348" s="1140"/>
      <c r="E348" s="1140"/>
      <c r="F348" s="1140"/>
    </row>
    <row r="349" spans="2:6" ht="16.5" thickBot="1" x14ac:dyDescent="0.3">
      <c r="B349" s="222" t="s">
        <v>9</v>
      </c>
      <c r="C349" s="1143" t="s">
        <v>417</v>
      </c>
      <c r="D349" s="1143"/>
      <c r="E349" s="1143"/>
      <c r="F349" s="1143"/>
    </row>
    <row r="350" spans="2:6" ht="16.5" thickBot="1" x14ac:dyDescent="0.3">
      <c r="B350" s="160" t="s">
        <v>14</v>
      </c>
      <c r="C350" s="1144" t="s">
        <v>380</v>
      </c>
      <c r="D350" s="1090"/>
      <c r="E350" s="1090"/>
      <c r="F350" s="1091"/>
    </row>
    <row r="351" spans="2:6" x14ac:dyDescent="0.25">
      <c r="B351" s="1098"/>
      <c r="C351" s="170">
        <v>2019</v>
      </c>
      <c r="D351" s="170">
        <v>2020</v>
      </c>
      <c r="E351" s="170">
        <v>2021</v>
      </c>
      <c r="F351" s="170">
        <v>2022</v>
      </c>
    </row>
    <row r="352" spans="2:6" ht="16.5" thickBot="1" x14ac:dyDescent="0.3">
      <c r="B352" s="1099"/>
      <c r="C352" s="171" t="s">
        <v>5</v>
      </c>
      <c r="D352" s="171" t="s">
        <v>6</v>
      </c>
      <c r="E352" s="171" t="s">
        <v>6</v>
      </c>
      <c r="F352" s="171" t="s">
        <v>6</v>
      </c>
    </row>
    <row r="353" spans="2:6" ht="16.5" thickBot="1" x14ac:dyDescent="0.3">
      <c r="B353" s="160" t="s">
        <v>8</v>
      </c>
      <c r="C353" s="172">
        <v>40</v>
      </c>
      <c r="D353" s="172">
        <v>40</v>
      </c>
      <c r="E353" s="172">
        <v>40</v>
      </c>
      <c r="F353" s="172">
        <v>40</v>
      </c>
    </row>
    <row r="354" spans="2:6" ht="16.5" thickBot="1" x14ac:dyDescent="0.3">
      <c r="B354" s="160" t="s">
        <v>15</v>
      </c>
      <c r="C354" s="172">
        <f>C364</f>
        <v>500</v>
      </c>
      <c r="D354" s="172">
        <f t="shared" ref="D354:E354" si="38">D364</f>
        <v>500</v>
      </c>
      <c r="E354" s="172">
        <f t="shared" si="38"/>
        <v>500</v>
      </c>
      <c r="F354" s="172">
        <v>1000</v>
      </c>
    </row>
    <row r="355" spans="2:6" ht="16.5" thickBot="1" x14ac:dyDescent="0.3">
      <c r="B355" s="160" t="s">
        <v>23</v>
      </c>
      <c r="C355" s="172">
        <f>C354/C353</f>
        <v>12.5</v>
      </c>
      <c r="D355" s="172">
        <f t="shared" ref="D355:F355" si="39">D354/D353</f>
        <v>12.5</v>
      </c>
      <c r="E355" s="172">
        <f t="shared" si="39"/>
        <v>12.5</v>
      </c>
      <c r="F355" s="172">
        <f t="shared" si="39"/>
        <v>25</v>
      </c>
    </row>
    <row r="356" spans="2:6" ht="16.5" thickBot="1" x14ac:dyDescent="0.3">
      <c r="B356" s="160" t="s">
        <v>16</v>
      </c>
      <c r="C356" s="173">
        <v>0</v>
      </c>
      <c r="D356" s="174">
        <v>0</v>
      </c>
      <c r="E356" s="174">
        <f t="shared" ref="E356:F358" si="40">E353/D353-1</f>
        <v>0</v>
      </c>
      <c r="F356" s="174">
        <f t="shared" si="40"/>
        <v>0</v>
      </c>
    </row>
    <row r="357" spans="2:6" ht="16.5" thickBot="1" x14ac:dyDescent="0.3">
      <c r="B357" s="160" t="s">
        <v>17</v>
      </c>
      <c r="C357" s="173">
        <v>0</v>
      </c>
      <c r="D357" s="174">
        <f>D354/C354-1</f>
        <v>0</v>
      </c>
      <c r="E357" s="174">
        <f t="shared" si="40"/>
        <v>0</v>
      </c>
      <c r="F357" s="174">
        <f t="shared" si="40"/>
        <v>1</v>
      </c>
    </row>
    <row r="358" spans="2:6" ht="16.5" thickBot="1" x14ac:dyDescent="0.3">
      <c r="B358" s="160" t="s">
        <v>18</v>
      </c>
      <c r="C358" s="173">
        <v>0</v>
      </c>
      <c r="D358" s="174">
        <v>0</v>
      </c>
      <c r="E358" s="174">
        <f t="shared" si="40"/>
        <v>0</v>
      </c>
      <c r="F358" s="174">
        <f t="shared" si="40"/>
        <v>1</v>
      </c>
    </row>
    <row r="359" spans="2:6" ht="16.5" thickBot="1" x14ac:dyDescent="0.3">
      <c r="B359" s="1100" t="s">
        <v>391</v>
      </c>
      <c r="C359" s="1101"/>
      <c r="D359" s="1101"/>
      <c r="E359" s="1101"/>
      <c r="F359" s="1102"/>
    </row>
    <row r="360" spans="2:6" x14ac:dyDescent="0.25">
      <c r="B360" s="1098"/>
      <c r="C360" s="170">
        <v>2019</v>
      </c>
      <c r="D360" s="170">
        <v>2020</v>
      </c>
      <c r="E360" s="170">
        <v>2021</v>
      </c>
      <c r="F360" s="170">
        <v>2022</v>
      </c>
    </row>
    <row r="361" spans="2:6" ht="16.5" thickBot="1" x14ac:dyDescent="0.3">
      <c r="B361" s="1099"/>
      <c r="C361" s="171" t="s">
        <v>5</v>
      </c>
      <c r="D361" s="171" t="s">
        <v>6</v>
      </c>
      <c r="E361" s="171" t="s">
        <v>6</v>
      </c>
      <c r="F361" s="171" t="s">
        <v>6</v>
      </c>
    </row>
    <row r="362" spans="2:6" ht="16.5" thickBot="1" x14ac:dyDescent="0.3">
      <c r="B362" s="175" t="s">
        <v>41</v>
      </c>
      <c r="C362" s="176"/>
      <c r="D362" s="176"/>
      <c r="E362" s="176"/>
      <c r="F362" s="176"/>
    </row>
    <row r="363" spans="2:6" ht="16.5" thickBot="1" x14ac:dyDescent="0.3">
      <c r="B363" s="223" t="s">
        <v>42</v>
      </c>
      <c r="C363" s="178">
        <v>500</v>
      </c>
      <c r="D363" s="178">
        <v>500</v>
      </c>
      <c r="E363" s="178">
        <v>500</v>
      </c>
      <c r="F363" s="178">
        <v>1000</v>
      </c>
    </row>
    <row r="364" spans="2:6" ht="16.5" thickBot="1" x14ac:dyDescent="0.3">
      <c r="B364" s="186" t="s">
        <v>66</v>
      </c>
      <c r="C364" s="178">
        <f>C363+C362</f>
        <v>500</v>
      </c>
      <c r="D364" s="178">
        <f t="shared" ref="D364:F364" si="41">D363+D362</f>
        <v>500</v>
      </c>
      <c r="E364" s="178">
        <f t="shared" si="41"/>
        <v>500</v>
      </c>
      <c r="F364" s="178">
        <f t="shared" si="41"/>
        <v>1000</v>
      </c>
    </row>
    <row r="365" spans="2:6" ht="16.5" thickBot="1" x14ac:dyDescent="0.3">
      <c r="B365" s="213" t="s">
        <v>29</v>
      </c>
      <c r="C365" s="1137" t="s">
        <v>418</v>
      </c>
      <c r="D365" s="1137"/>
      <c r="E365" s="1137"/>
      <c r="F365" s="1138"/>
    </row>
    <row r="366" spans="2:6" ht="16.5" thickBot="1" x14ac:dyDescent="0.3">
      <c r="B366" s="189" t="s">
        <v>67</v>
      </c>
      <c r="C366" s="1118" t="s">
        <v>419</v>
      </c>
      <c r="D366" s="1119"/>
      <c r="E366" s="1119"/>
      <c r="F366" s="1120"/>
    </row>
    <row r="367" spans="2:6" ht="16.5" thickBot="1" x14ac:dyDescent="0.3">
      <c r="B367" s="160" t="s">
        <v>9</v>
      </c>
      <c r="C367" s="1092" t="s">
        <v>420</v>
      </c>
      <c r="D367" s="1093"/>
      <c r="E367" s="1093"/>
      <c r="F367" s="1094"/>
    </row>
    <row r="368" spans="2:6" ht="16.5" thickBot="1" x14ac:dyDescent="0.3">
      <c r="B368" s="160" t="s">
        <v>14</v>
      </c>
      <c r="C368" s="1095" t="s">
        <v>380</v>
      </c>
      <c r="D368" s="1096"/>
      <c r="E368" s="1096"/>
      <c r="F368" s="1097"/>
    </row>
    <row r="369" spans="2:6" x14ac:dyDescent="0.25">
      <c r="B369" s="1098"/>
      <c r="C369" s="170">
        <v>2019</v>
      </c>
      <c r="D369" s="170">
        <v>2020</v>
      </c>
      <c r="E369" s="170">
        <v>2021</v>
      </c>
      <c r="F369" s="170">
        <v>2022</v>
      </c>
    </row>
    <row r="370" spans="2:6" ht="16.5" thickBot="1" x14ac:dyDescent="0.3">
      <c r="B370" s="1099"/>
      <c r="C370" s="171" t="s">
        <v>5</v>
      </c>
      <c r="D370" s="171" t="s">
        <v>6</v>
      </c>
      <c r="E370" s="171" t="s">
        <v>6</v>
      </c>
      <c r="F370" s="171" t="s">
        <v>6</v>
      </c>
    </row>
    <row r="371" spans="2:6" ht="16.5" thickBot="1" x14ac:dyDescent="0.3">
      <c r="B371" s="160" t="s">
        <v>8</v>
      </c>
      <c r="C371" s="172">
        <v>4</v>
      </c>
      <c r="D371" s="172">
        <v>12</v>
      </c>
      <c r="E371" s="172">
        <v>10</v>
      </c>
      <c r="F371" s="172">
        <v>9</v>
      </c>
    </row>
    <row r="372" spans="2:6" ht="16.5" thickBot="1" x14ac:dyDescent="0.3">
      <c r="B372" s="160" t="s">
        <v>15</v>
      </c>
      <c r="C372" s="172">
        <f>C382</f>
        <v>5500</v>
      </c>
      <c r="D372" s="172">
        <v>9000</v>
      </c>
      <c r="E372" s="172">
        <v>9000</v>
      </c>
      <c r="F372" s="172">
        <v>8500</v>
      </c>
    </row>
    <row r="373" spans="2:6" ht="16.5" thickBot="1" x14ac:dyDescent="0.3">
      <c r="B373" s="160" t="s">
        <v>23</v>
      </c>
      <c r="C373" s="172">
        <f>C372/C371</f>
        <v>1375</v>
      </c>
      <c r="D373" s="172">
        <f t="shared" ref="D373:E373" si="42">D372/D371</f>
        <v>750</v>
      </c>
      <c r="E373" s="172">
        <f t="shared" si="42"/>
        <v>900</v>
      </c>
      <c r="F373" s="172">
        <f>F372/F371</f>
        <v>944.44444444444446</v>
      </c>
    </row>
    <row r="374" spans="2:6" ht="16.5" thickBot="1" x14ac:dyDescent="0.3">
      <c r="B374" s="160" t="s">
        <v>16</v>
      </c>
      <c r="C374" s="173">
        <v>0</v>
      </c>
      <c r="D374" s="174">
        <v>0</v>
      </c>
      <c r="E374" s="174">
        <f t="shared" ref="E374" si="43">E371/D371-1</f>
        <v>-0.16666666666666663</v>
      </c>
      <c r="F374" s="174">
        <v>0</v>
      </c>
    </row>
    <row r="375" spans="2:6" ht="16.5" thickBot="1" x14ac:dyDescent="0.3">
      <c r="B375" s="160" t="s">
        <v>17</v>
      </c>
      <c r="C375" s="173">
        <v>0</v>
      </c>
      <c r="D375" s="174">
        <v>0</v>
      </c>
      <c r="E375" s="174">
        <v>0</v>
      </c>
      <c r="F375" s="174">
        <v>0</v>
      </c>
    </row>
    <row r="376" spans="2:6" ht="16.5" thickBot="1" x14ac:dyDescent="0.3">
      <c r="B376" s="160" t="s">
        <v>18</v>
      </c>
      <c r="C376" s="173">
        <v>0</v>
      </c>
      <c r="D376" s="174">
        <v>0</v>
      </c>
      <c r="E376" s="174">
        <v>0</v>
      </c>
      <c r="F376" s="174">
        <v>0</v>
      </c>
    </row>
    <row r="377" spans="2:6" ht="16.5" thickBot="1" x14ac:dyDescent="0.3">
      <c r="B377" s="1100" t="s">
        <v>421</v>
      </c>
      <c r="C377" s="1101"/>
      <c r="D377" s="1101"/>
      <c r="E377" s="1101"/>
      <c r="F377" s="1102"/>
    </row>
    <row r="378" spans="2:6" x14ac:dyDescent="0.25">
      <c r="B378" s="1098"/>
      <c r="C378" s="170">
        <v>2019</v>
      </c>
      <c r="D378" s="170">
        <v>2020</v>
      </c>
      <c r="E378" s="170">
        <v>2021</v>
      </c>
      <c r="F378" s="170">
        <v>2022</v>
      </c>
    </row>
    <row r="379" spans="2:6" ht="16.5" thickBot="1" x14ac:dyDescent="0.3">
      <c r="B379" s="1099"/>
      <c r="C379" s="171" t="s">
        <v>5</v>
      </c>
      <c r="D379" s="171" t="s">
        <v>6</v>
      </c>
      <c r="E379" s="171" t="s">
        <v>6</v>
      </c>
      <c r="F379" s="171" t="s">
        <v>6</v>
      </c>
    </row>
    <row r="380" spans="2:6" ht="16.5" thickBot="1" x14ac:dyDescent="0.3">
      <c r="B380" s="175" t="s">
        <v>41</v>
      </c>
      <c r="C380" s="176"/>
      <c r="D380" s="176"/>
      <c r="E380" s="176"/>
      <c r="F380" s="176"/>
    </row>
    <row r="381" spans="2:6" ht="16.5" thickBot="1" x14ac:dyDescent="0.3">
      <c r="B381" s="223" t="s">
        <v>42</v>
      </c>
      <c r="C381" s="217">
        <v>5500</v>
      </c>
      <c r="D381" s="220">
        <v>9000</v>
      </c>
      <c r="E381" s="220">
        <v>9000</v>
      </c>
      <c r="F381" s="220">
        <v>8500</v>
      </c>
    </row>
    <row r="382" spans="2:6" ht="16.5" thickBot="1" x14ac:dyDescent="0.3">
      <c r="B382" s="186" t="s">
        <v>69</v>
      </c>
      <c r="C382" s="221">
        <f>C381+C380</f>
        <v>5500</v>
      </c>
      <c r="D382" s="221">
        <f t="shared" ref="D382:F382" si="44">D381+D380</f>
        <v>9000</v>
      </c>
      <c r="E382" s="221">
        <f t="shared" si="44"/>
        <v>9000</v>
      </c>
      <c r="F382" s="221">
        <f t="shared" si="44"/>
        <v>8500</v>
      </c>
    </row>
    <row r="383" spans="2:6" ht="16.5" thickBot="1" x14ac:dyDescent="0.3">
      <c r="B383" s="213" t="s">
        <v>29</v>
      </c>
      <c r="C383" s="1146" t="s">
        <v>422</v>
      </c>
      <c r="D383" s="1146"/>
      <c r="E383" s="1146"/>
      <c r="F383" s="1146"/>
    </row>
    <row r="384" spans="2:6" ht="16.5" thickBot="1" x14ac:dyDescent="0.3">
      <c r="B384" s="212" t="s">
        <v>70</v>
      </c>
      <c r="C384" s="1140" t="s">
        <v>423</v>
      </c>
      <c r="D384" s="1140"/>
      <c r="E384" s="1140"/>
      <c r="F384" s="1140"/>
    </row>
    <row r="385" spans="2:7" ht="16.5" thickBot="1" x14ac:dyDescent="0.3">
      <c r="B385" s="160" t="s">
        <v>9</v>
      </c>
      <c r="C385" s="1089" t="s">
        <v>423</v>
      </c>
      <c r="D385" s="1141"/>
      <c r="E385" s="1141"/>
      <c r="F385" s="1142"/>
    </row>
    <row r="386" spans="2:7" ht="16.5" thickBot="1" x14ac:dyDescent="0.3">
      <c r="B386" s="160" t="s">
        <v>14</v>
      </c>
      <c r="C386" s="1095" t="s">
        <v>423</v>
      </c>
      <c r="D386" s="1096"/>
      <c r="E386" s="1096"/>
      <c r="F386" s="1097"/>
    </row>
    <row r="387" spans="2:7" x14ac:dyDescent="0.25">
      <c r="B387" s="1098"/>
      <c r="C387" s="158">
        <v>2019</v>
      </c>
      <c r="D387" s="158">
        <v>2020</v>
      </c>
      <c r="E387" s="158">
        <v>2021</v>
      </c>
      <c r="F387" s="158">
        <v>2022</v>
      </c>
    </row>
    <row r="388" spans="2:7" ht="16.5" thickBot="1" x14ac:dyDescent="0.3">
      <c r="B388" s="1099"/>
      <c r="C388" s="171" t="s">
        <v>5</v>
      </c>
      <c r="D388" s="171" t="s">
        <v>6</v>
      </c>
      <c r="E388" s="171" t="s">
        <v>6</v>
      </c>
      <c r="F388" s="171" t="s">
        <v>6</v>
      </c>
    </row>
    <row r="389" spans="2:7" ht="16.5" thickBot="1" x14ac:dyDescent="0.3">
      <c r="B389" s="160" t="s">
        <v>8</v>
      </c>
      <c r="C389" s="172"/>
      <c r="D389" s="172"/>
      <c r="E389" s="172"/>
      <c r="F389" s="172"/>
    </row>
    <row r="390" spans="2:7" ht="16.5" thickBot="1" x14ac:dyDescent="0.3">
      <c r="B390" s="160" t="s">
        <v>15</v>
      </c>
      <c r="C390" s="172">
        <v>7000</v>
      </c>
      <c r="D390" s="172">
        <v>3000</v>
      </c>
      <c r="E390" s="172">
        <v>3000</v>
      </c>
      <c r="F390" s="172">
        <v>3000</v>
      </c>
      <c r="G390" s="207"/>
    </row>
    <row r="391" spans="2:7" ht="16.5" thickBot="1" x14ac:dyDescent="0.3">
      <c r="B391" s="160" t="s">
        <v>23</v>
      </c>
      <c r="C391" s="172" t="e">
        <f>C390/C389</f>
        <v>#DIV/0!</v>
      </c>
      <c r="D391" s="172" t="e">
        <f t="shared" ref="D391:F391" si="45">D390/D389</f>
        <v>#DIV/0!</v>
      </c>
      <c r="E391" s="172" t="e">
        <f t="shared" si="45"/>
        <v>#DIV/0!</v>
      </c>
      <c r="F391" s="172" t="e">
        <f t="shared" si="45"/>
        <v>#DIV/0!</v>
      </c>
    </row>
    <row r="392" spans="2:7" ht="16.5" thickBot="1" x14ac:dyDescent="0.3">
      <c r="B392" s="160" t="s">
        <v>16</v>
      </c>
      <c r="C392" s="173" t="s">
        <v>22</v>
      </c>
      <c r="D392" s="174" t="e">
        <f>D389/C389-1</f>
        <v>#DIV/0!</v>
      </c>
      <c r="E392" s="174" t="e">
        <f t="shared" ref="E392:F394" si="46">E389/D389-1</f>
        <v>#DIV/0!</v>
      </c>
      <c r="F392" s="174" t="e">
        <f t="shared" si="46"/>
        <v>#DIV/0!</v>
      </c>
    </row>
    <row r="393" spans="2:7" ht="16.5" thickBot="1" x14ac:dyDescent="0.3">
      <c r="B393" s="160" t="s">
        <v>17</v>
      </c>
      <c r="C393" s="173" t="s">
        <v>22</v>
      </c>
      <c r="D393" s="174">
        <f>D390/C390-1</f>
        <v>-0.5714285714285714</v>
      </c>
      <c r="E393" s="174">
        <f t="shared" si="46"/>
        <v>0</v>
      </c>
      <c r="F393" s="174">
        <f t="shared" si="46"/>
        <v>0</v>
      </c>
    </row>
    <row r="394" spans="2:7" ht="16.5" thickBot="1" x14ac:dyDescent="0.3">
      <c r="B394" s="160" t="s">
        <v>18</v>
      </c>
      <c r="C394" s="173" t="s">
        <v>22</v>
      </c>
      <c r="D394" s="174" t="e">
        <f>D391/C391-1</f>
        <v>#DIV/0!</v>
      </c>
      <c r="E394" s="174" t="e">
        <f t="shared" si="46"/>
        <v>#DIV/0!</v>
      </c>
      <c r="F394" s="174" t="e">
        <f t="shared" si="46"/>
        <v>#DIV/0!</v>
      </c>
    </row>
    <row r="395" spans="2:7" ht="16.5" thickBot="1" x14ac:dyDescent="0.3">
      <c r="B395" s="1100" t="s">
        <v>424</v>
      </c>
      <c r="C395" s="1101"/>
      <c r="D395" s="1101"/>
      <c r="E395" s="1101"/>
      <c r="F395" s="1102"/>
    </row>
    <row r="396" spans="2:7" x14ac:dyDescent="0.25">
      <c r="B396" s="1098"/>
      <c r="C396" s="158">
        <v>2019</v>
      </c>
      <c r="D396" s="158">
        <v>2020</v>
      </c>
      <c r="E396" s="158">
        <v>2021</v>
      </c>
      <c r="F396" s="158">
        <v>2022</v>
      </c>
    </row>
    <row r="397" spans="2:7" ht="16.5" thickBot="1" x14ac:dyDescent="0.3">
      <c r="B397" s="1099"/>
      <c r="C397" s="171" t="s">
        <v>5</v>
      </c>
      <c r="D397" s="171" t="s">
        <v>6</v>
      </c>
      <c r="E397" s="171" t="s">
        <v>6</v>
      </c>
      <c r="F397" s="171" t="s">
        <v>6</v>
      </c>
    </row>
    <row r="398" spans="2:7" ht="16.5" thickBot="1" x14ac:dyDescent="0.3">
      <c r="B398" s="175" t="s">
        <v>41</v>
      </c>
      <c r="C398" s="176">
        <v>0</v>
      </c>
      <c r="D398" s="176">
        <v>0</v>
      </c>
      <c r="E398" s="176">
        <v>0</v>
      </c>
      <c r="F398" s="176">
        <v>0</v>
      </c>
    </row>
    <row r="399" spans="2:7" ht="16.5" thickBot="1" x14ac:dyDescent="0.3">
      <c r="B399" s="223" t="s">
        <v>42</v>
      </c>
      <c r="C399" s="178">
        <v>7000</v>
      </c>
      <c r="D399" s="176">
        <v>3000</v>
      </c>
      <c r="E399" s="176">
        <v>3000</v>
      </c>
      <c r="F399" s="176">
        <v>3000</v>
      </c>
    </row>
    <row r="400" spans="2:7" ht="16.5" thickBot="1" x14ac:dyDescent="0.3">
      <c r="B400" s="186" t="s">
        <v>71</v>
      </c>
      <c r="C400" s="178">
        <f>C399+C398</f>
        <v>7000</v>
      </c>
      <c r="D400" s="178">
        <f t="shared" ref="D400" si="47">D399+D398</f>
        <v>3000</v>
      </c>
      <c r="E400" s="178">
        <v>3000</v>
      </c>
      <c r="F400" s="178">
        <v>3000</v>
      </c>
    </row>
    <row r="401" spans="2:6" ht="16.5" thickBot="1" x14ac:dyDescent="0.3">
      <c r="B401" s="224" t="s">
        <v>29</v>
      </c>
      <c r="C401" s="1132" t="s">
        <v>425</v>
      </c>
      <c r="D401" s="1145"/>
      <c r="E401" s="1132"/>
      <c r="F401" s="1133"/>
    </row>
    <row r="402" spans="2:6" ht="16.5" thickBot="1" x14ac:dyDescent="0.3">
      <c r="B402" s="189" t="s">
        <v>426</v>
      </c>
      <c r="C402" s="1156" t="s">
        <v>427</v>
      </c>
      <c r="D402" s="1157"/>
      <c r="E402" s="1157"/>
      <c r="F402" s="1158"/>
    </row>
    <row r="403" spans="2:6" ht="16.5" thickBot="1" x14ac:dyDescent="0.3">
      <c r="B403" s="160" t="s">
        <v>9</v>
      </c>
      <c r="C403" s="1077" t="s">
        <v>428</v>
      </c>
      <c r="D403" s="1078"/>
      <c r="E403" s="1078"/>
      <c r="F403" s="1079"/>
    </row>
    <row r="404" spans="2:6" ht="16.5" thickBot="1" x14ac:dyDescent="0.3">
      <c r="B404" s="160" t="s">
        <v>14</v>
      </c>
      <c r="C404" s="1095" t="s">
        <v>372</v>
      </c>
      <c r="D404" s="1096"/>
      <c r="E404" s="1096"/>
      <c r="F404" s="1097"/>
    </row>
    <row r="405" spans="2:6" x14ac:dyDescent="0.25">
      <c r="B405" s="1098"/>
      <c r="C405" s="170">
        <v>2019</v>
      </c>
      <c r="D405" s="170">
        <v>2020</v>
      </c>
      <c r="E405" s="170">
        <v>2021</v>
      </c>
      <c r="F405" s="170">
        <v>2022</v>
      </c>
    </row>
    <row r="406" spans="2:6" ht="16.5" thickBot="1" x14ac:dyDescent="0.3">
      <c r="B406" s="1099"/>
      <c r="C406" s="171" t="s">
        <v>5</v>
      </c>
      <c r="D406" s="171" t="s">
        <v>6</v>
      </c>
      <c r="E406" s="171" t="s">
        <v>6</v>
      </c>
      <c r="F406" s="171" t="s">
        <v>6</v>
      </c>
    </row>
    <row r="407" spans="2:6" ht="16.5" thickBot="1" x14ac:dyDescent="0.3">
      <c r="B407" s="160" t="s">
        <v>8</v>
      </c>
      <c r="C407" s="172">
        <v>0</v>
      </c>
      <c r="D407" s="172">
        <v>1</v>
      </c>
      <c r="E407" s="172">
        <v>0</v>
      </c>
      <c r="F407" s="172">
        <v>3</v>
      </c>
    </row>
    <row r="408" spans="2:6" ht="16.5" thickBot="1" x14ac:dyDescent="0.3">
      <c r="B408" s="160" t="s">
        <v>15</v>
      </c>
      <c r="C408" s="172">
        <v>0</v>
      </c>
      <c r="D408" s="172">
        <v>3000</v>
      </c>
      <c r="E408" s="172">
        <v>0</v>
      </c>
      <c r="F408" s="172">
        <v>6000</v>
      </c>
    </row>
    <row r="409" spans="2:6" ht="16.5" thickBot="1" x14ac:dyDescent="0.3">
      <c r="B409" s="160" t="s">
        <v>23</v>
      </c>
      <c r="C409" s="172" t="e">
        <f>C408/C407</f>
        <v>#DIV/0!</v>
      </c>
      <c r="D409" s="172">
        <f t="shared" ref="D409:F409" si="48">D408/D407</f>
        <v>3000</v>
      </c>
      <c r="E409" s="172" t="e">
        <f t="shared" si="48"/>
        <v>#DIV/0!</v>
      </c>
      <c r="F409" s="172">
        <f t="shared" si="48"/>
        <v>2000</v>
      </c>
    </row>
    <row r="410" spans="2:6" ht="16.5" thickBot="1" x14ac:dyDescent="0.3">
      <c r="B410" s="160" t="s">
        <v>16</v>
      </c>
      <c r="C410" s="173" t="s">
        <v>22</v>
      </c>
      <c r="D410" s="174" t="e">
        <f>D407/C407-1</f>
        <v>#DIV/0!</v>
      </c>
      <c r="E410" s="174">
        <f t="shared" ref="E410:F412" si="49">E407/D407-1</f>
        <v>-1</v>
      </c>
      <c r="F410" s="174" t="e">
        <f t="shared" si="49"/>
        <v>#DIV/0!</v>
      </c>
    </row>
    <row r="411" spans="2:6" ht="16.5" thickBot="1" x14ac:dyDescent="0.3">
      <c r="B411" s="160" t="s">
        <v>17</v>
      </c>
      <c r="C411" s="173" t="s">
        <v>22</v>
      </c>
      <c r="D411" s="174" t="e">
        <f>D408/C408-1</f>
        <v>#DIV/0!</v>
      </c>
      <c r="E411" s="174">
        <f t="shared" si="49"/>
        <v>-1</v>
      </c>
      <c r="F411" s="174" t="e">
        <f t="shared" si="49"/>
        <v>#DIV/0!</v>
      </c>
    </row>
    <row r="412" spans="2:6" ht="16.5" thickBot="1" x14ac:dyDescent="0.3">
      <c r="B412" s="160" t="s">
        <v>18</v>
      </c>
      <c r="C412" s="173" t="s">
        <v>22</v>
      </c>
      <c r="D412" s="174" t="e">
        <f>D409/C409-1</f>
        <v>#DIV/0!</v>
      </c>
      <c r="E412" s="174" t="e">
        <f t="shared" si="49"/>
        <v>#DIV/0!</v>
      </c>
      <c r="F412" s="174" t="e">
        <f t="shared" si="49"/>
        <v>#DIV/0!</v>
      </c>
    </row>
    <row r="413" spans="2:6" ht="16.5" thickBot="1" x14ac:dyDescent="0.3">
      <c r="B413" s="1100" t="s">
        <v>429</v>
      </c>
      <c r="C413" s="1101"/>
      <c r="D413" s="1101"/>
      <c r="E413" s="1101"/>
      <c r="F413" s="1102"/>
    </row>
    <row r="414" spans="2:6" x14ac:dyDescent="0.25">
      <c r="B414" s="1098"/>
      <c r="C414" s="170">
        <v>2019</v>
      </c>
      <c r="D414" s="170">
        <v>2020</v>
      </c>
      <c r="E414" s="170">
        <v>2021</v>
      </c>
      <c r="F414" s="170">
        <v>2022</v>
      </c>
    </row>
    <row r="415" spans="2:6" ht="16.5" thickBot="1" x14ac:dyDescent="0.3">
      <c r="B415" s="1099"/>
      <c r="C415" s="171" t="s">
        <v>5</v>
      </c>
      <c r="D415" s="171" t="s">
        <v>6</v>
      </c>
      <c r="E415" s="171" t="s">
        <v>6</v>
      </c>
      <c r="F415" s="171" t="s">
        <v>6</v>
      </c>
    </row>
    <row r="416" spans="2:6" ht="16.5" thickBot="1" x14ac:dyDescent="0.3">
      <c r="B416" s="175" t="s">
        <v>41</v>
      </c>
      <c r="C416" s="176">
        <f>C417+C418+C419+C420</f>
        <v>0</v>
      </c>
      <c r="D416" s="176">
        <f t="shared" ref="D416:F416" si="50">D417+D418+D419+D420</f>
        <v>0</v>
      </c>
      <c r="E416" s="176">
        <f t="shared" si="50"/>
        <v>0</v>
      </c>
      <c r="F416" s="176">
        <f t="shared" si="50"/>
        <v>0</v>
      </c>
    </row>
    <row r="417" spans="2:6" ht="16.5" thickBot="1" x14ac:dyDescent="0.3">
      <c r="B417" s="177" t="s">
        <v>50</v>
      </c>
      <c r="C417" s="176"/>
      <c r="D417" s="176"/>
      <c r="E417" s="176"/>
      <c r="F417" s="176"/>
    </row>
    <row r="418" spans="2:6" ht="16.5" thickBot="1" x14ac:dyDescent="0.3">
      <c r="B418" s="177" t="s">
        <v>75</v>
      </c>
      <c r="C418" s="176"/>
      <c r="D418" s="176"/>
      <c r="E418" s="176"/>
      <c r="F418" s="176"/>
    </row>
    <row r="419" spans="2:6" ht="16.5" thickBot="1" x14ac:dyDescent="0.3">
      <c r="B419" s="177" t="s">
        <v>76</v>
      </c>
      <c r="C419" s="176"/>
      <c r="D419" s="176"/>
      <c r="E419" s="176"/>
      <c r="F419" s="176"/>
    </row>
    <row r="420" spans="2:6" ht="16.5" thickBot="1" x14ac:dyDescent="0.3">
      <c r="B420" s="177" t="s">
        <v>77</v>
      </c>
      <c r="C420" s="176"/>
      <c r="D420" s="176"/>
      <c r="E420" s="176"/>
      <c r="F420" s="176"/>
    </row>
    <row r="421" spans="2:6" ht="16.5" thickBot="1" x14ac:dyDescent="0.3">
      <c r="B421" s="175" t="s">
        <v>42</v>
      </c>
      <c r="C421" s="178">
        <f t="shared" ref="C421:F421" si="51">C422+C423+C424+C425</f>
        <v>0</v>
      </c>
      <c r="D421" s="178">
        <f t="shared" si="51"/>
        <v>3000</v>
      </c>
      <c r="E421" s="178">
        <f t="shared" si="51"/>
        <v>0</v>
      </c>
      <c r="F421" s="190">
        <f t="shared" si="51"/>
        <v>6000</v>
      </c>
    </row>
    <row r="422" spans="2:6" ht="16.5" thickBot="1" x14ac:dyDescent="0.3">
      <c r="B422" s="177" t="s">
        <v>50</v>
      </c>
      <c r="C422" s="178">
        <v>0</v>
      </c>
      <c r="D422" s="178">
        <v>3000</v>
      </c>
      <c r="E422" s="178">
        <v>0</v>
      </c>
      <c r="F422" s="190">
        <v>6000</v>
      </c>
    </row>
    <row r="423" spans="2:6" ht="16.5" thickBot="1" x14ac:dyDescent="0.3">
      <c r="B423" s="177" t="s">
        <v>75</v>
      </c>
      <c r="C423" s="178"/>
      <c r="D423" s="176"/>
      <c r="E423" s="176"/>
      <c r="F423" s="176"/>
    </row>
    <row r="424" spans="2:6" ht="16.5" thickBot="1" x14ac:dyDescent="0.3">
      <c r="B424" s="177" t="s">
        <v>76</v>
      </c>
      <c r="C424" s="178"/>
      <c r="D424" s="176"/>
      <c r="E424" s="176"/>
      <c r="F424" s="176"/>
    </row>
    <row r="425" spans="2:6" ht="16.5" thickBot="1" x14ac:dyDescent="0.3">
      <c r="B425" s="182" t="s">
        <v>77</v>
      </c>
      <c r="C425" s="194"/>
      <c r="D425" s="225"/>
      <c r="E425" s="225"/>
      <c r="F425" s="225"/>
    </row>
    <row r="426" spans="2:6" ht="16.5" thickBot="1" x14ac:dyDescent="0.3">
      <c r="B426" s="186" t="s">
        <v>430</v>
      </c>
      <c r="C426" s="197">
        <f>C416+C421</f>
        <v>0</v>
      </c>
      <c r="D426" s="197">
        <f t="shared" ref="D426:F426" si="52">D416+D421</f>
        <v>3000</v>
      </c>
      <c r="E426" s="197">
        <f t="shared" si="52"/>
        <v>0</v>
      </c>
      <c r="F426" s="197">
        <f t="shared" si="52"/>
        <v>6000</v>
      </c>
    </row>
    <row r="427" spans="2:6" ht="16.5" thickBot="1" x14ac:dyDescent="0.3">
      <c r="B427" s="186" t="s">
        <v>29</v>
      </c>
      <c r="C427" s="1147" t="s">
        <v>431</v>
      </c>
      <c r="D427" s="1148"/>
      <c r="E427" s="1148"/>
      <c r="F427" s="1149"/>
    </row>
    <row r="428" spans="2:6" ht="16.5" thickBot="1" x14ac:dyDescent="0.3">
      <c r="B428" s="212" t="s">
        <v>432</v>
      </c>
      <c r="C428" s="1150" t="s">
        <v>433</v>
      </c>
      <c r="D428" s="1151"/>
      <c r="E428" s="1151"/>
      <c r="F428" s="1152"/>
    </row>
    <row r="429" spans="2:6" ht="16.5" thickBot="1" x14ac:dyDescent="0.3">
      <c r="B429" s="160" t="s">
        <v>9</v>
      </c>
      <c r="C429" s="1153" t="s">
        <v>434</v>
      </c>
      <c r="D429" s="1154"/>
      <c r="E429" s="1154"/>
      <c r="F429" s="1155"/>
    </row>
    <row r="430" spans="2:6" ht="16.5" thickBot="1" x14ac:dyDescent="0.3">
      <c r="B430" s="160" t="s">
        <v>14</v>
      </c>
      <c r="C430" s="1095" t="s">
        <v>372</v>
      </c>
      <c r="D430" s="1096"/>
      <c r="E430" s="1096"/>
      <c r="F430" s="1097"/>
    </row>
    <row r="431" spans="2:6" x14ac:dyDescent="0.25">
      <c r="B431" s="1098"/>
      <c r="C431" s="170">
        <v>2019</v>
      </c>
      <c r="D431" s="170">
        <v>2020</v>
      </c>
      <c r="E431" s="170">
        <v>2021</v>
      </c>
      <c r="F431" s="170">
        <v>2022</v>
      </c>
    </row>
    <row r="432" spans="2:6" ht="16.5" thickBot="1" x14ac:dyDescent="0.3">
      <c r="B432" s="1099"/>
      <c r="C432" s="171" t="s">
        <v>5</v>
      </c>
      <c r="D432" s="171" t="s">
        <v>6</v>
      </c>
      <c r="E432" s="171" t="s">
        <v>6</v>
      </c>
      <c r="F432" s="171" t="s">
        <v>6</v>
      </c>
    </row>
    <row r="433" spans="2:6" ht="16.5" thickBot="1" x14ac:dyDescent="0.3">
      <c r="B433" s="160" t="s">
        <v>8</v>
      </c>
      <c r="C433" s="172">
        <v>2</v>
      </c>
      <c r="D433" s="172">
        <v>3</v>
      </c>
      <c r="E433" s="172">
        <v>0</v>
      </c>
      <c r="F433" s="208">
        <v>0</v>
      </c>
    </row>
    <row r="434" spans="2:6" ht="16.5" thickBot="1" x14ac:dyDescent="0.3">
      <c r="B434" s="160" t="s">
        <v>15</v>
      </c>
      <c r="C434" s="172">
        <v>530</v>
      </c>
      <c r="D434" s="172">
        <v>3000</v>
      </c>
      <c r="E434" s="172">
        <v>0</v>
      </c>
      <c r="F434" s="208">
        <v>0</v>
      </c>
    </row>
    <row r="435" spans="2:6" ht="16.5" thickBot="1" x14ac:dyDescent="0.3">
      <c r="B435" s="160" t="s">
        <v>23</v>
      </c>
      <c r="C435" s="172">
        <f>C434/C433</f>
        <v>265</v>
      </c>
      <c r="D435" s="172">
        <f t="shared" ref="D435:F435" si="53">D434/D433</f>
        <v>1000</v>
      </c>
      <c r="E435" s="172" t="e">
        <f t="shared" si="53"/>
        <v>#DIV/0!</v>
      </c>
      <c r="F435" s="172" t="e">
        <f t="shared" si="53"/>
        <v>#DIV/0!</v>
      </c>
    </row>
    <row r="436" spans="2:6" ht="16.5" thickBot="1" x14ac:dyDescent="0.3">
      <c r="B436" s="160" t="s">
        <v>16</v>
      </c>
      <c r="C436" s="173" t="s">
        <v>22</v>
      </c>
      <c r="D436" s="174">
        <f>D433/C433-1</f>
        <v>0.5</v>
      </c>
      <c r="E436" s="174">
        <f t="shared" ref="E436:F438" si="54">E433/D433-1</f>
        <v>-1</v>
      </c>
      <c r="F436" s="174" t="e">
        <f t="shared" si="54"/>
        <v>#DIV/0!</v>
      </c>
    </row>
    <row r="437" spans="2:6" ht="16.5" thickBot="1" x14ac:dyDescent="0.3">
      <c r="B437" s="160" t="s">
        <v>17</v>
      </c>
      <c r="C437" s="173" t="s">
        <v>22</v>
      </c>
      <c r="D437" s="174">
        <f>D434/C434-1</f>
        <v>4.6603773584905657</v>
      </c>
      <c r="E437" s="174">
        <f t="shared" si="54"/>
        <v>-1</v>
      </c>
      <c r="F437" s="174" t="e">
        <f t="shared" si="54"/>
        <v>#DIV/0!</v>
      </c>
    </row>
    <row r="438" spans="2:6" ht="16.5" thickBot="1" x14ac:dyDescent="0.3">
      <c r="B438" s="160" t="s">
        <v>18</v>
      </c>
      <c r="C438" s="173" t="s">
        <v>22</v>
      </c>
      <c r="D438" s="174">
        <f>D435/C435-1</f>
        <v>2.7735849056603774</v>
      </c>
      <c r="E438" s="174" t="e">
        <f t="shared" si="54"/>
        <v>#DIV/0!</v>
      </c>
      <c r="F438" s="174" t="e">
        <f t="shared" si="54"/>
        <v>#DIV/0!</v>
      </c>
    </row>
    <row r="439" spans="2:6" ht="16.5" thickBot="1" x14ac:dyDescent="0.3">
      <c r="B439" s="1100" t="s">
        <v>435</v>
      </c>
      <c r="C439" s="1101"/>
      <c r="D439" s="1101"/>
      <c r="E439" s="1101"/>
      <c r="F439" s="1102"/>
    </row>
    <row r="440" spans="2:6" x14ac:dyDescent="0.25">
      <c r="B440" s="1098"/>
      <c r="C440" s="170">
        <v>2019</v>
      </c>
      <c r="D440" s="170">
        <v>2020</v>
      </c>
      <c r="E440" s="170">
        <v>2021</v>
      </c>
      <c r="F440" s="170">
        <v>2022</v>
      </c>
    </row>
    <row r="441" spans="2:6" ht="16.5" thickBot="1" x14ac:dyDescent="0.3">
      <c r="B441" s="1099"/>
      <c r="C441" s="171" t="s">
        <v>5</v>
      </c>
      <c r="D441" s="171" t="s">
        <v>6</v>
      </c>
      <c r="E441" s="171" t="s">
        <v>6</v>
      </c>
      <c r="F441" s="171" t="s">
        <v>6</v>
      </c>
    </row>
    <row r="442" spans="2:6" ht="16.5" thickBot="1" x14ac:dyDescent="0.3">
      <c r="B442" s="175" t="s">
        <v>41</v>
      </c>
      <c r="C442" s="176">
        <f>C443+C444+C445+C446</f>
        <v>0</v>
      </c>
      <c r="D442" s="176">
        <f t="shared" ref="D442:F442" si="55">D443+D444+D445+D446</f>
        <v>0</v>
      </c>
      <c r="E442" s="176">
        <f t="shared" si="55"/>
        <v>0</v>
      </c>
      <c r="F442" s="176">
        <f t="shared" si="55"/>
        <v>0</v>
      </c>
    </row>
    <row r="443" spans="2:6" ht="16.5" thickBot="1" x14ac:dyDescent="0.3">
      <c r="B443" s="177" t="s">
        <v>50</v>
      </c>
      <c r="C443" s="176"/>
      <c r="D443" s="176"/>
      <c r="E443" s="176"/>
      <c r="F443" s="176"/>
    </row>
    <row r="444" spans="2:6" ht="16.5" thickBot="1" x14ac:dyDescent="0.3">
      <c r="B444" s="177" t="s">
        <v>75</v>
      </c>
      <c r="C444" s="176"/>
      <c r="D444" s="176"/>
      <c r="E444" s="176"/>
      <c r="F444" s="176"/>
    </row>
    <row r="445" spans="2:6" ht="16.5" thickBot="1" x14ac:dyDescent="0.3">
      <c r="B445" s="177" t="s">
        <v>76</v>
      </c>
      <c r="C445" s="176"/>
      <c r="D445" s="176"/>
      <c r="E445" s="176"/>
      <c r="F445" s="176"/>
    </row>
    <row r="446" spans="2:6" ht="16.5" thickBot="1" x14ac:dyDescent="0.3">
      <c r="B446" s="177" t="s">
        <v>77</v>
      </c>
      <c r="C446" s="176"/>
      <c r="D446" s="176"/>
      <c r="E446" s="176"/>
      <c r="F446" s="176"/>
    </row>
    <row r="447" spans="2:6" ht="16.5" thickBot="1" x14ac:dyDescent="0.3">
      <c r="B447" s="175" t="s">
        <v>42</v>
      </c>
      <c r="C447" s="178">
        <f>C448+C449+C450+C451</f>
        <v>530</v>
      </c>
      <c r="D447" s="178">
        <f>D448+D449+D450+D451</f>
        <v>3000</v>
      </c>
      <c r="E447" s="178">
        <f t="shared" ref="E447:F447" si="56">E448+E449+E450+E451</f>
        <v>0</v>
      </c>
      <c r="F447" s="178">
        <f t="shared" si="56"/>
        <v>0</v>
      </c>
    </row>
    <row r="448" spans="2:6" ht="16.5" thickBot="1" x14ac:dyDescent="0.3">
      <c r="B448" s="177" t="s">
        <v>50</v>
      </c>
      <c r="C448" s="178">
        <v>530</v>
      </c>
      <c r="D448" s="178">
        <v>3000</v>
      </c>
      <c r="E448" s="176">
        <v>0</v>
      </c>
      <c r="F448" s="209">
        <v>0</v>
      </c>
    </row>
    <row r="449" spans="2:6" ht="16.5" thickBot="1" x14ac:dyDescent="0.3">
      <c r="B449" s="177" t="s">
        <v>75</v>
      </c>
      <c r="C449" s="178"/>
      <c r="D449" s="176"/>
      <c r="E449" s="176"/>
      <c r="F449" s="176"/>
    </row>
    <row r="450" spans="2:6" ht="16.5" thickBot="1" x14ac:dyDescent="0.3">
      <c r="B450" s="182" t="s">
        <v>76</v>
      </c>
      <c r="C450" s="194"/>
      <c r="D450" s="225"/>
      <c r="E450" s="225"/>
      <c r="F450" s="225"/>
    </row>
    <row r="451" spans="2:6" ht="16.5" thickBot="1" x14ac:dyDescent="0.3">
      <c r="B451" s="183" t="s">
        <v>77</v>
      </c>
      <c r="C451" s="197"/>
      <c r="D451" s="226"/>
      <c r="E451" s="226"/>
      <c r="F451" s="226"/>
    </row>
    <row r="452" spans="2:6" ht="16.5" thickBot="1" x14ac:dyDescent="0.3">
      <c r="B452" s="186" t="s">
        <v>436</v>
      </c>
      <c r="C452" s="197">
        <f>C442+C447</f>
        <v>530</v>
      </c>
      <c r="D452" s="197">
        <f>D442+D447</f>
        <v>3000</v>
      </c>
      <c r="E452" s="197">
        <f>E442+E447</f>
        <v>0</v>
      </c>
      <c r="F452" s="197">
        <f>F442+F447</f>
        <v>0</v>
      </c>
    </row>
    <row r="453" spans="2:6" ht="16.5" thickBot="1" x14ac:dyDescent="0.3">
      <c r="B453" s="186" t="s">
        <v>29</v>
      </c>
      <c r="C453" s="1159" t="s">
        <v>437</v>
      </c>
      <c r="D453" s="1160"/>
      <c r="E453" s="1160"/>
      <c r="F453" s="1161"/>
    </row>
    <row r="454" spans="2:6" ht="16.5" thickBot="1" x14ac:dyDescent="0.3">
      <c r="B454" s="212" t="s">
        <v>438</v>
      </c>
      <c r="C454" s="1162" t="s">
        <v>439</v>
      </c>
      <c r="D454" s="1163"/>
      <c r="E454" s="1163"/>
      <c r="F454" s="1164"/>
    </row>
    <row r="455" spans="2:6" ht="16.5" thickBot="1" x14ac:dyDescent="0.3">
      <c r="B455" s="160" t="s">
        <v>9</v>
      </c>
      <c r="C455" s="1165" t="s">
        <v>439</v>
      </c>
      <c r="D455" s="1166"/>
      <c r="E455" s="1166"/>
      <c r="F455" s="1167"/>
    </row>
    <row r="456" spans="2:6" ht="16.5" thickBot="1" x14ac:dyDescent="0.3">
      <c r="B456" s="160" t="s">
        <v>14</v>
      </c>
      <c r="C456" s="1095" t="s">
        <v>372</v>
      </c>
      <c r="D456" s="1096"/>
      <c r="E456" s="1096"/>
      <c r="F456" s="1097"/>
    </row>
    <row r="457" spans="2:6" x14ac:dyDescent="0.25">
      <c r="B457" s="1098"/>
      <c r="C457" s="170">
        <v>2019</v>
      </c>
      <c r="D457" s="170">
        <v>2020</v>
      </c>
      <c r="E457" s="170">
        <v>2021</v>
      </c>
      <c r="F457" s="170">
        <v>2022</v>
      </c>
    </row>
    <row r="458" spans="2:6" ht="16.5" thickBot="1" x14ac:dyDescent="0.3">
      <c r="B458" s="1099"/>
      <c r="C458" s="171" t="s">
        <v>5</v>
      </c>
      <c r="D458" s="171" t="s">
        <v>6</v>
      </c>
      <c r="E458" s="171" t="s">
        <v>6</v>
      </c>
      <c r="F458" s="171" t="s">
        <v>6</v>
      </c>
    </row>
    <row r="459" spans="2:6" ht="16.5" thickBot="1" x14ac:dyDescent="0.3">
      <c r="B459" s="160" t="s">
        <v>8</v>
      </c>
      <c r="C459" s="227">
        <v>34</v>
      </c>
      <c r="D459" s="173">
        <v>0</v>
      </c>
      <c r="E459" s="173">
        <v>39</v>
      </c>
      <c r="F459" s="173">
        <v>0</v>
      </c>
    </row>
    <row r="460" spans="2:6" ht="16.5" thickBot="1" x14ac:dyDescent="0.3">
      <c r="B460" s="160" t="s">
        <v>15</v>
      </c>
      <c r="C460" s="172">
        <v>5470</v>
      </c>
      <c r="D460" s="172">
        <v>0</v>
      </c>
      <c r="E460" s="172">
        <v>6000</v>
      </c>
      <c r="F460" s="172">
        <v>0</v>
      </c>
    </row>
    <row r="461" spans="2:6" ht="16.5" thickBot="1" x14ac:dyDescent="0.3">
      <c r="B461" s="160" t="s">
        <v>23</v>
      </c>
      <c r="C461" s="172">
        <f>C460/C459</f>
        <v>160.88235294117646</v>
      </c>
      <c r="D461" s="172" t="e">
        <f t="shared" ref="D461:F461" si="57">D460/D459</f>
        <v>#DIV/0!</v>
      </c>
      <c r="E461" s="172">
        <f t="shared" si="57"/>
        <v>153.84615384615384</v>
      </c>
      <c r="F461" s="172" t="e">
        <f t="shared" si="57"/>
        <v>#DIV/0!</v>
      </c>
    </row>
    <row r="462" spans="2:6" ht="16.5" thickBot="1" x14ac:dyDescent="0.3">
      <c r="B462" s="160" t="s">
        <v>16</v>
      </c>
      <c r="C462" s="173" t="s">
        <v>22</v>
      </c>
      <c r="D462" s="174">
        <f>D459/C459-1</f>
        <v>-1</v>
      </c>
      <c r="E462" s="174" t="e">
        <f t="shared" ref="E462:F464" si="58">E459/D459-1</f>
        <v>#DIV/0!</v>
      </c>
      <c r="F462" s="174">
        <f t="shared" si="58"/>
        <v>-1</v>
      </c>
    </row>
    <row r="463" spans="2:6" ht="16.5" thickBot="1" x14ac:dyDescent="0.3">
      <c r="B463" s="160" t="s">
        <v>17</v>
      </c>
      <c r="C463" s="173" t="s">
        <v>22</v>
      </c>
      <c r="D463" s="174">
        <f>D460/C460-1</f>
        <v>-1</v>
      </c>
      <c r="E463" s="174" t="e">
        <f t="shared" si="58"/>
        <v>#DIV/0!</v>
      </c>
      <c r="F463" s="174">
        <f t="shared" si="58"/>
        <v>-1</v>
      </c>
    </row>
    <row r="464" spans="2:6" ht="16.5" thickBot="1" x14ac:dyDescent="0.3">
      <c r="B464" s="160" t="s">
        <v>18</v>
      </c>
      <c r="C464" s="173" t="s">
        <v>22</v>
      </c>
      <c r="D464" s="174" t="e">
        <f>D461/C461-1</f>
        <v>#DIV/0!</v>
      </c>
      <c r="E464" s="174" t="e">
        <f t="shared" si="58"/>
        <v>#DIV/0!</v>
      </c>
      <c r="F464" s="174" t="e">
        <f t="shared" si="58"/>
        <v>#DIV/0!</v>
      </c>
    </row>
    <row r="465" spans="2:9" ht="16.5" thickBot="1" x14ac:dyDescent="0.3">
      <c r="B465" s="1100" t="s">
        <v>440</v>
      </c>
      <c r="C465" s="1101"/>
      <c r="D465" s="1101"/>
      <c r="E465" s="1101"/>
      <c r="F465" s="1102"/>
    </row>
    <row r="466" spans="2:9" x14ac:dyDescent="0.25">
      <c r="B466" s="1098"/>
      <c r="C466" s="170">
        <v>2019</v>
      </c>
      <c r="D466" s="170">
        <v>2020</v>
      </c>
      <c r="E466" s="170">
        <v>2021</v>
      </c>
      <c r="F466" s="170">
        <v>2022</v>
      </c>
    </row>
    <row r="467" spans="2:9" ht="16.5" thickBot="1" x14ac:dyDescent="0.3">
      <c r="B467" s="1099"/>
      <c r="C467" s="171" t="s">
        <v>5</v>
      </c>
      <c r="D467" s="171" t="s">
        <v>6</v>
      </c>
      <c r="E467" s="171" t="s">
        <v>6</v>
      </c>
      <c r="F467" s="171" t="s">
        <v>6</v>
      </c>
    </row>
    <row r="468" spans="2:9" ht="16.5" thickBot="1" x14ac:dyDescent="0.3">
      <c r="B468" s="175" t="s">
        <v>41</v>
      </c>
      <c r="C468" s="176">
        <f>C469+C470+C471+C472</f>
        <v>0</v>
      </c>
      <c r="D468" s="176">
        <f t="shared" ref="D468:F468" si="59">D469+D470+D471+D472</f>
        <v>0</v>
      </c>
      <c r="E468" s="176">
        <f t="shared" si="59"/>
        <v>0</v>
      </c>
      <c r="F468" s="176">
        <f t="shared" si="59"/>
        <v>0</v>
      </c>
    </row>
    <row r="469" spans="2:9" ht="16.5" thickBot="1" x14ac:dyDescent="0.3">
      <c r="B469" s="177" t="s">
        <v>50</v>
      </c>
      <c r="C469" s="176"/>
      <c r="D469" s="176"/>
      <c r="E469" s="176"/>
      <c r="F469" s="176"/>
    </row>
    <row r="470" spans="2:9" ht="16.5" thickBot="1" x14ac:dyDescent="0.3">
      <c r="B470" s="177" t="s">
        <v>75</v>
      </c>
      <c r="C470" s="176"/>
      <c r="D470" s="176"/>
      <c r="E470" s="176"/>
      <c r="F470" s="176"/>
    </row>
    <row r="471" spans="2:9" ht="16.5" thickBot="1" x14ac:dyDescent="0.3">
      <c r="B471" s="177" t="s">
        <v>76</v>
      </c>
      <c r="C471" s="176"/>
      <c r="D471" s="176"/>
      <c r="E471" s="176"/>
      <c r="F471" s="176"/>
    </row>
    <row r="472" spans="2:9" ht="16.5" thickBot="1" x14ac:dyDescent="0.3">
      <c r="B472" s="177" t="s">
        <v>77</v>
      </c>
      <c r="C472" s="176"/>
      <c r="D472" s="176"/>
      <c r="E472" s="176"/>
      <c r="F472" s="176"/>
    </row>
    <row r="473" spans="2:9" ht="16.5" thickBot="1" x14ac:dyDescent="0.3">
      <c r="B473" s="175" t="s">
        <v>42</v>
      </c>
      <c r="C473" s="178">
        <f>C474+C475+C476+C477</f>
        <v>5470</v>
      </c>
      <c r="D473" s="178">
        <f t="shared" ref="D473:F473" si="60">D474+D475+D476+D477</f>
        <v>0</v>
      </c>
      <c r="E473" s="178">
        <f t="shared" si="60"/>
        <v>6000</v>
      </c>
      <c r="F473" s="178">
        <f t="shared" si="60"/>
        <v>0</v>
      </c>
    </row>
    <row r="474" spans="2:9" ht="16.5" thickBot="1" x14ac:dyDescent="0.3">
      <c r="B474" s="177" t="s">
        <v>50</v>
      </c>
      <c r="C474" s="178">
        <v>5470</v>
      </c>
      <c r="D474" s="178">
        <v>0</v>
      </c>
      <c r="E474" s="178">
        <v>6000</v>
      </c>
      <c r="F474" s="178">
        <v>0</v>
      </c>
    </row>
    <row r="475" spans="2:9" ht="16.5" thickBot="1" x14ac:dyDescent="0.3">
      <c r="B475" s="177" t="s">
        <v>75</v>
      </c>
      <c r="C475" s="178"/>
      <c r="D475" s="176"/>
      <c r="E475" s="176"/>
      <c r="F475" s="176"/>
    </row>
    <row r="476" spans="2:9" ht="16.5" thickBot="1" x14ac:dyDescent="0.3">
      <c r="B476" s="177" t="s">
        <v>76</v>
      </c>
      <c r="C476" s="178"/>
      <c r="D476" s="176"/>
      <c r="E476" s="176"/>
      <c r="F476" s="176"/>
    </row>
    <row r="477" spans="2:9" ht="16.5" thickBot="1" x14ac:dyDescent="0.3">
      <c r="B477" s="177" t="s">
        <v>77</v>
      </c>
      <c r="C477" s="178"/>
      <c r="D477" s="176"/>
      <c r="E477" s="176"/>
      <c r="F477" s="176"/>
    </row>
    <row r="478" spans="2:9" ht="16.5" thickBot="1" x14ac:dyDescent="0.3">
      <c r="B478" s="228" t="s">
        <v>441</v>
      </c>
      <c r="C478" s="178">
        <f>C468+C473</f>
        <v>5470</v>
      </c>
      <c r="D478" s="178">
        <f t="shared" ref="D478:F478" si="61">D468+D473</f>
        <v>0</v>
      </c>
      <c r="E478" s="178">
        <f t="shared" si="61"/>
        <v>6000</v>
      </c>
      <c r="F478" s="178">
        <f t="shared" si="61"/>
        <v>0</v>
      </c>
    </row>
    <row r="479" spans="2:9" ht="16.5" hidden="1" thickBot="1" x14ac:dyDescent="0.3">
      <c r="B479" s="1086" t="s">
        <v>38</v>
      </c>
      <c r="C479" s="1087"/>
      <c r="D479" s="1087"/>
      <c r="E479" s="1087"/>
      <c r="F479" s="1088"/>
    </row>
    <row r="480" spans="2:9" ht="16.5" hidden="1" thickBot="1" x14ac:dyDescent="0.3">
      <c r="B480" s="1086" t="s">
        <v>43</v>
      </c>
      <c r="C480" s="1087"/>
      <c r="D480" s="1087"/>
      <c r="E480" s="1087"/>
      <c r="F480" s="1088"/>
      <c r="I480" s="154">
        <v>19</v>
      </c>
    </row>
    <row r="481" spans="2:13" ht="16.5" hidden="1" thickBot="1" x14ac:dyDescent="0.3">
      <c r="B481" s="229"/>
      <c r="C481" s="230"/>
      <c r="D481" s="230"/>
      <c r="E481" s="230"/>
      <c r="F481" s="230"/>
    </row>
    <row r="482" spans="2:13" ht="32.25" thickBot="1" x14ac:dyDescent="0.3">
      <c r="B482" s="231" t="s">
        <v>47</v>
      </c>
      <c r="C482" s="232">
        <f>C29+C66+C103+C126+C149+C171+C208+C248+C274+C300+C318+C336+C354+C372+C390+C408+C434+C460</f>
        <v>365500</v>
      </c>
      <c r="D482" s="232">
        <f>D29+D66+D103+D126+D149+D171+D208+D248+D274+D300+D318+D336+D354+D372+D390+D408+D434+D460</f>
        <v>366500</v>
      </c>
      <c r="E482" s="232">
        <f t="shared" ref="E482:F482" si="62">E29+E66+E103+E126+E149+E171+E208+E248+E274+E300+E318+E336+E354+E372+E390+E408+E434+E460</f>
        <v>367500</v>
      </c>
      <c r="F482" s="232">
        <f t="shared" si="62"/>
        <v>368000</v>
      </c>
    </row>
    <row r="483" spans="2:13" ht="32.25" thickBot="1" x14ac:dyDescent="0.3">
      <c r="B483" s="231" t="s">
        <v>48</v>
      </c>
      <c r="C483" s="232">
        <f>C58+C95+C118+C142+C164+C200+C237+C266+C292+C310+C328+C346+C364+C382+C400+C426+C452+C478</f>
        <v>365500</v>
      </c>
      <c r="D483" s="232">
        <f>D58+D95+D118+D142+D164+D200+D237+D266+D292+D310+D328+D346+D364+D382+D400+D426+D452+D478</f>
        <v>366500</v>
      </c>
      <c r="E483" s="232">
        <f t="shared" ref="E483:F483" si="63">E58+E95+E118+E142+E164+E200+E237+E266+E292+E310+E328+E346+E364+E382+E400+E426+E452+E478</f>
        <v>367500</v>
      </c>
      <c r="F483" s="232">
        <f t="shared" si="63"/>
        <v>368000</v>
      </c>
      <c r="I483" s="180"/>
    </row>
    <row r="484" spans="2:13" ht="16.5" thickBot="1" x14ac:dyDescent="0.3">
      <c r="B484" s="175" t="s">
        <v>0</v>
      </c>
      <c r="C484" s="230">
        <f>C485+C486</f>
        <v>227300</v>
      </c>
      <c r="D484" s="230">
        <f t="shared" ref="D484:F484" si="64">D485+D486</f>
        <v>229000</v>
      </c>
      <c r="E484" s="230">
        <f t="shared" si="64"/>
        <v>229000</v>
      </c>
      <c r="F484" s="230">
        <f t="shared" si="64"/>
        <v>229000</v>
      </c>
      <c r="I484" s="180"/>
      <c r="J484" s="180"/>
      <c r="K484" s="180"/>
    </row>
    <row r="485" spans="2:13" ht="16.5" thickBot="1" x14ac:dyDescent="0.3">
      <c r="B485" s="177" t="s">
        <v>50</v>
      </c>
      <c r="C485" s="178">
        <f>C75+C111+C134+C156+C180+C217+C38</f>
        <v>227300</v>
      </c>
      <c r="D485" s="178">
        <f t="shared" ref="D485:F485" si="65">D75+D111+D134+D156+D180+D217+D38</f>
        <v>229000</v>
      </c>
      <c r="E485" s="178">
        <f t="shared" si="65"/>
        <v>229000</v>
      </c>
      <c r="F485" s="178">
        <f t="shared" si="65"/>
        <v>229000</v>
      </c>
      <c r="I485" s="180"/>
      <c r="J485" s="180"/>
      <c r="K485" s="180"/>
    </row>
    <row r="486" spans="2:13" ht="16.5" thickBot="1" x14ac:dyDescent="0.3">
      <c r="B486" s="177" t="s">
        <v>54</v>
      </c>
      <c r="C486" s="178">
        <f>C76+C181+C218</f>
        <v>0</v>
      </c>
      <c r="D486" s="178">
        <f t="shared" ref="D486:F486" si="66">D76+D181+D218</f>
        <v>0</v>
      </c>
      <c r="E486" s="178">
        <f t="shared" si="66"/>
        <v>0</v>
      </c>
      <c r="F486" s="178">
        <f t="shared" si="66"/>
        <v>0</v>
      </c>
      <c r="J486" s="180"/>
      <c r="K486" s="180"/>
    </row>
    <row r="487" spans="2:13" ht="32.25" thickBot="1" x14ac:dyDescent="0.3">
      <c r="B487" s="175" t="s">
        <v>31</v>
      </c>
      <c r="C487" s="230">
        <f>C488+C489</f>
        <v>40700</v>
      </c>
      <c r="D487" s="230">
        <f t="shared" ref="D487:F487" si="67">D488+D489</f>
        <v>39700</v>
      </c>
      <c r="E487" s="230">
        <f t="shared" si="67"/>
        <v>39700</v>
      </c>
      <c r="F487" s="230">
        <f t="shared" si="67"/>
        <v>39700</v>
      </c>
      <c r="I487" s="180"/>
      <c r="J487" s="180"/>
      <c r="K487" s="180"/>
      <c r="L487" s="180"/>
      <c r="M487" s="180"/>
    </row>
    <row r="488" spans="2:13" ht="16.5" thickBot="1" x14ac:dyDescent="0.3">
      <c r="B488" s="177" t="s">
        <v>50</v>
      </c>
      <c r="C488" s="176">
        <f>C78+C112+C135+C157+C183+C220+C41</f>
        <v>40700</v>
      </c>
      <c r="D488" s="176">
        <f t="shared" ref="D488:F488" si="68">D78+D112+D135+D157+D183+D220+D41</f>
        <v>39700</v>
      </c>
      <c r="E488" s="176">
        <f t="shared" si="68"/>
        <v>39700</v>
      </c>
      <c r="F488" s="176">
        <f t="shared" si="68"/>
        <v>39700</v>
      </c>
    </row>
    <row r="489" spans="2:13" ht="16.5" thickBot="1" x14ac:dyDescent="0.3">
      <c r="B489" s="177" t="s">
        <v>54</v>
      </c>
      <c r="C489" s="178">
        <f>C79+C184+C221+C42</f>
        <v>0</v>
      </c>
      <c r="D489" s="178">
        <f t="shared" ref="D489:F489" si="69">D79+D184+D221+D42</f>
        <v>0</v>
      </c>
      <c r="E489" s="178">
        <f t="shared" si="69"/>
        <v>0</v>
      </c>
      <c r="F489" s="178">
        <f t="shared" si="69"/>
        <v>0</v>
      </c>
    </row>
    <row r="490" spans="2:13" ht="16.5" thickBot="1" x14ac:dyDescent="0.3">
      <c r="B490" s="175" t="s">
        <v>1</v>
      </c>
      <c r="C490" s="233">
        <f>C491+C492</f>
        <v>49000</v>
      </c>
      <c r="D490" s="233">
        <f t="shared" ref="D490:F490" si="70">D491+D492</f>
        <v>51300</v>
      </c>
      <c r="E490" s="233">
        <f t="shared" si="70"/>
        <v>52300</v>
      </c>
      <c r="F490" s="233">
        <f t="shared" si="70"/>
        <v>52800</v>
      </c>
    </row>
    <row r="491" spans="2:13" ht="16.5" thickBot="1" x14ac:dyDescent="0.3">
      <c r="B491" s="177" t="s">
        <v>50</v>
      </c>
      <c r="C491" s="178">
        <f>C81+C113+C136+C158+C186+C223+C44</f>
        <v>49000</v>
      </c>
      <c r="D491" s="178">
        <f t="shared" ref="D491:F491" si="71">D81+D113+D136+D158+D186+D223+D44</f>
        <v>51300</v>
      </c>
      <c r="E491" s="178">
        <f t="shared" si="71"/>
        <v>52300</v>
      </c>
      <c r="F491" s="178">
        <f t="shared" si="71"/>
        <v>52800</v>
      </c>
    </row>
    <row r="492" spans="2:13" ht="16.5" thickBot="1" x14ac:dyDescent="0.3">
      <c r="B492" s="177" t="s">
        <v>442</v>
      </c>
      <c r="C492" s="178">
        <f>C82+C187+C224</f>
        <v>0</v>
      </c>
      <c r="D492" s="178">
        <f t="shared" ref="D492:F492" si="72">D82+D187+D224</f>
        <v>0</v>
      </c>
      <c r="E492" s="178">
        <f t="shared" si="72"/>
        <v>0</v>
      </c>
      <c r="F492" s="178">
        <f t="shared" si="72"/>
        <v>0</v>
      </c>
    </row>
    <row r="493" spans="2:13" ht="16.5" thickBot="1" x14ac:dyDescent="0.3">
      <c r="B493" s="175" t="s">
        <v>2</v>
      </c>
      <c r="C493" s="233">
        <f>C494+C495</f>
        <v>0</v>
      </c>
      <c r="D493" s="233">
        <f t="shared" ref="D493:F493" si="73">D494+D495</f>
        <v>0</v>
      </c>
      <c r="E493" s="233">
        <f t="shared" si="73"/>
        <v>0</v>
      </c>
      <c r="F493" s="233">
        <f t="shared" si="73"/>
        <v>0</v>
      </c>
      <c r="H493" s="180"/>
      <c r="I493" s="180"/>
    </row>
    <row r="494" spans="2:13" ht="16.5" thickBot="1" x14ac:dyDescent="0.3">
      <c r="B494" s="177" t="s">
        <v>50</v>
      </c>
      <c r="C494" s="176">
        <f>C84+C114+C137+C159+C189+C226</f>
        <v>0</v>
      </c>
      <c r="D494" s="176">
        <f t="shared" ref="D494:F494" si="74">D84+D114+D137+D159+D189+D226</f>
        <v>0</v>
      </c>
      <c r="E494" s="176">
        <f t="shared" si="74"/>
        <v>0</v>
      </c>
      <c r="F494" s="176">
        <f t="shared" si="74"/>
        <v>0</v>
      </c>
    </row>
    <row r="495" spans="2:13" ht="16.5" thickBot="1" x14ac:dyDescent="0.3">
      <c r="B495" s="177" t="s">
        <v>54</v>
      </c>
      <c r="C495" s="178">
        <f>C85+C190+C227</f>
        <v>0</v>
      </c>
      <c r="D495" s="178">
        <f t="shared" ref="D495:F495" si="75">D85+D190+D227</f>
        <v>0</v>
      </c>
      <c r="E495" s="178">
        <f t="shared" si="75"/>
        <v>0</v>
      </c>
      <c r="F495" s="178">
        <f t="shared" si="75"/>
        <v>0</v>
      </c>
    </row>
    <row r="496" spans="2:13" ht="16.5" thickBot="1" x14ac:dyDescent="0.3">
      <c r="B496" s="175" t="s">
        <v>24</v>
      </c>
      <c r="C496" s="233">
        <f>C497+C498</f>
        <v>0</v>
      </c>
      <c r="D496" s="233">
        <f t="shared" ref="D496:F496" si="76">D497+D498</f>
        <v>0</v>
      </c>
      <c r="E496" s="233">
        <f t="shared" si="76"/>
        <v>0</v>
      </c>
      <c r="F496" s="233">
        <f t="shared" si="76"/>
        <v>0</v>
      </c>
      <c r="I496" s="207"/>
      <c r="J496" s="207"/>
      <c r="K496" s="207"/>
    </row>
    <row r="497" spans="2:14" ht="16.5" thickBot="1" x14ac:dyDescent="0.3">
      <c r="B497" s="177" t="s">
        <v>50</v>
      </c>
      <c r="C497" s="176">
        <f>C87+C115+C138+C160+C192+C229</f>
        <v>0</v>
      </c>
      <c r="D497" s="176">
        <f t="shared" ref="D497:F497" si="77">D87+D115+D138+D160+D192+D229</f>
        <v>0</v>
      </c>
      <c r="E497" s="176">
        <f t="shared" si="77"/>
        <v>0</v>
      </c>
      <c r="F497" s="176">
        <f t="shared" si="77"/>
        <v>0</v>
      </c>
      <c r="L497" s="207"/>
      <c r="M497" s="207"/>
      <c r="N497" s="207"/>
    </row>
    <row r="498" spans="2:14" ht="16.5" thickBot="1" x14ac:dyDescent="0.3">
      <c r="B498" s="177" t="s">
        <v>54</v>
      </c>
      <c r="C498" s="178">
        <f>C88+C196+C230</f>
        <v>0</v>
      </c>
      <c r="D498" s="178">
        <f t="shared" ref="D498:F498" si="78">D88+D196+D230</f>
        <v>0</v>
      </c>
      <c r="E498" s="178">
        <f t="shared" si="78"/>
        <v>0</v>
      </c>
      <c r="F498" s="178">
        <f t="shared" si="78"/>
        <v>0</v>
      </c>
    </row>
    <row r="499" spans="2:14" s="207" customFormat="1" ht="16.5" thickBot="1" x14ac:dyDescent="0.3">
      <c r="B499" s="200" t="s">
        <v>25</v>
      </c>
      <c r="C499" s="230">
        <f t="shared" ref="C499:F499" si="79">C500+C501</f>
        <v>19500</v>
      </c>
      <c r="D499" s="230">
        <f t="shared" si="79"/>
        <v>16500</v>
      </c>
      <c r="E499" s="230">
        <f t="shared" si="79"/>
        <v>16500</v>
      </c>
      <c r="F499" s="230">
        <f t="shared" si="79"/>
        <v>16500</v>
      </c>
      <c r="L499" s="154"/>
      <c r="M499" s="154"/>
      <c r="N499" s="154"/>
    </row>
    <row r="500" spans="2:14" ht="16.5" thickBot="1" x14ac:dyDescent="0.3">
      <c r="B500" s="177" t="s">
        <v>50</v>
      </c>
      <c r="C500" s="176">
        <f>C90+C116+C139+C161+C195+C232+C53</f>
        <v>19500</v>
      </c>
      <c r="D500" s="176">
        <f t="shared" ref="D500:F500" si="80">D90+D116+D139+D161+D195+D232+D53</f>
        <v>16500</v>
      </c>
      <c r="E500" s="176">
        <f t="shared" si="80"/>
        <v>16500</v>
      </c>
      <c r="F500" s="176">
        <f t="shared" si="80"/>
        <v>16500</v>
      </c>
      <c r="L500" s="207"/>
      <c r="M500" s="207"/>
      <c r="N500" s="207"/>
    </row>
    <row r="501" spans="2:14" ht="16.5" thickBot="1" x14ac:dyDescent="0.3">
      <c r="B501" s="177" t="s">
        <v>54</v>
      </c>
      <c r="C501" s="178">
        <f>C91+C196+C233</f>
        <v>0</v>
      </c>
      <c r="D501" s="178">
        <f t="shared" ref="D501:F501" si="81">D91+D196+D233</f>
        <v>0</v>
      </c>
      <c r="E501" s="178">
        <f t="shared" si="81"/>
        <v>0</v>
      </c>
      <c r="F501" s="178">
        <f t="shared" si="81"/>
        <v>0</v>
      </c>
    </row>
    <row r="502" spans="2:14" s="207" customFormat="1" ht="16.5" thickBot="1" x14ac:dyDescent="0.3">
      <c r="B502" s="200" t="s">
        <v>20</v>
      </c>
      <c r="C502" s="230">
        <f>C503+C504</f>
        <v>0</v>
      </c>
      <c r="D502" s="230">
        <f t="shared" ref="D502:F502" si="82">D503+D504</f>
        <v>0</v>
      </c>
      <c r="E502" s="230">
        <f t="shared" si="82"/>
        <v>0</v>
      </c>
      <c r="F502" s="230">
        <f t="shared" si="82"/>
        <v>0</v>
      </c>
      <c r="I502" s="154"/>
      <c r="J502" s="154"/>
      <c r="K502" s="154"/>
      <c r="L502" s="154"/>
      <c r="M502" s="154"/>
      <c r="N502" s="154"/>
    </row>
    <row r="503" spans="2:14" ht="16.5" thickBot="1" x14ac:dyDescent="0.3">
      <c r="B503" s="177" t="s">
        <v>50</v>
      </c>
      <c r="C503" s="176">
        <v>0</v>
      </c>
      <c r="D503" s="176">
        <v>0</v>
      </c>
      <c r="E503" s="176">
        <v>0</v>
      </c>
      <c r="F503" s="176">
        <v>0</v>
      </c>
    </row>
    <row r="504" spans="2:14" ht="16.5" thickBot="1" x14ac:dyDescent="0.3">
      <c r="B504" s="177" t="s">
        <v>54</v>
      </c>
      <c r="C504" s="178">
        <f>C94+C199+C236</f>
        <v>0</v>
      </c>
      <c r="D504" s="178">
        <f t="shared" ref="D504:F504" si="83">D94+D199+D236</f>
        <v>0</v>
      </c>
      <c r="E504" s="178">
        <f t="shared" si="83"/>
        <v>0</v>
      </c>
      <c r="F504" s="178">
        <f t="shared" si="83"/>
        <v>0</v>
      </c>
    </row>
    <row r="505" spans="2:14" ht="16.5" thickBot="1" x14ac:dyDescent="0.3">
      <c r="B505" s="175" t="s">
        <v>19</v>
      </c>
      <c r="C505" s="233">
        <f>C506+C507+C508+C509</f>
        <v>0</v>
      </c>
      <c r="D505" s="233">
        <f t="shared" ref="D505:F505" si="84">D506+D507+D508+D509</f>
        <v>0</v>
      </c>
      <c r="E505" s="233">
        <f t="shared" si="84"/>
        <v>0</v>
      </c>
      <c r="F505" s="233">
        <f t="shared" si="84"/>
        <v>0</v>
      </c>
    </row>
    <row r="506" spans="2:14" ht="16.5" thickBot="1" x14ac:dyDescent="0.3">
      <c r="B506" s="177" t="s">
        <v>50</v>
      </c>
      <c r="C506" s="176">
        <f>C257+C283+C308+C326+C344+C362+C380+C398+C417+C443+C469</f>
        <v>0</v>
      </c>
      <c r="D506" s="176">
        <f t="shared" ref="D506:F506" si="85">D257+D283+D308+D326+D344+D362+D380+D398+D417+D443+D469</f>
        <v>0</v>
      </c>
      <c r="E506" s="176">
        <f t="shared" si="85"/>
        <v>0</v>
      </c>
      <c r="F506" s="176">
        <f t="shared" si="85"/>
        <v>0</v>
      </c>
    </row>
    <row r="507" spans="2:14" ht="16.5" thickBot="1" x14ac:dyDescent="0.3">
      <c r="B507" s="177" t="s">
        <v>78</v>
      </c>
      <c r="C507" s="176">
        <f>C258+C284+C418+C444+C470</f>
        <v>0</v>
      </c>
      <c r="D507" s="176">
        <f t="shared" ref="D507:F509" si="86">D258+D284+D418+D444+D470</f>
        <v>0</v>
      </c>
      <c r="E507" s="176">
        <f t="shared" si="86"/>
        <v>0</v>
      </c>
      <c r="F507" s="176">
        <f t="shared" si="86"/>
        <v>0</v>
      </c>
      <c r="I507" s="207"/>
      <c r="J507" s="207"/>
      <c r="K507" s="207"/>
    </row>
    <row r="508" spans="2:14" ht="16.5" thickBot="1" x14ac:dyDescent="0.3">
      <c r="B508" s="177" t="s">
        <v>76</v>
      </c>
      <c r="C508" s="176">
        <f>C259+C285+C419+C445+C471</f>
        <v>0</v>
      </c>
      <c r="D508" s="176">
        <f t="shared" si="86"/>
        <v>0</v>
      </c>
      <c r="E508" s="176">
        <f t="shared" si="86"/>
        <v>0</v>
      </c>
      <c r="F508" s="176">
        <f t="shared" si="86"/>
        <v>0</v>
      </c>
      <c r="L508" s="207"/>
      <c r="M508" s="207"/>
      <c r="N508" s="207"/>
    </row>
    <row r="509" spans="2:14" ht="16.5" thickBot="1" x14ac:dyDescent="0.3">
      <c r="B509" s="177" t="s">
        <v>77</v>
      </c>
      <c r="C509" s="176">
        <f>C260+C286+C420+C446+C472</f>
        <v>0</v>
      </c>
      <c r="D509" s="176">
        <f t="shared" si="86"/>
        <v>0</v>
      </c>
      <c r="E509" s="176">
        <f t="shared" si="86"/>
        <v>0</v>
      </c>
      <c r="F509" s="176">
        <f t="shared" si="86"/>
        <v>0</v>
      </c>
    </row>
    <row r="510" spans="2:14" s="207" customFormat="1" ht="16.5" thickBot="1" x14ac:dyDescent="0.3">
      <c r="B510" s="200" t="s">
        <v>20</v>
      </c>
      <c r="C510" s="230">
        <f>C511+C512+C513+C514</f>
        <v>29000</v>
      </c>
      <c r="D510" s="230">
        <f t="shared" ref="D510:F510" si="87">D511+D512+D513+D514</f>
        <v>30000</v>
      </c>
      <c r="E510" s="230">
        <f t="shared" si="87"/>
        <v>30000</v>
      </c>
      <c r="F510" s="230">
        <f t="shared" si="87"/>
        <v>30000</v>
      </c>
      <c r="I510" s="154"/>
      <c r="J510" s="154"/>
      <c r="K510" s="154"/>
      <c r="L510" s="154"/>
      <c r="M510" s="154"/>
      <c r="N510" s="154"/>
    </row>
    <row r="511" spans="2:14" ht="16.5" thickBot="1" x14ac:dyDescent="0.3">
      <c r="B511" s="177" t="s">
        <v>50</v>
      </c>
      <c r="C511" s="176">
        <f>C262+C288+C309+C327+C345+C363+C381+C399+C422+C448+C474</f>
        <v>29000</v>
      </c>
      <c r="D511" s="176">
        <f t="shared" ref="D511:F511" si="88">D262+D288+D309+D327+D345+D363+D381+D399+D422+D448+D474</f>
        <v>30000</v>
      </c>
      <c r="E511" s="176">
        <f t="shared" si="88"/>
        <v>30000</v>
      </c>
      <c r="F511" s="176">
        <f t="shared" si="88"/>
        <v>30000</v>
      </c>
    </row>
    <row r="512" spans="2:14" ht="16.5" thickBot="1" x14ac:dyDescent="0.3">
      <c r="B512" s="177" t="s">
        <v>78</v>
      </c>
      <c r="C512" s="176">
        <f>C263+C289+C423+C449+C475</f>
        <v>0</v>
      </c>
      <c r="D512" s="176">
        <f t="shared" ref="D512:F514" si="89">D263+D289+D423+D449+D475</f>
        <v>0</v>
      </c>
      <c r="E512" s="176">
        <f t="shared" si="89"/>
        <v>0</v>
      </c>
      <c r="F512" s="176">
        <f t="shared" si="89"/>
        <v>0</v>
      </c>
    </row>
    <row r="513" spans="2:6" ht="16.5" thickBot="1" x14ac:dyDescent="0.3">
      <c r="B513" s="177" t="s">
        <v>76</v>
      </c>
      <c r="C513" s="176">
        <f>C264+C290+C424+C450+C476</f>
        <v>0</v>
      </c>
      <c r="D513" s="176">
        <f t="shared" si="89"/>
        <v>0</v>
      </c>
      <c r="E513" s="176">
        <f t="shared" si="89"/>
        <v>0</v>
      </c>
      <c r="F513" s="176">
        <f t="shared" si="89"/>
        <v>0</v>
      </c>
    </row>
    <row r="514" spans="2:6" ht="16.5" thickBot="1" x14ac:dyDescent="0.3">
      <c r="B514" s="177" t="s">
        <v>77</v>
      </c>
      <c r="C514" s="176">
        <f>C265+C291+C425+C451+C477</f>
        <v>0</v>
      </c>
      <c r="D514" s="176">
        <f t="shared" si="89"/>
        <v>0</v>
      </c>
      <c r="E514" s="176">
        <f t="shared" si="89"/>
        <v>0</v>
      </c>
      <c r="F514" s="176">
        <f t="shared" si="89"/>
        <v>0</v>
      </c>
    </row>
    <row r="515" spans="2:6" ht="16.5" thickBot="1" x14ac:dyDescent="0.3">
      <c r="B515" s="234" t="s">
        <v>35</v>
      </c>
      <c r="C515" s="188">
        <f>IF(C483-C482=0,0,"Error")</f>
        <v>0</v>
      </c>
      <c r="D515" s="188">
        <f>IF(D483-D482=0,0,"Error")</f>
        <v>0</v>
      </c>
      <c r="E515" s="188">
        <f>IF(E483-E482=0,0,"Error")</f>
        <v>0</v>
      </c>
      <c r="F515" s="188">
        <f>IF(F483-F482=0,0,"Error")</f>
        <v>0</v>
      </c>
    </row>
    <row r="516" spans="2:6" x14ac:dyDescent="0.25">
      <c r="B516" s="235"/>
      <c r="C516" s="236"/>
      <c r="D516" s="236"/>
      <c r="E516" s="236"/>
      <c r="F516" s="236"/>
    </row>
  </sheetData>
  <mergeCells count="136">
    <mergeCell ref="B465:F465"/>
    <mergeCell ref="B466:B467"/>
    <mergeCell ref="B479:F479"/>
    <mergeCell ref="B480:F480"/>
    <mergeCell ref="B440:B441"/>
    <mergeCell ref="C453:F453"/>
    <mergeCell ref="C454:F454"/>
    <mergeCell ref="C455:F455"/>
    <mergeCell ref="C456:F456"/>
    <mergeCell ref="B457:B458"/>
    <mergeCell ref="C427:F427"/>
    <mergeCell ref="C428:F428"/>
    <mergeCell ref="C429:F429"/>
    <mergeCell ref="C430:F430"/>
    <mergeCell ref="B431:B432"/>
    <mergeCell ref="B439:F439"/>
    <mergeCell ref="C402:F402"/>
    <mergeCell ref="C403:F403"/>
    <mergeCell ref="C404:F404"/>
    <mergeCell ref="B405:B406"/>
    <mergeCell ref="B413:F413"/>
    <mergeCell ref="B414:B415"/>
    <mergeCell ref="C385:F385"/>
    <mergeCell ref="C386:F386"/>
    <mergeCell ref="B387:B388"/>
    <mergeCell ref="B395:F395"/>
    <mergeCell ref="B396:B397"/>
    <mergeCell ref="C401:F401"/>
    <mergeCell ref="C368:F368"/>
    <mergeCell ref="B369:B370"/>
    <mergeCell ref="B377:F377"/>
    <mergeCell ref="B378:B379"/>
    <mergeCell ref="C383:F383"/>
    <mergeCell ref="C384:F384"/>
    <mergeCell ref="B351:B352"/>
    <mergeCell ref="B359:F359"/>
    <mergeCell ref="B360:B361"/>
    <mergeCell ref="C365:F365"/>
    <mergeCell ref="C366:F366"/>
    <mergeCell ref="C367:F367"/>
    <mergeCell ref="B341:F341"/>
    <mergeCell ref="B342:B343"/>
    <mergeCell ref="C347:F347"/>
    <mergeCell ref="C348:F348"/>
    <mergeCell ref="C349:F349"/>
    <mergeCell ref="C350:F350"/>
    <mergeCell ref="B324:B325"/>
    <mergeCell ref="C329:F329"/>
    <mergeCell ref="C330:F330"/>
    <mergeCell ref="C331:F331"/>
    <mergeCell ref="C332:F332"/>
    <mergeCell ref="B333:B334"/>
    <mergeCell ref="C311:F311"/>
    <mergeCell ref="C312:F312"/>
    <mergeCell ref="C313:F313"/>
    <mergeCell ref="C314:F314"/>
    <mergeCell ref="B315:B316"/>
    <mergeCell ref="B323:F323"/>
    <mergeCell ref="C294:F294"/>
    <mergeCell ref="C295:F295"/>
    <mergeCell ref="C296:F296"/>
    <mergeCell ref="B297:B298"/>
    <mergeCell ref="B305:F305"/>
    <mergeCell ref="B306:B307"/>
    <mergeCell ref="C269:F269"/>
    <mergeCell ref="C270:F270"/>
    <mergeCell ref="B271:B272"/>
    <mergeCell ref="B279:F279"/>
    <mergeCell ref="B280:B281"/>
    <mergeCell ref="C293:F293"/>
    <mergeCell ref="C244:F244"/>
    <mergeCell ref="B245:B246"/>
    <mergeCell ref="B253:F253"/>
    <mergeCell ref="B254:B255"/>
    <mergeCell ref="C267:F267"/>
    <mergeCell ref="C268:F268"/>
    <mergeCell ref="B214:B215"/>
    <mergeCell ref="B239:F239"/>
    <mergeCell ref="B240:F240"/>
    <mergeCell ref="C241:F241"/>
    <mergeCell ref="C242:F242"/>
    <mergeCell ref="C243:F243"/>
    <mergeCell ref="B177:B178"/>
    <mergeCell ref="C202:F202"/>
    <mergeCell ref="C203:F203"/>
    <mergeCell ref="C204:F204"/>
    <mergeCell ref="B205:B206"/>
    <mergeCell ref="B213:F213"/>
    <mergeCell ref="B154:B155"/>
    <mergeCell ref="C165:F165"/>
    <mergeCell ref="C166:F166"/>
    <mergeCell ref="C167:F167"/>
    <mergeCell ref="B168:B169"/>
    <mergeCell ref="B176:F176"/>
    <mergeCell ref="B132:B133"/>
    <mergeCell ref="C143:F143"/>
    <mergeCell ref="C144:F144"/>
    <mergeCell ref="C145:F145"/>
    <mergeCell ref="B146:B147"/>
    <mergeCell ref="B153:F153"/>
    <mergeCell ref="B109:B110"/>
    <mergeCell ref="C120:F120"/>
    <mergeCell ref="C121:F121"/>
    <mergeCell ref="C122:F122"/>
    <mergeCell ref="B123:B124"/>
    <mergeCell ref="B131:F131"/>
    <mergeCell ref="B72:B73"/>
    <mergeCell ref="C97:F97"/>
    <mergeCell ref="C98:F98"/>
    <mergeCell ref="C99:F99"/>
    <mergeCell ref="B100:B101"/>
    <mergeCell ref="B108:F108"/>
    <mergeCell ref="B35:B36"/>
    <mergeCell ref="C60:F60"/>
    <mergeCell ref="C61:F61"/>
    <mergeCell ref="C62:F62"/>
    <mergeCell ref="B63:B64"/>
    <mergeCell ref="B71:F71"/>
    <mergeCell ref="C25:F25"/>
    <mergeCell ref="B26:B27"/>
    <mergeCell ref="B34:F34"/>
    <mergeCell ref="B9:F11"/>
    <mergeCell ref="C12:F12"/>
    <mergeCell ref="B13:B14"/>
    <mergeCell ref="C17:F17"/>
    <mergeCell ref="B18:F18"/>
    <mergeCell ref="B21:F21"/>
    <mergeCell ref="A2:G2"/>
    <mergeCell ref="B3:F3"/>
    <mergeCell ref="C5:F5"/>
    <mergeCell ref="C6:F6"/>
    <mergeCell ref="C7:F7"/>
    <mergeCell ref="B8:F8"/>
    <mergeCell ref="B22:F22"/>
    <mergeCell ref="C23:F23"/>
    <mergeCell ref="C24:F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Formati 1 Misioni</vt:lpstr>
      <vt:lpstr>01110-PMA</vt:lpstr>
      <vt:lpstr>01120-MSHP</vt:lpstr>
      <vt:lpstr>01130-Ekzekutimi i Pagesave</vt:lpstr>
      <vt:lpstr>01140-Tatimet</vt:lpstr>
      <vt:lpstr>01150-Doganat</vt:lpstr>
      <vt:lpstr>01160-Lufta Kunder Transaksione</vt:lpstr>
      <vt:lpstr>04130-Mbeshtetje per Zhvillimin</vt:lpstr>
      <vt:lpstr>04160-Mbikeqyrja e Tregut</vt:lpstr>
      <vt:lpstr>10220-Sigurimi Shoqerore</vt:lpstr>
      <vt:lpstr>10550-Tregu i Punes</vt:lpstr>
      <vt:lpstr>04170-Inspektimi ne Pune</vt:lpstr>
      <vt:lpstr>09240-Arsimi Profesional</vt:lpstr>
      <vt:lpstr>06190-Strehimi</vt:lpstr>
      <vt:lpstr>'01110-PMA'!Print_Area</vt:lpstr>
      <vt:lpstr>'01130-Ekzekutimi i Pagesave'!Print_Area</vt:lpstr>
      <vt:lpstr>'01140-Tatimet'!Print_Area</vt:lpstr>
      <vt:lpstr>'01150-Doganat'!Print_Area</vt:lpstr>
      <vt:lpstr>'04130-Mbeshtetje per Zhvillimin'!Print_Area</vt:lpstr>
      <vt:lpstr>'04160-Mbikeqyrja e Tregut'!Print_Area</vt:lpstr>
      <vt:lpstr>'04170-Inspektimi ne Pune'!Print_Area</vt:lpstr>
      <vt:lpstr>'06190-Strehimi'!Print_Area</vt:lpstr>
      <vt:lpstr>'09240-Arsimi Profesional'!Print_Area</vt:lpstr>
      <vt:lpstr>'10220-Sigurimi Shoqerore'!Print_Area</vt:lpstr>
      <vt:lpstr>'10550-Tregu i Punes'!Print_Area</vt:lpstr>
      <vt:lpstr>'Formati 1 Misioni'!Print_Area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Gentian Opre</dc:creator>
  <cp:lastModifiedBy>Valion Cenalia</cp:lastModifiedBy>
  <cp:lastPrinted>2019-01-07T13:45:58Z</cp:lastPrinted>
  <dcterms:created xsi:type="dcterms:W3CDTF">2018-03-05T12:29:59Z</dcterms:created>
  <dcterms:modified xsi:type="dcterms:W3CDTF">2019-12-06T11:24:43Z</dcterms:modified>
</cp:coreProperties>
</file>