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1835" activeTab="7"/>
  </bookViews>
  <sheets>
    <sheet name="M.Drejtesisi Misioni" sheetId="1" r:id="rId1"/>
    <sheet name="PMA" sheetId="2" r:id="rId2"/>
    <sheet name="ATP" sheetId="3" r:id="rId3"/>
    <sheet name="Biresimet" sheetId="4" r:id="rId4"/>
    <sheet name="IML" sheetId="5" r:id="rId5"/>
    <sheet name="Ndihma juridike" sheetId="6" r:id="rId6"/>
    <sheet name="Permbarimi" sheetId="7" r:id="rId7"/>
    <sheet name="Sherbimi Proves" sheetId="8" r:id="rId8"/>
    <sheet name="QBZ" sheetId="9" r:id="rId9"/>
    <sheet name="sistemi Burgjeve" sheetId="10" r:id="rId10"/>
  </sheets>
  <definedNames>
    <definedName name="_xlnm.Print_Area" localSheetId="5">'Ndihma juridike'!$A$1:$E$221</definedName>
    <definedName name="_xlnm.Print_Area" localSheetId="6">Permbarimi!$A$1:$E$200</definedName>
    <definedName name="_xlnm.Print_Area" localSheetId="7">'Sherbimi Proves'!$A$1:$E$246</definedName>
    <definedName name="_xlnm.Print_Area" localSheetId="9">'sistemi Burgjeve'!$A$1:$E$707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04" i="10" l="1"/>
  <c r="D704" i="10"/>
  <c r="C704" i="10"/>
  <c r="B704" i="10"/>
  <c r="C705" i="10" s="1"/>
  <c r="E702" i="10"/>
  <c r="D702" i="10"/>
  <c r="C702" i="10"/>
  <c r="E700" i="10"/>
  <c r="D700" i="10"/>
  <c r="C700" i="10"/>
  <c r="B700" i="10"/>
  <c r="B699" i="10"/>
  <c r="E698" i="10"/>
  <c r="D698" i="10"/>
  <c r="C698" i="10"/>
  <c r="B698" i="10"/>
  <c r="E696" i="10"/>
  <c r="D696" i="10"/>
  <c r="C696" i="10"/>
  <c r="B696" i="10"/>
  <c r="E692" i="10"/>
  <c r="D692" i="10"/>
  <c r="C692" i="10"/>
  <c r="E690" i="10"/>
  <c r="D690" i="10"/>
  <c r="C690" i="10"/>
  <c r="E662" i="10"/>
  <c r="E680" i="10" s="1"/>
  <c r="D662" i="10"/>
  <c r="D680" i="10" s="1"/>
  <c r="C662" i="10"/>
  <c r="C680" i="10" s="1"/>
  <c r="B662" i="10"/>
  <c r="B680" i="10" s="1"/>
  <c r="E653" i="10"/>
  <c r="D653" i="10"/>
  <c r="C653" i="10"/>
  <c r="C643" i="10"/>
  <c r="C614" i="10" s="1"/>
  <c r="B643" i="10"/>
  <c r="D640" i="10"/>
  <c r="D643" i="10" s="1"/>
  <c r="E616" i="10"/>
  <c r="D616" i="10"/>
  <c r="C616" i="10"/>
  <c r="C603" i="10"/>
  <c r="B603" i="10"/>
  <c r="B574" i="10" s="1"/>
  <c r="B575" i="10" s="1"/>
  <c r="D600" i="10"/>
  <c r="E600" i="10" s="1"/>
  <c r="E603" i="10" s="1"/>
  <c r="E576" i="10"/>
  <c r="D576" i="10"/>
  <c r="C576" i="10"/>
  <c r="E574" i="10"/>
  <c r="E575" i="10" s="1"/>
  <c r="E556" i="10"/>
  <c r="E546" i="10" s="1"/>
  <c r="D556" i="10"/>
  <c r="D546" i="10" s="1"/>
  <c r="C556" i="10"/>
  <c r="C546" i="10" s="1"/>
  <c r="C547" i="10" s="1"/>
  <c r="B556" i="10"/>
  <c r="B546" i="10" s="1"/>
  <c r="E536" i="10"/>
  <c r="D536" i="10"/>
  <c r="D526" i="10" s="1"/>
  <c r="C536" i="10"/>
  <c r="C526" i="10" s="1"/>
  <c r="B536" i="10"/>
  <c r="B526" i="10" s="1"/>
  <c r="B527" i="10" s="1"/>
  <c r="C530" i="10" s="1"/>
  <c r="C528" i="10"/>
  <c r="E516" i="10"/>
  <c r="E506" i="10" s="1"/>
  <c r="D516" i="10"/>
  <c r="D506" i="10" s="1"/>
  <c r="B516" i="10"/>
  <c r="B506" i="10" s="1"/>
  <c r="B507" i="10" s="1"/>
  <c r="C515" i="10"/>
  <c r="D508" i="10"/>
  <c r="C508" i="10"/>
  <c r="E496" i="10"/>
  <c r="E486" i="10" s="1"/>
  <c r="D496" i="10"/>
  <c r="D486" i="10" s="1"/>
  <c r="C496" i="10"/>
  <c r="C486" i="10" s="1"/>
  <c r="C487" i="10" s="1"/>
  <c r="B496" i="10"/>
  <c r="E488" i="10"/>
  <c r="D488" i="10"/>
  <c r="E475" i="10"/>
  <c r="E706" i="10" s="1"/>
  <c r="D475" i="10"/>
  <c r="D706" i="10" s="1"/>
  <c r="C475" i="10"/>
  <c r="C465" i="10" s="1"/>
  <c r="B475" i="10"/>
  <c r="B465" i="10" s="1"/>
  <c r="B466" i="10" s="1"/>
  <c r="C469" i="10" s="1"/>
  <c r="C467" i="10"/>
  <c r="E455" i="10"/>
  <c r="E445" i="10" s="1"/>
  <c r="D455" i="10"/>
  <c r="D445" i="10" s="1"/>
  <c r="C455" i="10"/>
  <c r="C445" i="10" s="1"/>
  <c r="B455" i="10"/>
  <c r="B445" i="10" s="1"/>
  <c r="B446" i="10" s="1"/>
  <c r="C449" i="10" s="1"/>
  <c r="C447" i="10"/>
  <c r="E435" i="10"/>
  <c r="E425" i="10" s="1"/>
  <c r="D435" i="10"/>
  <c r="D425" i="10" s="1"/>
  <c r="C435" i="10"/>
  <c r="C425" i="10" s="1"/>
  <c r="C426" i="10" s="1"/>
  <c r="B435" i="10"/>
  <c r="B425" i="10" s="1"/>
  <c r="B426" i="10" s="1"/>
  <c r="E427" i="10"/>
  <c r="D427" i="10"/>
  <c r="C427" i="10"/>
  <c r="E415" i="10"/>
  <c r="E405" i="10" s="1"/>
  <c r="D415" i="10"/>
  <c r="D405" i="10" s="1"/>
  <c r="D406" i="10" s="1"/>
  <c r="C415" i="10"/>
  <c r="C405" i="10" s="1"/>
  <c r="B415" i="10"/>
  <c r="E407" i="10"/>
  <c r="D407" i="10"/>
  <c r="C407" i="10"/>
  <c r="B405" i="10"/>
  <c r="B406" i="10" s="1"/>
  <c r="E391" i="10"/>
  <c r="E381" i="10" s="1"/>
  <c r="E382" i="10" s="1"/>
  <c r="D391" i="10"/>
  <c r="D381" i="10" s="1"/>
  <c r="D382" i="10" s="1"/>
  <c r="C391" i="10"/>
  <c r="B391" i="10"/>
  <c r="B381" i="10" s="1"/>
  <c r="E383" i="10"/>
  <c r="D383" i="10"/>
  <c r="C382" i="10"/>
  <c r="C383" i="10" s="1"/>
  <c r="E370" i="10"/>
  <c r="E360" i="10" s="1"/>
  <c r="D370" i="10"/>
  <c r="D360" i="10" s="1"/>
  <c r="C370" i="10"/>
  <c r="C360" i="10" s="1"/>
  <c r="B370" i="10"/>
  <c r="B360" i="10" s="1"/>
  <c r="B361" i="10" s="1"/>
  <c r="C364" i="10" s="1"/>
  <c r="E350" i="10"/>
  <c r="D350" i="10"/>
  <c r="D340" i="10" s="1"/>
  <c r="C350" i="10"/>
  <c r="C340" i="10" s="1"/>
  <c r="C341" i="10" s="1"/>
  <c r="B350" i="10"/>
  <c r="B340" i="10" s="1"/>
  <c r="D342" i="10"/>
  <c r="E332" i="10"/>
  <c r="D332" i="10"/>
  <c r="D322" i="10" s="1"/>
  <c r="C332" i="10"/>
  <c r="C322" i="10" s="1"/>
  <c r="B332" i="10"/>
  <c r="B322" i="10" s="1"/>
  <c r="B323" i="10" s="1"/>
  <c r="C326" i="10" s="1"/>
  <c r="C324" i="10"/>
  <c r="E312" i="10"/>
  <c r="E302" i="10" s="1"/>
  <c r="D312" i="10"/>
  <c r="D302" i="10" s="1"/>
  <c r="C312" i="10"/>
  <c r="C302" i="10" s="1"/>
  <c r="B312" i="10"/>
  <c r="B302" i="10" s="1"/>
  <c r="B303" i="10" s="1"/>
  <c r="C304" i="10"/>
  <c r="E292" i="10"/>
  <c r="E282" i="10" s="1"/>
  <c r="D292" i="10"/>
  <c r="D282" i="10" s="1"/>
  <c r="C292" i="10"/>
  <c r="C282" i="10" s="1"/>
  <c r="B292" i="10"/>
  <c r="B282" i="10" s="1"/>
  <c r="B283" i="10" s="1"/>
  <c r="C286" i="10" s="1"/>
  <c r="C284" i="10"/>
  <c r="E271" i="10"/>
  <c r="E261" i="10" s="1"/>
  <c r="D271" i="10"/>
  <c r="C271" i="10"/>
  <c r="C261" i="10" s="1"/>
  <c r="B271" i="10"/>
  <c r="C263" i="10"/>
  <c r="C262" i="10"/>
  <c r="D261" i="10"/>
  <c r="B261" i="10"/>
  <c r="B262" i="10" s="1"/>
  <c r="E251" i="10"/>
  <c r="E241" i="10" s="1"/>
  <c r="D251" i="10"/>
  <c r="D241" i="10" s="1"/>
  <c r="C251" i="10"/>
  <c r="C241" i="10" s="1"/>
  <c r="B250" i="10"/>
  <c r="E209" i="10"/>
  <c r="E227" i="10" s="1"/>
  <c r="D209" i="10"/>
  <c r="D227" i="10" s="1"/>
  <c r="C209" i="10"/>
  <c r="C198" i="10" s="1"/>
  <c r="B209" i="10"/>
  <c r="B227" i="10" s="1"/>
  <c r="E200" i="10"/>
  <c r="D200" i="10"/>
  <c r="C200" i="10"/>
  <c r="E169" i="10"/>
  <c r="E187" i="10" s="1"/>
  <c r="D169" i="10"/>
  <c r="D158" i="10" s="1"/>
  <c r="C169" i="10"/>
  <c r="C187" i="10" s="1"/>
  <c r="B169" i="10"/>
  <c r="B187" i="10" s="1"/>
  <c r="E160" i="10"/>
  <c r="D160" i="10"/>
  <c r="C160" i="10"/>
  <c r="C158" i="10"/>
  <c r="C159" i="10" s="1"/>
  <c r="E134" i="10"/>
  <c r="D134" i="10"/>
  <c r="C134" i="10"/>
  <c r="E131" i="10"/>
  <c r="D131" i="10"/>
  <c r="C131" i="10"/>
  <c r="E129" i="10"/>
  <c r="E118" i="10" s="1"/>
  <c r="D129" i="10"/>
  <c r="D147" i="10" s="1"/>
  <c r="C129" i="10"/>
  <c r="C118" i="10" s="1"/>
  <c r="B129" i="10"/>
  <c r="B147" i="10" s="1"/>
  <c r="E128" i="10"/>
  <c r="D128" i="10"/>
  <c r="C128" i="10"/>
  <c r="E120" i="10"/>
  <c r="D120" i="10"/>
  <c r="C120" i="10"/>
  <c r="E92" i="10"/>
  <c r="E107" i="10" s="1"/>
  <c r="E78" i="10" s="1"/>
  <c r="E79" i="10" s="1"/>
  <c r="D92" i="10"/>
  <c r="D694" i="10" s="1"/>
  <c r="C92" i="10"/>
  <c r="C107" i="10" s="1"/>
  <c r="B92" i="10"/>
  <c r="E80" i="10"/>
  <c r="D80" i="10"/>
  <c r="C80" i="10"/>
  <c r="E69" i="10"/>
  <c r="E40" i="10" s="1"/>
  <c r="D69" i="10"/>
  <c r="C69" i="10"/>
  <c r="B66" i="10"/>
  <c r="B51" i="10"/>
  <c r="B692" i="10" s="1"/>
  <c r="B48" i="10"/>
  <c r="B690" i="10" s="1"/>
  <c r="E42" i="10"/>
  <c r="D42" i="10"/>
  <c r="C42" i="10"/>
  <c r="E14" i="10"/>
  <c r="D14" i="10"/>
  <c r="C14" i="10"/>
  <c r="B14" i="10"/>
  <c r="E435" i="9"/>
  <c r="D435" i="9"/>
  <c r="C435" i="9"/>
  <c r="B435" i="9"/>
  <c r="E434" i="9"/>
  <c r="D434" i="9"/>
  <c r="C434" i="9"/>
  <c r="B434" i="9"/>
  <c r="E433" i="9"/>
  <c r="D433" i="9"/>
  <c r="C433" i="9"/>
  <c r="B433" i="9"/>
  <c r="E432" i="9"/>
  <c r="D432" i="9"/>
  <c r="D431" i="9" s="1"/>
  <c r="C432" i="9"/>
  <c r="C431" i="9" s="1"/>
  <c r="B432" i="9"/>
  <c r="B431" i="9" s="1"/>
  <c r="E431" i="9"/>
  <c r="E430" i="9"/>
  <c r="D430" i="9"/>
  <c r="C430" i="9"/>
  <c r="B430" i="9"/>
  <c r="E429" i="9"/>
  <c r="D429" i="9"/>
  <c r="C429" i="9"/>
  <c r="B429" i="9"/>
  <c r="E428" i="9"/>
  <c r="D428" i="9"/>
  <c r="C428" i="9"/>
  <c r="B428" i="9"/>
  <c r="E427" i="9"/>
  <c r="E426" i="9" s="1"/>
  <c r="D427" i="9"/>
  <c r="D426" i="9" s="1"/>
  <c r="C427" i="9"/>
  <c r="B427" i="9"/>
  <c r="B426" i="9" s="1"/>
  <c r="C426" i="9"/>
  <c r="E425" i="9"/>
  <c r="D425" i="9"/>
  <c r="C425" i="9"/>
  <c r="B425" i="9"/>
  <c r="E424" i="9"/>
  <c r="D424" i="9"/>
  <c r="C424" i="9"/>
  <c r="B424" i="9"/>
  <c r="C423" i="9"/>
  <c r="B423" i="9"/>
  <c r="E422" i="9"/>
  <c r="D422" i="9"/>
  <c r="C422" i="9"/>
  <c r="B422" i="9"/>
  <c r="E421" i="9"/>
  <c r="E420" i="9" s="1"/>
  <c r="D421" i="9"/>
  <c r="D420" i="9" s="1"/>
  <c r="C421" i="9"/>
  <c r="C420" i="9" s="1"/>
  <c r="B421" i="9"/>
  <c r="B420" i="9" s="1"/>
  <c r="E419" i="9"/>
  <c r="D419" i="9"/>
  <c r="C419" i="9"/>
  <c r="B419" i="9"/>
  <c r="E418" i="9"/>
  <c r="E417" i="9" s="1"/>
  <c r="D418" i="9"/>
  <c r="D417" i="9" s="1"/>
  <c r="C418" i="9"/>
  <c r="B418" i="9"/>
  <c r="B417" i="9" s="1"/>
  <c r="C417" i="9"/>
  <c r="E416" i="9"/>
  <c r="D416" i="9"/>
  <c r="C416" i="9"/>
  <c r="B416" i="9"/>
  <c r="E415" i="9"/>
  <c r="E414" i="9" s="1"/>
  <c r="D415" i="9"/>
  <c r="C415" i="9"/>
  <c r="C414" i="9" s="1"/>
  <c r="B415" i="9"/>
  <c r="B414" i="9" s="1"/>
  <c r="D414" i="9"/>
  <c r="E413" i="9"/>
  <c r="D413" i="9"/>
  <c r="C413" i="9"/>
  <c r="B413" i="9"/>
  <c r="E412" i="9"/>
  <c r="D412" i="9"/>
  <c r="D411" i="9" s="1"/>
  <c r="C412" i="9"/>
  <c r="C411" i="9" s="1"/>
  <c r="B412" i="9"/>
  <c r="B411" i="9" s="1"/>
  <c r="E411" i="9"/>
  <c r="E410" i="9"/>
  <c r="D410" i="9"/>
  <c r="C410" i="9"/>
  <c r="B410" i="9"/>
  <c r="E409" i="9"/>
  <c r="D409" i="9"/>
  <c r="C409" i="9"/>
  <c r="C408" i="9" s="1"/>
  <c r="B409" i="9"/>
  <c r="B408" i="9" s="1"/>
  <c r="E408" i="9"/>
  <c r="D408" i="9"/>
  <c r="E407" i="9"/>
  <c r="D407" i="9"/>
  <c r="C407" i="9"/>
  <c r="B407" i="9"/>
  <c r="E406" i="9"/>
  <c r="D406" i="9"/>
  <c r="C406" i="9"/>
  <c r="C405" i="9" s="1"/>
  <c r="B406" i="9"/>
  <c r="B405" i="9" s="1"/>
  <c r="E405" i="9"/>
  <c r="D405" i="9"/>
  <c r="E396" i="9"/>
  <c r="D396" i="9"/>
  <c r="C396" i="9"/>
  <c r="B396" i="9"/>
  <c r="E391" i="9"/>
  <c r="D391" i="9"/>
  <c r="D401" i="9" s="1"/>
  <c r="D383" i="9" s="1"/>
  <c r="C391" i="9"/>
  <c r="C401" i="9" s="1"/>
  <c r="C383" i="9" s="1"/>
  <c r="B391" i="9"/>
  <c r="B401" i="9" s="1"/>
  <c r="B383" i="9" s="1"/>
  <c r="E385" i="9"/>
  <c r="D385" i="9"/>
  <c r="C385" i="9"/>
  <c r="E371" i="9"/>
  <c r="D371" i="9"/>
  <c r="C371" i="9"/>
  <c r="B371" i="9"/>
  <c r="E366" i="9"/>
  <c r="E376" i="9" s="1"/>
  <c r="E358" i="9" s="1"/>
  <c r="D366" i="9"/>
  <c r="D376" i="9" s="1"/>
  <c r="D358" i="9" s="1"/>
  <c r="C366" i="9"/>
  <c r="C376" i="9" s="1"/>
  <c r="C358" i="9" s="1"/>
  <c r="B366" i="9"/>
  <c r="B376" i="9" s="1"/>
  <c r="B358" i="9" s="1"/>
  <c r="B359" i="9" s="1"/>
  <c r="E360" i="9"/>
  <c r="D360" i="9"/>
  <c r="C360" i="9"/>
  <c r="E345" i="9"/>
  <c r="D345" i="9"/>
  <c r="C345" i="9"/>
  <c r="B345" i="9"/>
  <c r="E340" i="9"/>
  <c r="E350" i="9" s="1"/>
  <c r="E332" i="9" s="1"/>
  <c r="D340" i="9"/>
  <c r="D350" i="9" s="1"/>
  <c r="D332" i="9" s="1"/>
  <c r="C340" i="9"/>
  <c r="C350" i="9" s="1"/>
  <c r="C332" i="9" s="1"/>
  <c r="B340" i="9"/>
  <c r="B350" i="9" s="1"/>
  <c r="B332" i="9" s="1"/>
  <c r="B333" i="9" s="1"/>
  <c r="E334" i="9"/>
  <c r="D334" i="9"/>
  <c r="C334" i="9"/>
  <c r="E320" i="9"/>
  <c r="D320" i="9"/>
  <c r="C320" i="9"/>
  <c r="B320" i="9"/>
  <c r="E315" i="9"/>
  <c r="E325" i="9" s="1"/>
  <c r="D315" i="9"/>
  <c r="D325" i="9" s="1"/>
  <c r="C315" i="9"/>
  <c r="C325" i="9" s="1"/>
  <c r="B315" i="9"/>
  <c r="B325" i="9" s="1"/>
  <c r="E310" i="9"/>
  <c r="D310" i="9"/>
  <c r="C310" i="9"/>
  <c r="E309" i="9"/>
  <c r="D309" i="9"/>
  <c r="C309" i="9"/>
  <c r="E308" i="9"/>
  <c r="E311" i="9" s="1"/>
  <c r="D308" i="9"/>
  <c r="C308" i="9"/>
  <c r="B308" i="9"/>
  <c r="E295" i="9"/>
  <c r="D295" i="9"/>
  <c r="C295" i="9"/>
  <c r="B295" i="9"/>
  <c r="E290" i="9"/>
  <c r="E300" i="9" s="1"/>
  <c r="E282" i="9" s="1"/>
  <c r="D290" i="9"/>
  <c r="D300" i="9" s="1"/>
  <c r="D282" i="9" s="1"/>
  <c r="C290" i="9"/>
  <c r="C300" i="9" s="1"/>
  <c r="C282" i="9" s="1"/>
  <c r="B290" i="9"/>
  <c r="B300" i="9" s="1"/>
  <c r="B282" i="9" s="1"/>
  <c r="B283" i="9" s="1"/>
  <c r="D284" i="9"/>
  <c r="C284" i="9"/>
  <c r="E269" i="9"/>
  <c r="D269" i="9"/>
  <c r="C269" i="9"/>
  <c r="B269" i="9"/>
  <c r="E264" i="9"/>
  <c r="E274" i="9" s="1"/>
  <c r="D264" i="9"/>
  <c r="D274" i="9" s="1"/>
  <c r="C264" i="9"/>
  <c r="C274" i="9" s="1"/>
  <c r="B264" i="9"/>
  <c r="B274" i="9" s="1"/>
  <c r="E258" i="9"/>
  <c r="D258" i="9"/>
  <c r="C258" i="9"/>
  <c r="E257" i="9"/>
  <c r="E260" i="9" s="1"/>
  <c r="E244" i="9"/>
  <c r="D244" i="9"/>
  <c r="C244" i="9"/>
  <c r="B244" i="9"/>
  <c r="E239" i="9"/>
  <c r="E249" i="9" s="1"/>
  <c r="E231" i="9" s="1"/>
  <c r="D239" i="9"/>
  <c r="D249" i="9" s="1"/>
  <c r="D231" i="9" s="1"/>
  <c r="C239" i="9"/>
  <c r="C249" i="9" s="1"/>
  <c r="B239" i="9"/>
  <c r="B249" i="9" s="1"/>
  <c r="B231" i="9" s="1"/>
  <c r="E233" i="9"/>
  <c r="D233" i="9"/>
  <c r="C233" i="9"/>
  <c r="C232" i="9"/>
  <c r="E219" i="9"/>
  <c r="D219" i="9"/>
  <c r="C219" i="9"/>
  <c r="B219" i="9"/>
  <c r="E214" i="9"/>
  <c r="E224" i="9" s="1"/>
  <c r="E206" i="9" s="1"/>
  <c r="D214" i="9"/>
  <c r="D224" i="9" s="1"/>
  <c r="D206" i="9" s="1"/>
  <c r="C214" i="9"/>
  <c r="C224" i="9" s="1"/>
  <c r="C206" i="9" s="1"/>
  <c r="B214" i="9"/>
  <c r="B224" i="9" s="1"/>
  <c r="B206" i="9" s="1"/>
  <c r="E208" i="9"/>
  <c r="D208" i="9"/>
  <c r="C208" i="9"/>
  <c r="E194" i="9"/>
  <c r="D194" i="9"/>
  <c r="C194" i="9"/>
  <c r="B194" i="9"/>
  <c r="E189" i="9"/>
  <c r="E199" i="9" s="1"/>
  <c r="D189" i="9"/>
  <c r="C189" i="9"/>
  <c r="C199" i="9" s="1"/>
  <c r="B189" i="9"/>
  <c r="B199" i="9" s="1"/>
  <c r="C184" i="9"/>
  <c r="E183" i="9"/>
  <c r="D183" i="9"/>
  <c r="C183" i="9"/>
  <c r="C182" i="9"/>
  <c r="C185" i="9" s="1"/>
  <c r="D181" i="9"/>
  <c r="D184" i="9" s="1"/>
  <c r="E156" i="9"/>
  <c r="E171" i="9" s="1"/>
  <c r="D156" i="9"/>
  <c r="D171" i="9" s="1"/>
  <c r="C156" i="9"/>
  <c r="C171" i="9" s="1"/>
  <c r="B156" i="9"/>
  <c r="B171" i="9" s="1"/>
  <c r="E141" i="9"/>
  <c r="D141" i="9"/>
  <c r="D144" i="9" s="1"/>
  <c r="C141" i="9"/>
  <c r="B141" i="9"/>
  <c r="E119" i="9"/>
  <c r="E134" i="9" s="1"/>
  <c r="D119" i="9"/>
  <c r="D134" i="9" s="1"/>
  <c r="C119" i="9"/>
  <c r="C134" i="9" s="1"/>
  <c r="B119" i="9"/>
  <c r="B134" i="9" s="1"/>
  <c r="E107" i="9"/>
  <c r="D107" i="9"/>
  <c r="C107" i="9"/>
  <c r="E82" i="9"/>
  <c r="D82" i="9"/>
  <c r="C82" i="9"/>
  <c r="B82" i="9"/>
  <c r="E76" i="9"/>
  <c r="D76" i="9"/>
  <c r="C76" i="9"/>
  <c r="B76" i="9"/>
  <c r="E70" i="9"/>
  <c r="D70" i="9"/>
  <c r="C70" i="9"/>
  <c r="D57" i="9"/>
  <c r="E57" i="9" s="1"/>
  <c r="E45" i="9"/>
  <c r="D45" i="9"/>
  <c r="C45" i="9"/>
  <c r="B45" i="9"/>
  <c r="E42" i="9"/>
  <c r="D42" i="9"/>
  <c r="C42" i="9"/>
  <c r="B42" i="9"/>
  <c r="E39" i="9"/>
  <c r="E31" i="9" s="1"/>
  <c r="D39" i="9"/>
  <c r="C39" i="9"/>
  <c r="C31" i="9" s="1"/>
  <c r="C32" i="9" s="1"/>
  <c r="B39" i="9"/>
  <c r="B31" i="9" s="1"/>
  <c r="B32" i="9" s="1"/>
  <c r="E33" i="9"/>
  <c r="D33" i="9"/>
  <c r="C33" i="9"/>
  <c r="E240" i="8"/>
  <c r="D240" i="8"/>
  <c r="C240" i="8"/>
  <c r="B240" i="8"/>
  <c r="E231" i="8"/>
  <c r="D231" i="8"/>
  <c r="C231" i="8"/>
  <c r="B231" i="8"/>
  <c r="E222" i="8"/>
  <c r="D222" i="8"/>
  <c r="C222" i="8"/>
  <c r="B222" i="8"/>
  <c r="E219" i="8"/>
  <c r="D219" i="8"/>
  <c r="C219" i="8"/>
  <c r="B219" i="8"/>
  <c r="E216" i="8"/>
  <c r="E215" i="8" s="1"/>
  <c r="D216" i="8"/>
  <c r="C216" i="8"/>
  <c r="B216" i="8"/>
  <c r="B215" i="8" s="1"/>
  <c r="D215" i="8"/>
  <c r="C215" i="8"/>
  <c r="E214" i="8"/>
  <c r="D214" i="8"/>
  <c r="C214" i="8"/>
  <c r="B214" i="8"/>
  <c r="B210" i="8"/>
  <c r="B201" i="8"/>
  <c r="E190" i="8"/>
  <c r="D190" i="8"/>
  <c r="C190" i="8"/>
  <c r="B190" i="8"/>
  <c r="E183" i="8"/>
  <c r="D183" i="8"/>
  <c r="C183" i="8"/>
  <c r="E182" i="8"/>
  <c r="D182" i="8"/>
  <c r="C182" i="8"/>
  <c r="E181" i="8"/>
  <c r="D181" i="8"/>
  <c r="C181" i="8"/>
  <c r="B181" i="8"/>
  <c r="E171" i="8"/>
  <c r="D171" i="8"/>
  <c r="C171" i="8"/>
  <c r="B171" i="8"/>
  <c r="E145" i="8"/>
  <c r="D145" i="8"/>
  <c r="C145" i="8"/>
  <c r="E144" i="8"/>
  <c r="D144" i="8"/>
  <c r="C144" i="8"/>
  <c r="E143" i="8"/>
  <c r="E146" i="8" s="1"/>
  <c r="D143" i="8"/>
  <c r="C143" i="8"/>
  <c r="B143" i="8"/>
  <c r="E133" i="8"/>
  <c r="D133" i="8"/>
  <c r="C133" i="8"/>
  <c r="B133" i="8"/>
  <c r="E107" i="8"/>
  <c r="D107" i="8"/>
  <c r="C107" i="8"/>
  <c r="E106" i="8"/>
  <c r="D106" i="8"/>
  <c r="C106" i="8"/>
  <c r="E105" i="8"/>
  <c r="D105" i="8"/>
  <c r="C105" i="8"/>
  <c r="C108" i="8" s="1"/>
  <c r="B105" i="8"/>
  <c r="E95" i="8"/>
  <c r="D95" i="8"/>
  <c r="C95" i="8"/>
  <c r="B95" i="8"/>
  <c r="E69" i="8"/>
  <c r="D69" i="8"/>
  <c r="C69" i="8"/>
  <c r="E68" i="8"/>
  <c r="D68" i="8"/>
  <c r="C68" i="8"/>
  <c r="E67" i="8"/>
  <c r="D67" i="8"/>
  <c r="C67" i="8"/>
  <c r="B67" i="8"/>
  <c r="E57" i="8"/>
  <c r="D57" i="8"/>
  <c r="C57" i="8"/>
  <c r="B57" i="8"/>
  <c r="E31" i="8"/>
  <c r="D31" i="8"/>
  <c r="C31" i="8"/>
  <c r="E30" i="8"/>
  <c r="D30" i="8"/>
  <c r="C30" i="8"/>
  <c r="E29" i="8"/>
  <c r="D29" i="8"/>
  <c r="C29" i="8"/>
  <c r="B29" i="8"/>
  <c r="B195" i="7"/>
  <c r="E193" i="7"/>
  <c r="D193" i="7"/>
  <c r="C193" i="7"/>
  <c r="B193" i="7"/>
  <c r="E191" i="7"/>
  <c r="D191" i="7"/>
  <c r="C191" i="7"/>
  <c r="B191" i="7"/>
  <c r="E189" i="7"/>
  <c r="D189" i="7"/>
  <c r="C189" i="7"/>
  <c r="B189" i="7"/>
  <c r="E187" i="7"/>
  <c r="D187" i="7"/>
  <c r="C187" i="7"/>
  <c r="B187" i="7"/>
  <c r="E185" i="7"/>
  <c r="D185" i="7"/>
  <c r="C185" i="7"/>
  <c r="B185" i="7"/>
  <c r="E183" i="7"/>
  <c r="D183" i="7"/>
  <c r="C183" i="7"/>
  <c r="B183" i="7"/>
  <c r="C184" i="7" s="1"/>
  <c r="E181" i="7"/>
  <c r="D181" i="7"/>
  <c r="C181" i="7"/>
  <c r="B181" i="7"/>
  <c r="E179" i="7"/>
  <c r="D179" i="7"/>
  <c r="C179" i="7"/>
  <c r="B179" i="7"/>
  <c r="B171" i="7"/>
  <c r="E170" i="7"/>
  <c r="D170" i="7"/>
  <c r="D171" i="7" s="1"/>
  <c r="C170" i="7"/>
  <c r="C171" i="7" s="1"/>
  <c r="E164" i="7"/>
  <c r="E163" i="7"/>
  <c r="E162" i="7"/>
  <c r="D162" i="7"/>
  <c r="B162" i="7"/>
  <c r="E145" i="7"/>
  <c r="E146" i="7" s="1"/>
  <c r="D145" i="7"/>
  <c r="D146" i="7" s="1"/>
  <c r="C145" i="7"/>
  <c r="C146" i="7" s="1"/>
  <c r="B145" i="7"/>
  <c r="B146" i="7" s="1"/>
  <c r="E139" i="7"/>
  <c r="E138" i="7"/>
  <c r="E137" i="7"/>
  <c r="D137" i="7"/>
  <c r="B124" i="7"/>
  <c r="E123" i="7"/>
  <c r="E124" i="7" s="1"/>
  <c r="D123" i="7"/>
  <c r="C123" i="7"/>
  <c r="C115" i="7"/>
  <c r="E100" i="7"/>
  <c r="D100" i="7"/>
  <c r="C100" i="7"/>
  <c r="B100" i="7"/>
  <c r="E73" i="7"/>
  <c r="D73" i="7"/>
  <c r="C73" i="7"/>
  <c r="E71" i="7"/>
  <c r="D71" i="7"/>
  <c r="C71" i="7"/>
  <c r="C72" i="7" s="1"/>
  <c r="B71" i="7"/>
  <c r="B72" i="7" s="1"/>
  <c r="E60" i="7"/>
  <c r="D60" i="7"/>
  <c r="C60" i="7"/>
  <c r="B60" i="7"/>
  <c r="E31" i="7"/>
  <c r="E176" i="7" s="1"/>
  <c r="D31" i="7"/>
  <c r="C31" i="7"/>
  <c r="C176" i="7" s="1"/>
  <c r="B31" i="7"/>
  <c r="C21" i="7"/>
  <c r="D21" i="7" s="1"/>
  <c r="B19" i="7"/>
  <c r="B30" i="7" s="1"/>
  <c r="E214" i="6"/>
  <c r="D214" i="6"/>
  <c r="C214" i="6"/>
  <c r="B214" i="6"/>
  <c r="E213" i="6"/>
  <c r="D213" i="6"/>
  <c r="C213" i="6"/>
  <c r="B213" i="6"/>
  <c r="B210" i="6"/>
  <c r="B209" i="6"/>
  <c r="B207" i="6"/>
  <c r="B206" i="6"/>
  <c r="B205" i="6"/>
  <c r="B204" i="6"/>
  <c r="B203" i="6"/>
  <c r="B202" i="6"/>
  <c r="B201" i="6"/>
  <c r="E200" i="6"/>
  <c r="D200" i="6"/>
  <c r="C200" i="6"/>
  <c r="B200" i="6"/>
  <c r="E199" i="6"/>
  <c r="D199" i="6"/>
  <c r="C199" i="6"/>
  <c r="B199" i="6"/>
  <c r="B198" i="6"/>
  <c r="B197" i="6"/>
  <c r="B196" i="6"/>
  <c r="B195" i="6"/>
  <c r="E194" i="6"/>
  <c r="D194" i="6"/>
  <c r="B194" i="6"/>
  <c r="E193" i="6"/>
  <c r="D193" i="6"/>
  <c r="C193" i="6"/>
  <c r="C186" i="6" s="1"/>
  <c r="B193" i="6"/>
  <c r="B192" i="6"/>
  <c r="E191" i="6"/>
  <c r="D191" i="6"/>
  <c r="C191" i="6"/>
  <c r="B191" i="6"/>
  <c r="E190" i="6"/>
  <c r="E186" i="6" s="1"/>
  <c r="E221" i="6" s="1"/>
  <c r="D190" i="6"/>
  <c r="C190" i="6"/>
  <c r="B190" i="6"/>
  <c r="B189" i="6"/>
  <c r="E188" i="6"/>
  <c r="D188" i="6"/>
  <c r="C188" i="6"/>
  <c r="B188" i="6"/>
  <c r="E187" i="6"/>
  <c r="D187" i="6"/>
  <c r="C187" i="6"/>
  <c r="B187" i="6"/>
  <c r="E185" i="6"/>
  <c r="D185" i="6"/>
  <c r="C185" i="6"/>
  <c r="B185" i="6"/>
  <c r="E181" i="6"/>
  <c r="D181" i="6"/>
  <c r="C181" i="6"/>
  <c r="B181" i="6"/>
  <c r="E166" i="6"/>
  <c r="D166" i="6"/>
  <c r="E165" i="6"/>
  <c r="D165" i="6"/>
  <c r="E164" i="6"/>
  <c r="D164" i="6"/>
  <c r="C164" i="6"/>
  <c r="E151" i="6"/>
  <c r="D151" i="6"/>
  <c r="C151" i="6"/>
  <c r="B151" i="6"/>
  <c r="E136" i="6"/>
  <c r="D136" i="6"/>
  <c r="E135" i="6"/>
  <c r="D135" i="6"/>
  <c r="E134" i="6"/>
  <c r="D134" i="6"/>
  <c r="C134" i="6"/>
  <c r="E122" i="6"/>
  <c r="D122" i="6"/>
  <c r="C122" i="6"/>
  <c r="B122" i="6"/>
  <c r="B105" i="6"/>
  <c r="E94" i="6"/>
  <c r="D94" i="6"/>
  <c r="C94" i="6"/>
  <c r="B94" i="6"/>
  <c r="E68" i="6"/>
  <c r="D68" i="6"/>
  <c r="C68" i="6"/>
  <c r="E67" i="6"/>
  <c r="D67" i="6"/>
  <c r="C67" i="6"/>
  <c r="E66" i="6"/>
  <c r="D66" i="6"/>
  <c r="C66" i="6"/>
  <c r="C69" i="6" s="1"/>
  <c r="B66" i="6"/>
  <c r="E58" i="6"/>
  <c r="D58" i="6"/>
  <c r="C58" i="6"/>
  <c r="B58" i="6"/>
  <c r="C44" i="6"/>
  <c r="C194" i="6" s="1"/>
  <c r="E32" i="6"/>
  <c r="D32" i="6"/>
  <c r="C32" i="6"/>
  <c r="E31" i="6"/>
  <c r="D31" i="6"/>
  <c r="C31" i="6"/>
  <c r="E30" i="6"/>
  <c r="D30" i="6"/>
  <c r="C30" i="6"/>
  <c r="B30" i="6"/>
  <c r="E199" i="5"/>
  <c r="D199" i="5"/>
  <c r="B199" i="5"/>
  <c r="E198" i="5"/>
  <c r="D198" i="5"/>
  <c r="C198" i="5"/>
  <c r="E197" i="5"/>
  <c r="D197" i="5"/>
  <c r="C197" i="5"/>
  <c r="B197" i="5"/>
  <c r="C195" i="5"/>
  <c r="B195" i="5"/>
  <c r="E194" i="5"/>
  <c r="D194" i="5"/>
  <c r="C194" i="5"/>
  <c r="B194" i="5"/>
  <c r="E193" i="5"/>
  <c r="E192" i="5" s="1"/>
  <c r="D193" i="5"/>
  <c r="D192" i="5" s="1"/>
  <c r="C193" i="5"/>
  <c r="C192" i="5" s="1"/>
  <c r="B193" i="5"/>
  <c r="B192" i="5" s="1"/>
  <c r="E191" i="5"/>
  <c r="D191" i="5"/>
  <c r="C191" i="5"/>
  <c r="B191" i="5"/>
  <c r="E190" i="5"/>
  <c r="E189" i="5" s="1"/>
  <c r="D190" i="5"/>
  <c r="D189" i="5" s="1"/>
  <c r="C190" i="5"/>
  <c r="C189" i="5" s="1"/>
  <c r="B190" i="5"/>
  <c r="B189" i="5" s="1"/>
  <c r="E188" i="5"/>
  <c r="D188" i="5"/>
  <c r="C188" i="5"/>
  <c r="B188" i="5"/>
  <c r="E187" i="5"/>
  <c r="D187" i="5"/>
  <c r="C187" i="5"/>
  <c r="B187" i="5"/>
  <c r="E186" i="5"/>
  <c r="D186" i="5"/>
  <c r="C186" i="5"/>
  <c r="B186" i="5"/>
  <c r="E185" i="5"/>
  <c r="D185" i="5"/>
  <c r="C185" i="5"/>
  <c r="B185" i="5"/>
  <c r="E184" i="5"/>
  <c r="D184" i="5"/>
  <c r="D183" i="5" s="1"/>
  <c r="C184" i="5"/>
  <c r="B184" i="5"/>
  <c r="B183" i="5" s="1"/>
  <c r="E183" i="5"/>
  <c r="C183" i="5"/>
  <c r="E182" i="5"/>
  <c r="D182" i="5"/>
  <c r="C182" i="5"/>
  <c r="B182" i="5"/>
  <c r="E181" i="5"/>
  <c r="E180" i="5" s="1"/>
  <c r="D181" i="5"/>
  <c r="D180" i="5" s="1"/>
  <c r="C181" i="5"/>
  <c r="C180" i="5" s="1"/>
  <c r="B181" i="5"/>
  <c r="B180" i="5" s="1"/>
  <c r="E179" i="5"/>
  <c r="D179" i="5"/>
  <c r="C179" i="5"/>
  <c r="B179" i="5"/>
  <c r="E178" i="5"/>
  <c r="E177" i="5" s="1"/>
  <c r="D178" i="5"/>
  <c r="C178" i="5"/>
  <c r="C177" i="5" s="1"/>
  <c r="B178" i="5"/>
  <c r="B177" i="5" s="1"/>
  <c r="D177" i="5"/>
  <c r="E175" i="5"/>
  <c r="D175" i="5"/>
  <c r="C175" i="5"/>
  <c r="B175" i="5"/>
  <c r="E173" i="5"/>
  <c r="D173" i="5"/>
  <c r="C173" i="5"/>
  <c r="B173" i="5"/>
  <c r="B164" i="5"/>
  <c r="C153" i="5"/>
  <c r="B153" i="5"/>
  <c r="C144" i="5"/>
  <c r="C136" i="5"/>
  <c r="B136" i="5"/>
  <c r="C127" i="5"/>
  <c r="B127" i="5"/>
  <c r="B119" i="5"/>
  <c r="E112" i="5"/>
  <c r="D112" i="5"/>
  <c r="C112" i="5"/>
  <c r="E111" i="5"/>
  <c r="D111" i="5"/>
  <c r="C111" i="5"/>
  <c r="E110" i="5"/>
  <c r="D110" i="5"/>
  <c r="C110" i="5"/>
  <c r="B110" i="5"/>
  <c r="E95" i="5"/>
  <c r="D95" i="5"/>
  <c r="C95" i="5"/>
  <c r="B95" i="5"/>
  <c r="D94" i="5"/>
  <c r="E94" i="5" s="1"/>
  <c r="E82" i="5"/>
  <c r="D82" i="5"/>
  <c r="C82" i="5"/>
  <c r="B82" i="5"/>
  <c r="E79" i="5"/>
  <c r="D79" i="5"/>
  <c r="C79" i="5"/>
  <c r="B79" i="5"/>
  <c r="E76" i="5"/>
  <c r="D76" i="5"/>
  <c r="C76" i="5"/>
  <c r="B76" i="5"/>
  <c r="E71" i="5"/>
  <c r="D71" i="5"/>
  <c r="C71" i="5"/>
  <c r="E70" i="5"/>
  <c r="D70" i="5"/>
  <c r="C70" i="5"/>
  <c r="E69" i="5"/>
  <c r="E72" i="5" s="1"/>
  <c r="D69" i="5"/>
  <c r="C69" i="5"/>
  <c r="B69" i="5"/>
  <c r="B56" i="5"/>
  <c r="B57" i="5" s="1"/>
  <c r="E54" i="5"/>
  <c r="E196" i="5" s="1"/>
  <c r="D54" i="5"/>
  <c r="D196" i="5" s="1"/>
  <c r="C54" i="5"/>
  <c r="C196" i="5" s="1"/>
  <c r="B54" i="5"/>
  <c r="B196" i="5" s="1"/>
  <c r="D53" i="5"/>
  <c r="D195" i="5" s="1"/>
  <c r="E41" i="5"/>
  <c r="D41" i="5"/>
  <c r="C41" i="5"/>
  <c r="B41" i="5"/>
  <c r="E38" i="5"/>
  <c r="D38" i="5"/>
  <c r="C38" i="5"/>
  <c r="B38" i="5"/>
  <c r="E35" i="5"/>
  <c r="D35" i="5"/>
  <c r="C35" i="5"/>
  <c r="B35" i="5"/>
  <c r="E30" i="5"/>
  <c r="D30" i="5"/>
  <c r="C30" i="5"/>
  <c r="E29" i="5"/>
  <c r="D29" i="5"/>
  <c r="C29" i="5"/>
  <c r="E28" i="5"/>
  <c r="E31" i="5" s="1"/>
  <c r="D28" i="5"/>
  <c r="C28" i="5"/>
  <c r="B28" i="5"/>
  <c r="E125" i="4"/>
  <c r="D125" i="4"/>
  <c r="C125" i="4"/>
  <c r="B125" i="4"/>
  <c r="E124" i="4"/>
  <c r="D124" i="4"/>
  <c r="C124" i="4"/>
  <c r="B124" i="4"/>
  <c r="E123" i="4"/>
  <c r="D123" i="4"/>
  <c r="C123" i="4"/>
  <c r="B123" i="4"/>
  <c r="C121" i="4"/>
  <c r="B121" i="4"/>
  <c r="E120" i="4"/>
  <c r="D120" i="4"/>
  <c r="C120" i="4"/>
  <c r="B120" i="4"/>
  <c r="E119" i="4"/>
  <c r="D119" i="4"/>
  <c r="C119" i="4"/>
  <c r="B119" i="4"/>
  <c r="B118" i="4" s="1"/>
  <c r="E118" i="4"/>
  <c r="D118" i="4"/>
  <c r="C118" i="4"/>
  <c r="E117" i="4"/>
  <c r="D117" i="4"/>
  <c r="C117" i="4"/>
  <c r="B117" i="4"/>
  <c r="E116" i="4"/>
  <c r="D116" i="4"/>
  <c r="C116" i="4"/>
  <c r="C115" i="4" s="1"/>
  <c r="B116" i="4"/>
  <c r="B115" i="4" s="1"/>
  <c r="E115" i="4"/>
  <c r="D115" i="4"/>
  <c r="E114" i="4"/>
  <c r="D114" i="4"/>
  <c r="C114" i="4"/>
  <c r="B114" i="4"/>
  <c r="E113" i="4"/>
  <c r="D113" i="4"/>
  <c r="C113" i="4"/>
  <c r="B113" i="4"/>
  <c r="B112" i="4" s="1"/>
  <c r="E112" i="4"/>
  <c r="D112" i="4"/>
  <c r="C112" i="4"/>
  <c r="E111" i="4"/>
  <c r="D111" i="4"/>
  <c r="C111" i="4"/>
  <c r="B111" i="4"/>
  <c r="E110" i="4"/>
  <c r="D110" i="4"/>
  <c r="C110" i="4"/>
  <c r="B110" i="4"/>
  <c r="B109" i="4" s="1"/>
  <c r="E109" i="4"/>
  <c r="D109" i="4"/>
  <c r="C109" i="4"/>
  <c r="E108" i="4"/>
  <c r="D108" i="4"/>
  <c r="C108" i="4"/>
  <c r="B108" i="4"/>
  <c r="E107" i="4"/>
  <c r="D107" i="4"/>
  <c r="D106" i="4" s="1"/>
  <c r="C107" i="4"/>
  <c r="B107" i="4"/>
  <c r="E106" i="4"/>
  <c r="C106" i="4"/>
  <c r="B106" i="4"/>
  <c r="E105" i="4"/>
  <c r="D105" i="4"/>
  <c r="C105" i="4"/>
  <c r="B105" i="4"/>
  <c r="E104" i="4"/>
  <c r="D104" i="4"/>
  <c r="D103" i="4" s="1"/>
  <c r="C104" i="4"/>
  <c r="B104" i="4"/>
  <c r="E103" i="4"/>
  <c r="C103" i="4"/>
  <c r="B103" i="4"/>
  <c r="E101" i="4"/>
  <c r="D101" i="4"/>
  <c r="C101" i="4"/>
  <c r="B101" i="4"/>
  <c r="E99" i="4"/>
  <c r="D99" i="4"/>
  <c r="C99" i="4"/>
  <c r="B99" i="4"/>
  <c r="E92" i="4"/>
  <c r="D92" i="4"/>
  <c r="C92" i="4"/>
  <c r="E91" i="4"/>
  <c r="D91" i="4"/>
  <c r="C91" i="4"/>
  <c r="E90" i="4"/>
  <c r="E93" i="4" s="1"/>
  <c r="D90" i="4"/>
  <c r="C90" i="4"/>
  <c r="B90" i="4"/>
  <c r="E82" i="4"/>
  <c r="D82" i="4"/>
  <c r="C82" i="4"/>
  <c r="B82" i="4"/>
  <c r="E75" i="4"/>
  <c r="D75" i="4"/>
  <c r="C75" i="4"/>
  <c r="E74" i="4"/>
  <c r="D74" i="4"/>
  <c r="C74" i="4"/>
  <c r="E73" i="4"/>
  <c r="D73" i="4"/>
  <c r="E76" i="4" s="1"/>
  <c r="C73" i="4"/>
  <c r="B73" i="4"/>
  <c r="C60" i="4"/>
  <c r="C61" i="4" s="1"/>
  <c r="B60" i="4"/>
  <c r="B61" i="4" s="1"/>
  <c r="E58" i="4"/>
  <c r="E122" i="4" s="1"/>
  <c r="D58" i="4"/>
  <c r="D122" i="4" s="1"/>
  <c r="C58" i="4"/>
  <c r="C122" i="4" s="1"/>
  <c r="B58" i="4"/>
  <c r="B122" i="4" s="1"/>
  <c r="D57" i="4"/>
  <c r="D121" i="4" s="1"/>
  <c r="E34" i="4"/>
  <c r="D34" i="4"/>
  <c r="C34" i="4"/>
  <c r="E33" i="4"/>
  <c r="D33" i="4"/>
  <c r="C33" i="4"/>
  <c r="E32" i="4"/>
  <c r="D32" i="4"/>
  <c r="C32" i="4"/>
  <c r="B32" i="4"/>
  <c r="E287" i="3"/>
  <c r="D287" i="3"/>
  <c r="C287" i="3"/>
  <c r="B287" i="3"/>
  <c r="E284" i="3"/>
  <c r="D284" i="3"/>
  <c r="C284" i="3"/>
  <c r="B284" i="3"/>
  <c r="E281" i="3"/>
  <c r="D281" i="3"/>
  <c r="C281" i="3"/>
  <c r="B281" i="3"/>
  <c r="E275" i="3"/>
  <c r="D275" i="3"/>
  <c r="C275" i="3"/>
  <c r="B275" i="3"/>
  <c r="E259" i="3"/>
  <c r="D259" i="3"/>
  <c r="C259" i="3"/>
  <c r="C230" i="3" s="1"/>
  <c r="B244" i="3"/>
  <c r="B259" i="3" s="1"/>
  <c r="B230" i="3" s="1"/>
  <c r="B231" i="3" s="1"/>
  <c r="C234" i="3" s="1"/>
  <c r="C232" i="3"/>
  <c r="E199" i="3"/>
  <c r="D199" i="3"/>
  <c r="D214" i="3" s="1"/>
  <c r="C199" i="3"/>
  <c r="C214" i="3" s="1"/>
  <c r="B199" i="3"/>
  <c r="B214" i="3" s="1"/>
  <c r="E187" i="3"/>
  <c r="D187" i="3"/>
  <c r="C187" i="3"/>
  <c r="E168" i="3"/>
  <c r="E292" i="3" s="1"/>
  <c r="D168" i="3"/>
  <c r="D292" i="3" s="1"/>
  <c r="C168" i="3"/>
  <c r="C173" i="3" s="1"/>
  <c r="B168" i="3"/>
  <c r="B173" i="3" s="1"/>
  <c r="E157" i="3"/>
  <c r="D157" i="3"/>
  <c r="C157" i="3"/>
  <c r="E126" i="3"/>
  <c r="E141" i="3" s="1"/>
  <c r="E112" i="3" s="1"/>
  <c r="D126" i="3"/>
  <c r="D141" i="3" s="1"/>
  <c r="C126" i="3"/>
  <c r="C141" i="3" s="1"/>
  <c r="B126" i="3"/>
  <c r="B141" i="3" s="1"/>
  <c r="E114" i="3"/>
  <c r="D114" i="3"/>
  <c r="C114" i="3"/>
  <c r="E91" i="3"/>
  <c r="E278" i="3" s="1"/>
  <c r="D91" i="3"/>
  <c r="D278" i="3" s="1"/>
  <c r="C91" i="3"/>
  <c r="C278" i="3" s="1"/>
  <c r="B91" i="3"/>
  <c r="B278" i="3" s="1"/>
  <c r="E85" i="3"/>
  <c r="D85" i="3"/>
  <c r="C85" i="3"/>
  <c r="B85" i="3"/>
  <c r="E82" i="3"/>
  <c r="E269" i="3" s="1"/>
  <c r="D82" i="3"/>
  <c r="D269" i="3" s="1"/>
  <c r="C82" i="3"/>
  <c r="C269" i="3" s="1"/>
  <c r="B82" i="3"/>
  <c r="B269" i="3" s="1"/>
  <c r="E79" i="3"/>
  <c r="E266" i="3" s="1"/>
  <c r="D79" i="3"/>
  <c r="D266" i="3" s="1"/>
  <c r="C79" i="3"/>
  <c r="C266" i="3" s="1"/>
  <c r="B79" i="3"/>
  <c r="B266" i="3" s="1"/>
  <c r="E73" i="3"/>
  <c r="D73" i="3"/>
  <c r="C73" i="3"/>
  <c r="E44" i="3"/>
  <c r="E59" i="3" s="1"/>
  <c r="D44" i="3"/>
  <c r="D59" i="3" s="1"/>
  <c r="C44" i="3"/>
  <c r="C59" i="3" s="1"/>
  <c r="C30" i="3" s="1"/>
  <c r="B44" i="3"/>
  <c r="B59" i="3" s="1"/>
  <c r="E16" i="3"/>
  <c r="D16" i="3"/>
  <c r="C16" i="3"/>
  <c r="B16" i="3"/>
  <c r="E15" i="3"/>
  <c r="E19" i="3" s="1"/>
  <c r="D15" i="3"/>
  <c r="D19" i="3" s="1"/>
  <c r="C15" i="3"/>
  <c r="C19" i="3" s="1"/>
  <c r="B15" i="3"/>
  <c r="B19" i="3" s="1"/>
  <c r="B666" i="2"/>
  <c r="E665" i="2"/>
  <c r="D665" i="2"/>
  <c r="C665" i="2"/>
  <c r="B665" i="2"/>
  <c r="E664" i="2"/>
  <c r="D664" i="2"/>
  <c r="C664" i="2"/>
  <c r="B664" i="2"/>
  <c r="E663" i="2"/>
  <c r="D663" i="2"/>
  <c r="D662" i="2" s="1"/>
  <c r="C663" i="2"/>
  <c r="C662" i="2" s="1"/>
  <c r="B663" i="2"/>
  <c r="B662" i="2" s="1"/>
  <c r="E662" i="2"/>
  <c r="E661" i="2"/>
  <c r="D661" i="2"/>
  <c r="C661" i="2"/>
  <c r="B661" i="2"/>
  <c r="E659" i="2"/>
  <c r="D659" i="2"/>
  <c r="C659" i="2"/>
  <c r="B659" i="2"/>
  <c r="B657" i="2" s="1"/>
  <c r="E657" i="2"/>
  <c r="D657" i="2"/>
  <c r="C657" i="2"/>
  <c r="E656" i="2"/>
  <c r="D656" i="2"/>
  <c r="C656" i="2"/>
  <c r="B656" i="2"/>
  <c r="E655" i="2"/>
  <c r="D655" i="2"/>
  <c r="C655" i="2"/>
  <c r="B655" i="2"/>
  <c r="E654" i="2"/>
  <c r="D654" i="2"/>
  <c r="C654" i="2"/>
  <c r="B654" i="2"/>
  <c r="E653" i="2"/>
  <c r="D653" i="2"/>
  <c r="C653" i="2"/>
  <c r="B653" i="2"/>
  <c r="E652" i="2"/>
  <c r="D652" i="2"/>
  <c r="C652" i="2"/>
  <c r="B652" i="2"/>
  <c r="E651" i="2"/>
  <c r="D651" i="2"/>
  <c r="C651" i="2"/>
  <c r="B651" i="2"/>
  <c r="E650" i="2"/>
  <c r="D650" i="2"/>
  <c r="C650" i="2"/>
  <c r="B650" i="2"/>
  <c r="E649" i="2"/>
  <c r="D649" i="2"/>
  <c r="C649" i="2"/>
  <c r="B649" i="2"/>
  <c r="E648" i="2"/>
  <c r="D648" i="2"/>
  <c r="C648" i="2"/>
  <c r="B648" i="2"/>
  <c r="E647" i="2"/>
  <c r="D647" i="2"/>
  <c r="C647" i="2"/>
  <c r="B647" i="2"/>
  <c r="E646" i="2"/>
  <c r="D646" i="2"/>
  <c r="C646" i="2"/>
  <c r="B646" i="2"/>
  <c r="E645" i="2"/>
  <c r="D645" i="2"/>
  <c r="C645" i="2"/>
  <c r="B645" i="2"/>
  <c r="E644" i="2"/>
  <c r="D644" i="2"/>
  <c r="C644" i="2"/>
  <c r="B644" i="2"/>
  <c r="B643" i="2"/>
  <c r="B642" i="2"/>
  <c r="E641" i="2"/>
  <c r="D641" i="2"/>
  <c r="C641" i="2"/>
  <c r="B641" i="2"/>
  <c r="E640" i="2"/>
  <c r="D640" i="2"/>
  <c r="C640" i="2"/>
  <c r="B640" i="2"/>
  <c r="E639" i="2"/>
  <c r="D639" i="2"/>
  <c r="C639" i="2"/>
  <c r="B639" i="2"/>
  <c r="E637" i="2"/>
  <c r="D637" i="2"/>
  <c r="C637" i="2"/>
  <c r="B637" i="2"/>
  <c r="E636" i="2"/>
  <c r="D636" i="2"/>
  <c r="C636" i="2"/>
  <c r="B636" i="2"/>
  <c r="E632" i="2"/>
  <c r="D632" i="2"/>
  <c r="C632" i="2"/>
  <c r="B632" i="2"/>
  <c r="E617" i="2"/>
  <c r="D617" i="2"/>
  <c r="C617" i="2"/>
  <c r="E616" i="2"/>
  <c r="D616" i="2"/>
  <c r="C616" i="2"/>
  <c r="E615" i="2"/>
  <c r="D615" i="2"/>
  <c r="C615" i="2"/>
  <c r="B615" i="2"/>
  <c r="E602" i="2"/>
  <c r="D602" i="2"/>
  <c r="D573" i="2" s="1"/>
  <c r="C602" i="2"/>
  <c r="C573" i="2" s="1"/>
  <c r="B602" i="2"/>
  <c r="B573" i="2" s="1"/>
  <c r="E575" i="2"/>
  <c r="D575" i="2"/>
  <c r="C575" i="2"/>
  <c r="E573" i="2"/>
  <c r="E561" i="2"/>
  <c r="D561" i="2"/>
  <c r="C561" i="2"/>
  <c r="E546" i="2"/>
  <c r="D546" i="2"/>
  <c r="C546" i="2"/>
  <c r="E545" i="2"/>
  <c r="D545" i="2"/>
  <c r="C545" i="2"/>
  <c r="E544" i="2"/>
  <c r="D544" i="2"/>
  <c r="C544" i="2"/>
  <c r="B544" i="2"/>
  <c r="E532" i="2"/>
  <c r="D532" i="2"/>
  <c r="D503" i="2" s="1"/>
  <c r="D504" i="2" s="1"/>
  <c r="C532" i="2"/>
  <c r="C503" i="2" s="1"/>
  <c r="E505" i="2"/>
  <c r="D505" i="2"/>
  <c r="C505" i="2"/>
  <c r="B503" i="2"/>
  <c r="B533" i="2" s="1"/>
  <c r="E490" i="2"/>
  <c r="D490" i="2"/>
  <c r="C490" i="2"/>
  <c r="B490" i="2"/>
  <c r="E475" i="2"/>
  <c r="D475" i="2"/>
  <c r="E474" i="2"/>
  <c r="D474" i="2"/>
  <c r="E473" i="2"/>
  <c r="D473" i="2"/>
  <c r="C473" i="2"/>
  <c r="E462" i="2"/>
  <c r="D462" i="2"/>
  <c r="C462" i="2"/>
  <c r="B462" i="2"/>
  <c r="C445" i="2"/>
  <c r="C434" i="2"/>
  <c r="E421" i="2"/>
  <c r="D421" i="2"/>
  <c r="D392" i="2" s="1"/>
  <c r="C421" i="2"/>
  <c r="C392" i="2" s="1"/>
  <c r="C393" i="2" s="1"/>
  <c r="B421" i="2"/>
  <c r="B422" i="2" s="1"/>
  <c r="E394" i="2"/>
  <c r="D394" i="2"/>
  <c r="C394" i="2"/>
  <c r="B393" i="2"/>
  <c r="E392" i="2"/>
  <c r="E384" i="2"/>
  <c r="E355" i="2" s="1"/>
  <c r="D384" i="2"/>
  <c r="D355" i="2" s="1"/>
  <c r="C384" i="2"/>
  <c r="B384" i="2"/>
  <c r="B355" i="2" s="1"/>
  <c r="B356" i="2" s="1"/>
  <c r="E357" i="2"/>
  <c r="D357" i="2"/>
  <c r="C357" i="2"/>
  <c r="C355" i="2"/>
  <c r="C356" i="2" s="1"/>
  <c r="E342" i="2"/>
  <c r="D342" i="2"/>
  <c r="C342" i="2"/>
  <c r="B342" i="2"/>
  <c r="D326" i="2"/>
  <c r="E317" i="2"/>
  <c r="D317" i="2"/>
  <c r="C317" i="2"/>
  <c r="B317" i="2"/>
  <c r="C302" i="2"/>
  <c r="D301" i="2"/>
  <c r="C301" i="2"/>
  <c r="C300" i="2"/>
  <c r="D303" i="2" s="1"/>
  <c r="B300" i="2"/>
  <c r="D299" i="2"/>
  <c r="D302" i="2" s="1"/>
  <c r="E281" i="2"/>
  <c r="E291" i="2" s="1"/>
  <c r="E273" i="2" s="1"/>
  <c r="D281" i="2"/>
  <c r="D291" i="2" s="1"/>
  <c r="D273" i="2" s="1"/>
  <c r="C281" i="2"/>
  <c r="C291" i="2" s="1"/>
  <c r="C273" i="2" s="1"/>
  <c r="B281" i="2"/>
  <c r="B291" i="2" s="1"/>
  <c r="E275" i="2"/>
  <c r="D275" i="2"/>
  <c r="C275" i="2"/>
  <c r="B274" i="2"/>
  <c r="B275" i="2" s="1"/>
  <c r="E256" i="2"/>
  <c r="E266" i="2" s="1"/>
  <c r="E248" i="2" s="1"/>
  <c r="D256" i="2"/>
  <c r="D266" i="2" s="1"/>
  <c r="D248" i="2" s="1"/>
  <c r="C256" i="2"/>
  <c r="C266" i="2" s="1"/>
  <c r="C248" i="2" s="1"/>
  <c r="B256" i="2"/>
  <c r="B266" i="2" s="1"/>
  <c r="E250" i="2"/>
  <c r="D250" i="2"/>
  <c r="C250" i="2"/>
  <c r="B249" i="2"/>
  <c r="B250" i="2" s="1"/>
  <c r="E240" i="2"/>
  <c r="D240" i="2"/>
  <c r="C240" i="2"/>
  <c r="B240" i="2"/>
  <c r="C225" i="2"/>
  <c r="C224" i="2"/>
  <c r="C223" i="2"/>
  <c r="B223" i="2"/>
  <c r="E215" i="2"/>
  <c r="E197" i="2" s="1"/>
  <c r="D215" i="2"/>
  <c r="C200" i="2"/>
  <c r="C199" i="2"/>
  <c r="B198" i="2"/>
  <c r="C201" i="2" s="1"/>
  <c r="D197" i="2"/>
  <c r="E187" i="2"/>
  <c r="D187" i="2"/>
  <c r="C187" i="2"/>
  <c r="B187" i="2"/>
  <c r="E172" i="2"/>
  <c r="D172" i="2"/>
  <c r="C172" i="2"/>
  <c r="E171" i="2"/>
  <c r="D171" i="2"/>
  <c r="C171" i="2"/>
  <c r="E170" i="2"/>
  <c r="D170" i="2"/>
  <c r="C170" i="2"/>
  <c r="B170" i="2"/>
  <c r="E152" i="2"/>
  <c r="E162" i="2" s="1"/>
  <c r="D152" i="2"/>
  <c r="D162" i="2" s="1"/>
  <c r="C152" i="2"/>
  <c r="C162" i="2" s="1"/>
  <c r="B152" i="2"/>
  <c r="B162" i="2" s="1"/>
  <c r="E147" i="2"/>
  <c r="D147" i="2"/>
  <c r="C147" i="2"/>
  <c r="E146" i="2"/>
  <c r="D146" i="2"/>
  <c r="C146" i="2"/>
  <c r="E145" i="2"/>
  <c r="D145" i="2"/>
  <c r="C145" i="2"/>
  <c r="B145" i="2"/>
  <c r="B133" i="2"/>
  <c r="B134" i="2" s="1"/>
  <c r="E119" i="2"/>
  <c r="E643" i="2" s="1"/>
  <c r="D119" i="2"/>
  <c r="D643" i="2" s="1"/>
  <c r="C119" i="2"/>
  <c r="C643" i="2" s="1"/>
  <c r="E118" i="2"/>
  <c r="E642" i="2" s="1"/>
  <c r="D118" i="2"/>
  <c r="D642" i="2" s="1"/>
  <c r="C118" i="2"/>
  <c r="C133" i="2" s="1"/>
  <c r="E106" i="2"/>
  <c r="D106" i="2"/>
  <c r="C106" i="2"/>
  <c r="B105" i="2"/>
  <c r="E96" i="2"/>
  <c r="E67" i="2" s="1"/>
  <c r="E68" i="2" s="1"/>
  <c r="D96" i="2"/>
  <c r="D67" i="2" s="1"/>
  <c r="C96" i="2"/>
  <c r="C67" i="2" s="1"/>
  <c r="C70" i="2" s="1"/>
  <c r="B96" i="2"/>
  <c r="B67" i="2" s="1"/>
  <c r="B68" i="2" s="1"/>
  <c r="E69" i="2"/>
  <c r="D69" i="2"/>
  <c r="C69" i="2"/>
  <c r="E59" i="2"/>
  <c r="E30" i="2" s="1"/>
  <c r="D59" i="2"/>
  <c r="D30" i="2" s="1"/>
  <c r="D31" i="2" s="1"/>
  <c r="C59" i="2"/>
  <c r="C30" i="2" s="1"/>
  <c r="B59" i="2"/>
  <c r="B30" i="2" s="1"/>
  <c r="B31" i="2" s="1"/>
  <c r="E32" i="2"/>
  <c r="D32" i="2"/>
  <c r="C32" i="2"/>
  <c r="E35" i="4" l="1"/>
  <c r="C72" i="5"/>
  <c r="D113" i="5"/>
  <c r="E69" i="6"/>
  <c r="C75" i="7"/>
  <c r="E140" i="7"/>
  <c r="D93" i="4"/>
  <c r="D64" i="7"/>
  <c r="E104" i="7"/>
  <c r="D311" i="9"/>
  <c r="C303" i="2"/>
  <c r="D186" i="6"/>
  <c r="D221" i="6" s="1"/>
  <c r="C221" i="6"/>
  <c r="E97" i="9"/>
  <c r="D31" i="9"/>
  <c r="E34" i="9" s="1"/>
  <c r="D199" i="9"/>
  <c r="B60" i="9"/>
  <c r="B61" i="9" s="1"/>
  <c r="D285" i="9"/>
  <c r="C60" i="9"/>
  <c r="C61" i="9" s="1"/>
  <c r="B97" i="9"/>
  <c r="B404" i="9" s="1"/>
  <c r="C144" i="9"/>
  <c r="C97" i="9"/>
  <c r="D182" i="9"/>
  <c r="D185" i="9" s="1"/>
  <c r="E401" i="9"/>
  <c r="E383" i="9" s="1"/>
  <c r="E384" i="9" s="1"/>
  <c r="C34" i="9"/>
  <c r="D97" i="9"/>
  <c r="C146" i="8"/>
  <c r="E32" i="8"/>
  <c r="E108" i="8"/>
  <c r="D70" i="8"/>
  <c r="C32" i="8"/>
  <c r="D32" i="8"/>
  <c r="C70" i="8"/>
  <c r="D184" i="8"/>
  <c r="D108" i="8"/>
  <c r="C184" i="8"/>
  <c r="B246" i="8"/>
  <c r="C246" i="8"/>
  <c r="E246" i="8"/>
  <c r="E70" i="8"/>
  <c r="D146" i="8"/>
  <c r="E184" i="8"/>
  <c r="D246" i="8"/>
  <c r="C180" i="7"/>
  <c r="B104" i="7"/>
  <c r="D176" i="7"/>
  <c r="E165" i="7"/>
  <c r="B32" i="7"/>
  <c r="C195" i="7"/>
  <c r="C196" i="7" s="1"/>
  <c r="B64" i="7"/>
  <c r="C104" i="7"/>
  <c r="D184" i="7"/>
  <c r="C34" i="7"/>
  <c r="E64" i="7"/>
  <c r="E74" i="7"/>
  <c r="E195" i="7"/>
  <c r="E177" i="7" s="1"/>
  <c r="C182" i="7"/>
  <c r="C64" i="7"/>
  <c r="D104" i="7"/>
  <c r="D195" i="7"/>
  <c r="D196" i="7" s="1"/>
  <c r="B177" i="7"/>
  <c r="E182" i="7"/>
  <c r="D137" i="6"/>
  <c r="D69" i="6"/>
  <c r="B186" i="6"/>
  <c r="E167" i="6"/>
  <c r="E33" i="6"/>
  <c r="D167" i="6"/>
  <c r="B221" i="6"/>
  <c r="D33" i="6"/>
  <c r="E137" i="6"/>
  <c r="D31" i="5"/>
  <c r="D72" i="5"/>
  <c r="C97" i="5"/>
  <c r="C98" i="5" s="1"/>
  <c r="B97" i="5"/>
  <c r="B98" i="5" s="1"/>
  <c r="E97" i="5"/>
  <c r="E98" i="5" s="1"/>
  <c r="C113" i="5"/>
  <c r="C199" i="5"/>
  <c r="E113" i="5"/>
  <c r="C31" i="5"/>
  <c r="C56" i="5"/>
  <c r="C57" i="5" s="1"/>
  <c r="E53" i="5"/>
  <c r="D35" i="4"/>
  <c r="C76" i="4"/>
  <c r="B102" i="4"/>
  <c r="B126" i="4" s="1"/>
  <c r="C102" i="4"/>
  <c r="C126" i="4" s="1"/>
  <c r="E272" i="3"/>
  <c r="B272" i="3"/>
  <c r="C233" i="3"/>
  <c r="B292" i="3"/>
  <c r="E265" i="3"/>
  <c r="E230" i="3"/>
  <c r="E263" i="3" s="1"/>
  <c r="C263" i="3"/>
  <c r="B635" i="2"/>
  <c r="E33" i="2"/>
  <c r="E476" i="2"/>
  <c r="C148" i="2"/>
  <c r="E395" i="2"/>
  <c r="E547" i="2"/>
  <c r="C618" i="2"/>
  <c r="C173" i="2"/>
  <c r="C574" i="2"/>
  <c r="C576" i="2"/>
  <c r="C504" i="2"/>
  <c r="C506" i="2"/>
  <c r="D173" i="2"/>
  <c r="E358" i="2"/>
  <c r="C358" i="2"/>
  <c r="D547" i="2"/>
  <c r="D618" i="2"/>
  <c r="C396" i="2"/>
  <c r="E618" i="2"/>
  <c r="D635" i="2"/>
  <c r="C385" i="2"/>
  <c r="D70" i="2"/>
  <c r="D97" i="2"/>
  <c r="E635" i="2"/>
  <c r="D148" i="2"/>
  <c r="E173" i="2"/>
  <c r="B385" i="2"/>
  <c r="C422" i="2"/>
  <c r="C533" i="2"/>
  <c r="C547" i="2"/>
  <c r="B603" i="2"/>
  <c r="B60" i="2"/>
  <c r="E603" i="2"/>
  <c r="D33" i="2"/>
  <c r="D60" i="2"/>
  <c r="E70" i="2"/>
  <c r="E97" i="2"/>
  <c r="D133" i="2"/>
  <c r="D104" i="2" s="1"/>
  <c r="D105" i="2" s="1"/>
  <c r="E148" i="2"/>
  <c r="D533" i="2"/>
  <c r="C603" i="2"/>
  <c r="C97" i="2"/>
  <c r="E385" i="2"/>
  <c r="E60" i="2"/>
  <c r="C226" i="2"/>
  <c r="C395" i="2"/>
  <c r="E422" i="2"/>
  <c r="D476" i="2"/>
  <c r="E428" i="10"/>
  <c r="E385" i="10"/>
  <c r="B118" i="10"/>
  <c r="B119" i="10" s="1"/>
  <c r="C325" i="10"/>
  <c r="E693" i="10"/>
  <c r="D118" i="10"/>
  <c r="D121" i="10" s="1"/>
  <c r="E158" i="10"/>
  <c r="E191" i="10" s="1"/>
  <c r="D198" i="10"/>
  <c r="D201" i="10" s="1"/>
  <c r="C468" i="10"/>
  <c r="D699" i="10"/>
  <c r="C701" i="10"/>
  <c r="D703" i="10"/>
  <c r="D705" i="10"/>
  <c r="C429" i="10"/>
  <c r="C693" i="10"/>
  <c r="B706" i="10"/>
  <c r="C265" i="10"/>
  <c r="D385" i="10"/>
  <c r="C448" i="10"/>
  <c r="E465" i="10"/>
  <c r="D691" i="10"/>
  <c r="E703" i="10"/>
  <c r="C285" i="10"/>
  <c r="E640" i="10"/>
  <c r="E643" i="10" s="1"/>
  <c r="E614" i="10" s="1"/>
  <c r="C699" i="10"/>
  <c r="D187" i="10"/>
  <c r="D191" i="10" s="1"/>
  <c r="E705" i="10"/>
  <c r="D40" i="10"/>
  <c r="E43" i="10" s="1"/>
  <c r="C191" i="10"/>
  <c r="B198" i="10"/>
  <c r="B199" i="10" s="1"/>
  <c r="B251" i="10"/>
  <c r="B241" i="10" s="1"/>
  <c r="B242" i="10" s="1"/>
  <c r="C245" i="10" s="1"/>
  <c r="D343" i="10"/>
  <c r="D465" i="10"/>
  <c r="C574" i="10"/>
  <c r="C575" i="10" s="1"/>
  <c r="C578" i="10" s="1"/>
  <c r="B614" i="10"/>
  <c r="B615" i="10" s="1"/>
  <c r="E694" i="10"/>
  <c r="E695" i="10" s="1"/>
  <c r="E699" i="10"/>
  <c r="E701" i="10"/>
  <c r="B651" i="10"/>
  <c r="B652" i="10" s="1"/>
  <c r="C408" i="10"/>
  <c r="C406" i="10"/>
  <c r="C409" i="10" s="1"/>
  <c r="E489" i="10"/>
  <c r="E487" i="10"/>
  <c r="C706" i="10"/>
  <c r="C516" i="10"/>
  <c r="C506" i="10" s="1"/>
  <c r="C507" i="10" s="1"/>
  <c r="D510" i="10" s="1"/>
  <c r="C529" i="10"/>
  <c r="C615" i="10"/>
  <c r="C40" i="10"/>
  <c r="C70" i="10" s="1"/>
  <c r="E41" i="10"/>
  <c r="E111" i="10"/>
  <c r="C227" i="10"/>
  <c r="C231" i="10" s="1"/>
  <c r="C363" i="10"/>
  <c r="E384" i="10"/>
  <c r="D408" i="10"/>
  <c r="E426" i="10"/>
  <c r="C428" i="10"/>
  <c r="D426" i="10"/>
  <c r="D429" i="10" s="1"/>
  <c r="D428" i="10"/>
  <c r="B604" i="10"/>
  <c r="D614" i="10"/>
  <c r="D644" i="10" s="1"/>
  <c r="C644" i="10"/>
  <c r="C691" i="10"/>
  <c r="E707" i="10"/>
  <c r="E70" i="10"/>
  <c r="E651" i="10"/>
  <c r="C78" i="10"/>
  <c r="C119" i="10"/>
  <c r="B702" i="10"/>
  <c r="C703" i="10" s="1"/>
  <c r="B69" i="10"/>
  <c r="B107" i="10"/>
  <c r="B694" i="10"/>
  <c r="D107" i="10"/>
  <c r="E119" i="10"/>
  <c r="E147" i="10"/>
  <c r="E151" i="10" s="1"/>
  <c r="D159" i="10"/>
  <c r="D162" i="10" s="1"/>
  <c r="D161" i="10"/>
  <c r="C199" i="10"/>
  <c r="C264" i="10"/>
  <c r="D384" i="10"/>
  <c r="E406" i="10"/>
  <c r="E409" i="10" s="1"/>
  <c r="E408" i="10"/>
  <c r="D489" i="10"/>
  <c r="D487" i="10"/>
  <c r="D490" i="10" s="1"/>
  <c r="E604" i="10"/>
  <c r="C651" i="10"/>
  <c r="D651" i="10"/>
  <c r="D684" i="10" s="1"/>
  <c r="D693" i="10"/>
  <c r="D688" i="10"/>
  <c r="B158" i="10"/>
  <c r="E198" i="10"/>
  <c r="E231" i="10" s="1"/>
  <c r="C688" i="10"/>
  <c r="E691" i="10"/>
  <c r="D701" i="10"/>
  <c r="C147" i="10"/>
  <c r="C151" i="10" s="1"/>
  <c r="D603" i="10"/>
  <c r="C694" i="10"/>
  <c r="D68" i="9"/>
  <c r="C234" i="9"/>
  <c r="B232" i="9"/>
  <c r="C235" i="9" s="1"/>
  <c r="C359" i="9"/>
  <c r="C362" i="9" s="1"/>
  <c r="C361" i="9"/>
  <c r="D386" i="9"/>
  <c r="D384" i="9"/>
  <c r="C35" i="9"/>
  <c r="E423" i="9"/>
  <c r="E60" i="9"/>
  <c r="E61" i="9" s="1"/>
  <c r="E68" i="9"/>
  <c r="E98" i="9" s="1"/>
  <c r="B105" i="9"/>
  <c r="B106" i="9" s="1"/>
  <c r="B142" i="9"/>
  <c r="B143" i="9" s="1"/>
  <c r="C209" i="9"/>
  <c r="C207" i="9"/>
  <c r="C210" i="9" s="1"/>
  <c r="C256" i="9"/>
  <c r="C335" i="9"/>
  <c r="C333" i="9"/>
  <c r="C336" i="9" s="1"/>
  <c r="D361" i="9"/>
  <c r="D359" i="9"/>
  <c r="D362" i="9" s="1"/>
  <c r="E142" i="9"/>
  <c r="E172" i="9" s="1"/>
  <c r="B256" i="9"/>
  <c r="C105" i="9"/>
  <c r="C135" i="9" s="1"/>
  <c r="C142" i="9"/>
  <c r="C172" i="9" s="1"/>
  <c r="D209" i="9"/>
  <c r="D207" i="9"/>
  <c r="D234" i="9"/>
  <c r="D232" i="9"/>
  <c r="D235" i="9" s="1"/>
  <c r="D256" i="9"/>
  <c r="D403" i="9" s="1"/>
  <c r="D333" i="9"/>
  <c r="D335" i="9"/>
  <c r="E361" i="9"/>
  <c r="E359" i="9"/>
  <c r="B384" i="9"/>
  <c r="E105" i="9"/>
  <c r="E32" i="9"/>
  <c r="D32" i="9"/>
  <c r="D35" i="9" s="1"/>
  <c r="D34" i="9"/>
  <c r="D105" i="9"/>
  <c r="D142" i="9"/>
  <c r="D172" i="9" s="1"/>
  <c r="E207" i="9"/>
  <c r="E209" i="9"/>
  <c r="E181" i="9"/>
  <c r="E232" i="9"/>
  <c r="E234" i="9"/>
  <c r="C285" i="9"/>
  <c r="C283" i="9"/>
  <c r="E335" i="9"/>
  <c r="E333" i="9"/>
  <c r="C384" i="9"/>
  <c r="C387" i="9" s="1"/>
  <c r="C386" i="9"/>
  <c r="D60" i="9"/>
  <c r="C311" i="9"/>
  <c r="D423" i="9"/>
  <c r="E144" i="9"/>
  <c r="D19" i="7"/>
  <c r="D30" i="7" s="1"/>
  <c r="E21" i="7"/>
  <c r="E19" i="7" s="1"/>
  <c r="E30" i="7" s="1"/>
  <c r="D72" i="7"/>
  <c r="D75" i="7" s="1"/>
  <c r="C124" i="7"/>
  <c r="E184" i="7"/>
  <c r="D34" i="7"/>
  <c r="E72" i="7"/>
  <c r="E75" i="7" s="1"/>
  <c r="C74" i="7"/>
  <c r="D124" i="7"/>
  <c r="B176" i="7"/>
  <c r="B200" i="7" s="1"/>
  <c r="D180" i="7"/>
  <c r="E34" i="7"/>
  <c r="D74" i="7"/>
  <c r="C177" i="7"/>
  <c r="E180" i="7"/>
  <c r="E171" i="7"/>
  <c r="D182" i="7"/>
  <c r="C19" i="7"/>
  <c r="C30" i="7" s="1"/>
  <c r="C33" i="7" s="1"/>
  <c r="C33" i="6"/>
  <c r="C176" i="5"/>
  <c r="C200" i="5" s="1"/>
  <c r="D97" i="5"/>
  <c r="D98" i="5" s="1"/>
  <c r="D56" i="5"/>
  <c r="D60" i="4"/>
  <c r="D61" i="4" s="1"/>
  <c r="C35" i="4"/>
  <c r="E57" i="4"/>
  <c r="D76" i="4"/>
  <c r="C93" i="4"/>
  <c r="B112" i="3"/>
  <c r="B113" i="3" s="1"/>
  <c r="E113" i="3"/>
  <c r="B155" i="3"/>
  <c r="B156" i="3" s="1"/>
  <c r="B30" i="3"/>
  <c r="C112" i="3"/>
  <c r="C177" i="3" s="1"/>
  <c r="C155" i="3"/>
  <c r="D185" i="3"/>
  <c r="D218" i="3" s="1"/>
  <c r="C185" i="3"/>
  <c r="C218" i="3"/>
  <c r="D112" i="3"/>
  <c r="D177" i="3" s="1"/>
  <c r="E30" i="3"/>
  <c r="E63" i="3" s="1"/>
  <c r="D30" i="3"/>
  <c r="B185" i="3"/>
  <c r="B186" i="3" s="1"/>
  <c r="B100" i="3"/>
  <c r="C100" i="3"/>
  <c r="E173" i="3"/>
  <c r="E177" i="3"/>
  <c r="D230" i="3"/>
  <c r="D263" i="3" s="1"/>
  <c r="C272" i="3"/>
  <c r="C292" i="3"/>
  <c r="D173" i="3"/>
  <c r="D100" i="3"/>
  <c r="E214" i="3"/>
  <c r="D272" i="3"/>
  <c r="D265" i="3" s="1"/>
  <c r="C63" i="3"/>
  <c r="B263" i="3"/>
  <c r="E100" i="3"/>
  <c r="C274" i="2"/>
  <c r="C277" i="2" s="1"/>
  <c r="C276" i="2"/>
  <c r="C31" i="2"/>
  <c r="C34" i="2" s="1"/>
  <c r="C33" i="2"/>
  <c r="D249" i="2"/>
  <c r="D251" i="2"/>
  <c r="D274" i="2"/>
  <c r="D277" i="2" s="1"/>
  <c r="D276" i="2"/>
  <c r="E249" i="2"/>
  <c r="E252" i="2" s="1"/>
  <c r="E251" i="2"/>
  <c r="E276" i="2"/>
  <c r="E274" i="2"/>
  <c r="D393" i="2"/>
  <c r="D396" i="2" s="1"/>
  <c r="D395" i="2"/>
  <c r="B634" i="2"/>
  <c r="B667" i="2" s="1"/>
  <c r="C249" i="2"/>
  <c r="C252" i="2" s="1"/>
  <c r="C251" i="2"/>
  <c r="C104" i="2"/>
  <c r="C634" i="2" s="1"/>
  <c r="C359" i="2"/>
  <c r="D356" i="2"/>
  <c r="D359" i="2" s="1"/>
  <c r="D358" i="2"/>
  <c r="D574" i="2"/>
  <c r="D577" i="2" s="1"/>
  <c r="D634" i="2"/>
  <c r="D576" i="2"/>
  <c r="C60" i="2"/>
  <c r="C68" i="2"/>
  <c r="C71" i="2" s="1"/>
  <c r="B97" i="2"/>
  <c r="D385" i="2"/>
  <c r="D422" i="2"/>
  <c r="E503" i="2"/>
  <c r="E574" i="2"/>
  <c r="D603" i="2"/>
  <c r="C642" i="2"/>
  <c r="C635" i="2" s="1"/>
  <c r="E31" i="2"/>
  <c r="E34" i="2" s="1"/>
  <c r="D68" i="2"/>
  <c r="E71" i="2" s="1"/>
  <c r="E133" i="2"/>
  <c r="B504" i="2"/>
  <c r="D506" i="2"/>
  <c r="B574" i="2"/>
  <c r="C577" i="2" s="1"/>
  <c r="E356" i="2"/>
  <c r="E359" i="2" s="1"/>
  <c r="E393" i="2"/>
  <c r="E576" i="2"/>
  <c r="E387" i="9" l="1"/>
  <c r="E196" i="7"/>
  <c r="C121" i="10"/>
  <c r="B151" i="10"/>
  <c r="E161" i="10"/>
  <c r="D134" i="2"/>
  <c r="E429" i="10"/>
  <c r="B68" i="9"/>
  <c r="B69" i="9" s="1"/>
  <c r="D119" i="10"/>
  <c r="E386" i="9"/>
  <c r="D61" i="9"/>
  <c r="E403" i="9"/>
  <c r="E210" i="9"/>
  <c r="C404" i="9"/>
  <c r="C68" i="9"/>
  <c r="C403" i="9" s="1"/>
  <c r="C436" i="9" s="1"/>
  <c r="E235" i="9"/>
  <c r="E33" i="7"/>
  <c r="D177" i="7"/>
  <c r="D200" i="7" s="1"/>
  <c r="B176" i="5"/>
  <c r="B200" i="5" s="1"/>
  <c r="E56" i="5"/>
  <c r="E195" i="5"/>
  <c r="B265" i="3"/>
  <c r="B177" i="3"/>
  <c r="B142" i="3"/>
  <c r="E115" i="3"/>
  <c r="C265" i="3"/>
  <c r="D667" i="2"/>
  <c r="C507" i="2"/>
  <c r="D507" i="2"/>
  <c r="E396" i="2"/>
  <c r="D34" i="2"/>
  <c r="D509" i="10"/>
  <c r="C707" i="10"/>
  <c r="C201" i="10"/>
  <c r="B688" i="10"/>
  <c r="C689" i="10" s="1"/>
  <c r="D231" i="10"/>
  <c r="C577" i="10"/>
  <c r="D199" i="10"/>
  <c r="D202" i="10" s="1"/>
  <c r="C202" i="10"/>
  <c r="D151" i="10"/>
  <c r="E121" i="10"/>
  <c r="D43" i="10"/>
  <c r="C617" i="10"/>
  <c r="C604" i="10"/>
  <c r="E644" i="10"/>
  <c r="D687" i="10"/>
  <c r="E159" i="10"/>
  <c r="D41" i="10"/>
  <c r="C243" i="10"/>
  <c r="C687" i="10"/>
  <c r="E688" i="10"/>
  <c r="E689" i="10" s="1"/>
  <c r="B231" i="10"/>
  <c r="D707" i="10"/>
  <c r="E162" i="10"/>
  <c r="C244" i="10"/>
  <c r="D70" i="10"/>
  <c r="C695" i="10"/>
  <c r="C618" i="10"/>
  <c r="B644" i="10"/>
  <c r="B159" i="10"/>
  <c r="C162" i="10" s="1"/>
  <c r="C161" i="10"/>
  <c r="D130" i="10"/>
  <c r="D122" i="10"/>
  <c r="D133" i="10"/>
  <c r="D127" i="10"/>
  <c r="C133" i="10"/>
  <c r="C127" i="10"/>
  <c r="C130" i="10"/>
  <c r="C122" i="10"/>
  <c r="D689" i="10"/>
  <c r="C654" i="10"/>
  <c r="C652" i="10"/>
  <c r="C655" i="10" s="1"/>
  <c r="D78" i="10"/>
  <c r="B687" i="10"/>
  <c r="B40" i="10"/>
  <c r="B41" i="10" s="1"/>
  <c r="C79" i="10"/>
  <c r="E687" i="10"/>
  <c r="B684" i="10"/>
  <c r="E130" i="10"/>
  <c r="E122" i="10"/>
  <c r="E133" i="10"/>
  <c r="E127" i="10"/>
  <c r="B191" i="10"/>
  <c r="E652" i="10"/>
  <c r="E654" i="10"/>
  <c r="D615" i="10"/>
  <c r="D618" i="10" s="1"/>
  <c r="D617" i="10"/>
  <c r="E44" i="10"/>
  <c r="D695" i="10"/>
  <c r="D574" i="10"/>
  <c r="D604" i="10" s="1"/>
  <c r="E201" i="10"/>
  <c r="E199" i="10"/>
  <c r="E202" i="10" s="1"/>
  <c r="D654" i="10"/>
  <c r="D652" i="10"/>
  <c r="E615" i="10"/>
  <c r="E617" i="10"/>
  <c r="B78" i="10"/>
  <c r="B79" i="10" s="1"/>
  <c r="E684" i="10"/>
  <c r="C684" i="10"/>
  <c r="C41" i="10"/>
  <c r="E490" i="10"/>
  <c r="D409" i="10"/>
  <c r="C111" i="10"/>
  <c r="D286" i="9"/>
  <c r="C286" i="9"/>
  <c r="C69" i="9"/>
  <c r="E35" i="9"/>
  <c r="B403" i="9"/>
  <c r="B436" i="9" s="1"/>
  <c r="B98" i="9"/>
  <c r="E145" i="9"/>
  <c r="E143" i="9"/>
  <c r="B135" i="9"/>
  <c r="E108" i="9"/>
  <c r="E106" i="9"/>
  <c r="D259" i="9"/>
  <c r="D257" i="9"/>
  <c r="D260" i="9" s="1"/>
  <c r="E259" i="9"/>
  <c r="E182" i="9"/>
  <c r="E185" i="9" s="1"/>
  <c r="E184" i="9"/>
  <c r="D145" i="9"/>
  <c r="D143" i="9"/>
  <c r="D336" i="9"/>
  <c r="C143" i="9"/>
  <c r="C146" i="9" s="1"/>
  <c r="C145" i="9"/>
  <c r="D69" i="9"/>
  <c r="D71" i="9"/>
  <c r="D106" i="9"/>
  <c r="D108" i="9"/>
  <c r="E336" i="9"/>
  <c r="E404" i="9"/>
  <c r="D135" i="9"/>
  <c r="E135" i="9"/>
  <c r="E362" i="9"/>
  <c r="D404" i="9"/>
  <c r="D436" i="9" s="1"/>
  <c r="D210" i="9"/>
  <c r="C108" i="9"/>
  <c r="C106" i="9"/>
  <c r="C109" i="9" s="1"/>
  <c r="C257" i="9"/>
  <c r="C260" i="9" s="1"/>
  <c r="C259" i="9"/>
  <c r="B172" i="9"/>
  <c r="E69" i="9"/>
  <c r="E72" i="9" s="1"/>
  <c r="E71" i="9"/>
  <c r="D387" i="9"/>
  <c r="D98" i="9"/>
  <c r="C32" i="7"/>
  <c r="C35" i="7" s="1"/>
  <c r="D33" i="7"/>
  <c r="D32" i="7"/>
  <c r="C200" i="7"/>
  <c r="C178" i="7"/>
  <c r="E32" i="7"/>
  <c r="E200" i="7"/>
  <c r="E178" i="7"/>
  <c r="D178" i="7"/>
  <c r="D176" i="5"/>
  <c r="D200" i="5" s="1"/>
  <c r="D57" i="5"/>
  <c r="E121" i="4"/>
  <c r="E60" i="4"/>
  <c r="D102" i="4"/>
  <c r="D126" i="4" s="1"/>
  <c r="D155" i="3"/>
  <c r="D142" i="3" s="1"/>
  <c r="C158" i="3"/>
  <c r="C156" i="3"/>
  <c r="C159" i="3" s="1"/>
  <c r="B31" i="3"/>
  <c r="E155" i="3"/>
  <c r="E142" i="3" s="1"/>
  <c r="B218" i="3"/>
  <c r="D186" i="3"/>
  <c r="D188" i="3"/>
  <c r="C115" i="3"/>
  <c r="C113" i="3"/>
  <c r="C116" i="3" s="1"/>
  <c r="B63" i="3"/>
  <c r="E71" i="3"/>
  <c r="E104" i="3" s="1"/>
  <c r="E185" i="3"/>
  <c r="E218" i="3" s="1"/>
  <c r="C71" i="3"/>
  <c r="C104" i="3" s="1"/>
  <c r="D71" i="3"/>
  <c r="D264" i="3" s="1"/>
  <c r="D297" i="3" s="1"/>
  <c r="B71" i="3"/>
  <c r="B72" i="3" s="1"/>
  <c r="D63" i="3"/>
  <c r="D113" i="3"/>
  <c r="D116" i="3" s="1"/>
  <c r="D115" i="3"/>
  <c r="C186" i="3"/>
  <c r="C189" i="3" s="1"/>
  <c r="C188" i="3"/>
  <c r="C142" i="3"/>
  <c r="C667" i="2"/>
  <c r="C134" i="2"/>
  <c r="C107" i="2"/>
  <c r="C105" i="2"/>
  <c r="C108" i="2" s="1"/>
  <c r="E104" i="2"/>
  <c r="E134" i="2" s="1"/>
  <c r="D252" i="2"/>
  <c r="E504" i="2"/>
  <c r="E507" i="2" s="1"/>
  <c r="E506" i="2"/>
  <c r="D107" i="2"/>
  <c r="D71" i="2"/>
  <c r="E577" i="2"/>
  <c r="E533" i="2"/>
  <c r="E277" i="2"/>
  <c r="C72" i="9" l="1"/>
  <c r="E436" i="9"/>
  <c r="C71" i="9"/>
  <c r="D146" i="9"/>
  <c r="E109" i="9"/>
  <c r="C98" i="9"/>
  <c r="D35" i="7"/>
  <c r="E35" i="7"/>
  <c r="E176" i="5"/>
  <c r="E200" i="5" s="1"/>
  <c r="E57" i="5"/>
  <c r="D104" i="3"/>
  <c r="D189" i="3"/>
  <c r="D108" i="2"/>
  <c r="D655" i="10"/>
  <c r="C43" i="10"/>
  <c r="C44" i="10"/>
  <c r="B111" i="10"/>
  <c r="D575" i="10"/>
  <c r="D577" i="10"/>
  <c r="E577" i="10"/>
  <c r="D44" i="10"/>
  <c r="C81" i="10"/>
  <c r="B70" i="10"/>
  <c r="D79" i="10"/>
  <c r="D81" i="10"/>
  <c r="E81" i="10"/>
  <c r="E618" i="10"/>
  <c r="E655" i="10"/>
  <c r="C82" i="10"/>
  <c r="D111" i="10"/>
  <c r="D109" i="9"/>
  <c r="D72" i="9"/>
  <c r="E146" i="9"/>
  <c r="E61" i="4"/>
  <c r="E102" i="4"/>
  <c r="E126" i="4" s="1"/>
  <c r="B104" i="3"/>
  <c r="C74" i="3"/>
  <c r="C72" i="3"/>
  <c r="C75" i="3" s="1"/>
  <c r="C264" i="3"/>
  <c r="C297" i="3" s="1"/>
  <c r="E72" i="3"/>
  <c r="E74" i="3"/>
  <c r="E264" i="3"/>
  <c r="E297" i="3" s="1"/>
  <c r="B264" i="3"/>
  <c r="B297" i="3" s="1"/>
  <c r="D74" i="3"/>
  <c r="D72" i="3"/>
  <c r="E188" i="3"/>
  <c r="E186" i="3"/>
  <c r="E189" i="3" s="1"/>
  <c r="E116" i="3"/>
  <c r="E158" i="3"/>
  <c r="E156" i="3"/>
  <c r="D156" i="3"/>
  <c r="D159" i="3" s="1"/>
  <c r="D158" i="3"/>
  <c r="E105" i="2"/>
  <c r="E108" i="2" s="1"/>
  <c r="E107" i="2"/>
  <c r="E634" i="2"/>
  <c r="E667" i="2" s="1"/>
  <c r="D75" i="3" l="1"/>
  <c r="D578" i="10"/>
  <c r="E578" i="10"/>
  <c r="D82" i="10"/>
  <c r="E82" i="10"/>
  <c r="E159" i="3"/>
  <c r="E75" i="3"/>
</calcChain>
</file>

<file path=xl/sharedStrings.xml><?xml version="1.0" encoding="utf-8"?>
<sst xmlns="http://schemas.openxmlformats.org/spreadsheetml/2006/main" count="4072" uniqueCount="639">
  <si>
    <t>FORMATI 1: MISIONI I NJËSISË SË QEVERISJES QENDRORE</t>
  </si>
  <si>
    <t>Emërtimi i Njësisë së Qeverisjes Qendrore</t>
  </si>
  <si>
    <t>Ministria e Drejtësisë</t>
  </si>
  <si>
    <t>Kodi i Njësisë së Qeverisjes Qendrore</t>
  </si>
  <si>
    <t>14</t>
  </si>
  <si>
    <t>Misioni i Njësisë së Qeverisjes Qendrore</t>
  </si>
  <si>
    <t xml:space="preserve">Ministria e Drejtësisë, në përputhje me Kushtetutën dhe ligjet, ushtron funksione dhe ka në kompetencë hartimin dhe ndjekjen e politikave, përgatitjen e akteve ligjore dhe nënligjore, si dhe ushtrimin e shërbimeve të nevojshme lidhur me sistemin gjyqësor, sistemin e ekzekutimit të vendimeve penale a civile, sistemin e shërbimeve të lira juridiko-profesionale, bashkëpunimin ndërkombëtar në fushën civile dhe penale, fushat e tjera të drejtësisë dhe të kompetencës së saj sipas ligjit, si dhe për bashkërendimin, harmonizimin dhe reformimin e legjislacionit shqiptar në tërësi.
Në ushtrimin e veprimtarisë së saj, Ministria e Drejtësisë ka për qëllim të kërkojë respektimin e Kushtetutës, të ligjeve, realizimin dhe mbrojtjen e dinjitetit, të të drejtave të njeriut dhe lirive themelore, si dhe të kontribuojë në parandalimin e shkeljeve të ligjit, në përputhje dhe në funksion të kërkesave të zhvillimit demokratik dhe të integrimit europian të Republikës së Shqipërisë.
</t>
  </si>
  <si>
    <t>Programet Buxhetore</t>
  </si>
  <si>
    <t>Kodi i Programit</t>
  </si>
  <si>
    <t>Përshkrimi i Programit</t>
  </si>
  <si>
    <t>Planifkim Menaxhim Administrim</t>
  </si>
  <si>
    <t>01110</t>
  </si>
  <si>
    <t xml:space="preserve">Ministria e Drejtësisë, në përputhje me ligjin, mbështet, bashkëpunon dhe bashkërendon veprimtarinë e saj me organet e pushtetit gjyqësor dhe me prokurorinë, duke respektuar parimin e ndarjes së pushteteve dhe të pavarësisë së pushtetit gjyqësor dhe të prokurorisë. </t>
  </si>
  <si>
    <t>Ndihma Juridike</t>
  </si>
  <si>
    <t>03310</t>
  </si>
  <si>
    <t>Dhënia e ndihmës juridike  falas, për individet që plotësojnë kushtet, të cilët kanë nevojë për këshillim ligjor dhe përfaqësim në çështje gjygjësore në zbatim të ligjit për Ndihmën Juridike Falas.</t>
  </si>
  <si>
    <t>Publikimet Zyrtare</t>
  </si>
  <si>
    <t>01120</t>
  </si>
  <si>
    <t>Botimi në kohën më të shkurtër i akteve ligjore,duke rritur aksesin e publikut në ligj dhe transparencë te normave juridike për një zbatim sa më të mirë të tyre</t>
  </si>
  <si>
    <t>Mjekesia Ligjore</t>
  </si>
  <si>
    <t>01130</t>
  </si>
  <si>
    <t>Institutit te Mjekesise Ligjore parashikon zhvillimin e veprimtarise se ekspertimeve mjeko-ligjore ne Republiken e Shqiperise, zhvillimin e veprimtarise kerkimore shkencore per zbulimin dhe zbatimin e metodave bashkekohore ne fushen e mjekesise ligjore, si dhe pregatitja dhe kualifikimi vazhdueshem shkencor i specialisteve te mjekesise ligjore.</t>
  </si>
  <si>
    <t>Sherbimet per Çeshtjet e Biresimeve</t>
  </si>
  <si>
    <t>01160</t>
  </si>
  <si>
    <t>Programi synon realizimin e nje procesi biresimi sa me te sukseshem duke mbajtur parasysh gjithmone interesin me te larte te femijeve. Per kete arsye duhet qe aplikantet biresues te plotesojne te gjitha kushtet e nevojshme per te biresuar nje femije si dhe te jene te pershtatshem edhe nga aspekti social dhe psikologjik. Programi realizohet duke u bazuar ne dy ligje baze Ligji numer 9695 date 19.03.2007 "Per procedurat e biresimit dhe Komitetit Shqiptar te Biresimeve" dhe Ligji numer 9062 date 08.05.2003 "Kodi i Familjes". Cdo faze e procesit te biresimit realiyohet me perkushtim maksimal nga na e stafit ne perputhje me legjislacionin ne fuqi si dhe duke respektuar te gjtha marveshjet dhe konventat e firmosura qe rregullojne fushen e biresimi dhe mbrojtjes se te drejtave te femijeve.</t>
  </si>
  <si>
    <t>Sherbimi i Kthimit dhe Kompensimit te Pronave</t>
  </si>
  <si>
    <t>01180</t>
  </si>
  <si>
    <t xml:space="preserve">Pranimi, shqyrtimi, vlerësimi dhe trajtimi me vendim, i kërkesave të subjekteve të shpronësuara për njohjen, kthimin, kompensimin në të holla dhe formave të tjera të përcaktuara në ligj. </t>
  </si>
  <si>
    <t>Sherbimi i Permbarimit Gjyqesor</t>
  </si>
  <si>
    <t>03350</t>
  </si>
  <si>
    <t>Ekzekutimi i titujve ekzekutiv në përputhje me ligjin. Respektimi i afateve ligjore për ekzekutimin e titujve ekzekutiv.</t>
  </si>
  <si>
    <t>Sistemi i Burgjeve</t>
  </si>
  <si>
    <t>03440</t>
  </si>
  <si>
    <t>Menaxhimi i të paraburgosurve dhe të dënuarve në IEVP  dhe ekzekutimi  i vendimeve penale për personat që marrin dënimin sipas nivelit të sigurisë, në përputhje me politikat e Qeverisë Shqiptare për Sistemin  e Burgjeve</t>
  </si>
  <si>
    <t>Sherbimi i Proves</t>
  </si>
  <si>
    <t>03490</t>
  </si>
  <si>
    <t>Përmirësimi dhe organizimi i plotë i Shërbimit të Provës, nëpërmjet organizimit të zyrave të reja vendore, kompletimit të infrastrukturës, krijimit të rregjistrit elektronik, rritjes së aftësive profesionale të punonjësve, krijimit të një rrjeti bashkëkohor informacioni sipas standarteve të vendeve të zhvilluara.</t>
  </si>
  <si>
    <t xml:space="preserve">MINISTRIA E DREJTËSISË </t>
  </si>
  <si>
    <t xml:space="preserve">FORMAT 2: FORMATI STANDARD I PËRGATITJES SË KËRKESAVE BUXHETORE PBA 2020-2022 </t>
  </si>
  <si>
    <t>Buxheti 2020-2022</t>
  </si>
  <si>
    <t>Emërtimi i Programit Buxhetor</t>
  </si>
  <si>
    <t>Planifikim Menaxhim Administrim</t>
  </si>
  <si>
    <t>Programi Buxhetor Afatmesëm</t>
  </si>
  <si>
    <t>2020-2022</t>
  </si>
  <si>
    <t>Programi mbështet dhe bashkërëndon veprimtarinë me organet e pushtetit gjyqësor dhe me prokurorinë, kujdeset, drejton dhe kontrollon sipas ligjit, institucionet varësë si dhe shërbimet juridiko-administrative të lidhura me veprimtarinë e saj. Zhvillimin e të drejtave të pronësisë në drejtim të  krijimit të  titujve të qartë  pronësie, respektimin e barazisë gjinore për këto të drejta,  lehtësimin e  qarkullimit civil të pronave, me synimin e zhvillimit ekonomik të vendit drejt integrimit Europian.</t>
  </si>
  <si>
    <t>Qëllimet e Politikës së Programit</t>
  </si>
  <si>
    <t xml:space="preserve">Reformimi i sistemit të drejtësisë në Shqipëri dhe përqasja e legjislacionit me atë të BE, me në qëndër qytetarin.
</t>
  </si>
  <si>
    <t>Treguesit e Performancës në nivel Qëllimi</t>
  </si>
  <si>
    <t>Buxheti</t>
  </si>
  <si>
    <t>Parashikimi</t>
  </si>
  <si>
    <t>Standarde te politikave te fushes se MD te hartuara kundrejt totalit te planifikuar ne planin e akteve.</t>
  </si>
  <si>
    <t xml:space="preserve"> % e punonjesve te trajnuar kundrejt totalit te punonjesve te programit;</t>
  </si>
  <si>
    <t>Raporti femra/meshkuj per program;</t>
  </si>
  <si>
    <t>90/36</t>
  </si>
  <si>
    <t>105/44</t>
  </si>
  <si>
    <t xml:space="preserve">Gra ne pozicione drejtuese; </t>
  </si>
  <si>
    <t>Objektivi 1 i Politikës së Programit</t>
  </si>
  <si>
    <t>"Hartimi i legjislacionit në fushën e përgjegjësisë shtetërore, të Ministrisë së Drejtësisë, dhënia e mendimit të specializuar për të gjitha aktet që shqyrtohen në KM,  monitorimi i profesioneve të lira dhe Institucioneve të Varësisë si dhe përmbushja e detyrimeve në kuadër të Bashkëpunimit Ndërgjyqësor me Jashtë.</t>
  </si>
  <si>
    <t>Treguesit e Performancës për Objektivin 1</t>
  </si>
  <si>
    <t xml:space="preserve">Përmirësimi i cilësisë së projektakte të hartuara dhe të vlerësuara </t>
  </si>
  <si>
    <t>Përmirësimi i cilësisë së monitorimit të profesioneve të lira dhe të institucioneve të varësisë</t>
  </si>
  <si>
    <t>Produktet për Objektivin 1</t>
  </si>
  <si>
    <t xml:space="preserve">Shpenzimet Korrente* </t>
  </si>
  <si>
    <t>Produkti 1</t>
  </si>
  <si>
    <t xml:space="preserve">Projektakte të hartuara dhe të vlerësuara </t>
  </si>
  <si>
    <t>Përshkrimi i Produktit:</t>
  </si>
  <si>
    <t xml:space="preserve">Vlerësimi paraprak/analiza e projektakteve. Përcaktimi i modaliteteve të ndërhyrjes në legjislacion dhe hartimi i projekteve ligjore dhe nënligjore. Vlerësimi i ligjshmërisë së formës dhe përmbajtjes të projektakteve të dërguara nga Ministritë e Linjës. </t>
  </si>
  <si>
    <t>Njësia Matëse</t>
  </si>
  <si>
    <t>Numër aktesh</t>
  </si>
  <si>
    <t>Sasia</t>
  </si>
  <si>
    <t>Kosto totale (në mijë lekë)</t>
  </si>
  <si>
    <t>Kosto për njësi (në mijë lekë)</t>
  </si>
  <si>
    <t xml:space="preserve">Ndryshimi në % i Sasisë  </t>
  </si>
  <si>
    <t>…</t>
  </si>
  <si>
    <t xml:space="preserve">Ndryshimi në % i kostos totale  </t>
  </si>
  <si>
    <t>Ndryshimi në % i kostos për njësi</t>
  </si>
  <si>
    <t>Detajimi i Kostos Totale të Produktit 1 sipas Artikujve Ekonomikë</t>
  </si>
  <si>
    <t xml:space="preserve">600. Pagat </t>
  </si>
  <si>
    <t>Kapitulli 01</t>
  </si>
  <si>
    <t>Kapitulli 05</t>
  </si>
  <si>
    <t>601. Sigurimet Shoqërore dhe Shendetësore</t>
  </si>
  <si>
    <t xml:space="preserve">602. Mallrat dhe shërbimet </t>
  </si>
  <si>
    <t xml:space="preserve">603. Subvencionet </t>
  </si>
  <si>
    <t>604. Transferta të brendshme</t>
  </si>
  <si>
    <t>605. Transferta të jashtme</t>
  </si>
  <si>
    <t xml:space="preserve">606. Transferta për familjet dhe individët </t>
  </si>
  <si>
    <t>Kosto totale e produktit 1</t>
  </si>
  <si>
    <t>Kontroll</t>
  </si>
  <si>
    <t>Produkti 2</t>
  </si>
  <si>
    <t>Profesione të lira të monitoruara</t>
  </si>
  <si>
    <t>Monitorimi i profesioneve të lira nëpërmjet ushtrimit të kontrolleve.</t>
  </si>
  <si>
    <t>nr kontrollesh</t>
  </si>
  <si>
    <t>Detajimi i Kostos Totale të Produktit 2 sipas Artikujve Ekonomikë</t>
  </si>
  <si>
    <t>Kosto totale e produktit 2</t>
  </si>
  <si>
    <t>Produkti 3</t>
  </si>
  <si>
    <t>Perkthime zyrtare ne fushen penale te kryera</t>
  </si>
  <si>
    <t>Perkthimi i materialeve zyrtare per nevoja te procedimeve penale per gjykatat dhe prokurorite.</t>
  </si>
  <si>
    <t xml:space="preserve">nr faqesh </t>
  </si>
  <si>
    <t>Detajimi i Kostos Totale të Produktit 3 sipas Artikujve Ekonomikë</t>
  </si>
  <si>
    <t>Kosto totale e produktit 3</t>
  </si>
  <si>
    <t>Shpenzimet Kapitale***</t>
  </si>
  <si>
    <t>Kategoria 1: Shpenzimet Administrative Kapitale</t>
  </si>
  <si>
    <t>Kodi i Projektit të Investimeve****</t>
  </si>
  <si>
    <t>Orendi/Pajisje/Mjete</t>
  </si>
  <si>
    <t xml:space="preserve">Produkti 1 </t>
  </si>
  <si>
    <t>Pajisje elektronike të blera</t>
  </si>
  <si>
    <t>Kodi i Projektit sipas listes së investimeve</t>
  </si>
  <si>
    <t>M140312</t>
  </si>
  <si>
    <t>Pajisje elektronike (kompjutera, printera, fotokopje, scanera) për aparatin e MD</t>
  </si>
  <si>
    <t>copë</t>
  </si>
  <si>
    <t xml:space="preserve">230. Aktive të patrupëzuara </t>
  </si>
  <si>
    <t>Kapitull 02</t>
  </si>
  <si>
    <t>Kapitulli 03</t>
  </si>
  <si>
    <t>Kapitulli 04</t>
  </si>
  <si>
    <t xml:space="preserve">231. Aktive të trupëzuara </t>
  </si>
  <si>
    <t>Pajisje zyre të blera</t>
  </si>
  <si>
    <t>Kodi i Projektit sipas listës së investimeve</t>
  </si>
  <si>
    <t>M140058</t>
  </si>
  <si>
    <t>Pajisje zyre (rafte, rafte arkive, perde zyre, kondicioner, tavolina pune, karrige rrotulluese) për aparatin e MD</t>
  </si>
  <si>
    <t>Shpenzimet Kapitale</t>
  </si>
  <si>
    <t>Kategoria 2: Shpenzimet për projekte investimesh</t>
  </si>
  <si>
    <t>Kodi i Projektit të Investimeve</t>
  </si>
  <si>
    <t>Rikonstruksione</t>
  </si>
  <si>
    <t>Ambiente të Arkivës dhe zyrave te MD te rikonstruktuara.</t>
  </si>
  <si>
    <t>M140319</t>
  </si>
  <si>
    <t>Rikonstruksion i ambienteve të arkives dhe ambiente të zyrave të MD</t>
  </si>
  <si>
    <t>m2</t>
  </si>
  <si>
    <t>Ambiente të rikonstruktuara të Arkivës Gjyqësore</t>
  </si>
  <si>
    <t>18AQ502</t>
  </si>
  <si>
    <t>Rikonstruksion dhe mobilim me rafte të ambienteve të Arkivës Shtetërore të Sistemit Gjyqësor</t>
  </si>
  <si>
    <t>Euralius V</t>
  </si>
  <si>
    <t xml:space="preserve">Produkti 3 </t>
  </si>
  <si>
    <t>Misioni Euralius</t>
  </si>
  <si>
    <t>M140173</t>
  </si>
  <si>
    <t>Financim i Huaj për Misionin EURALIUS V</t>
  </si>
  <si>
    <t>numër raportesh</t>
  </si>
  <si>
    <t xml:space="preserve">Produkti 4 </t>
  </si>
  <si>
    <t>TVSH për Misionin EURALIUS V</t>
  </si>
  <si>
    <t>Kosto totale e produktit 4</t>
  </si>
  <si>
    <t>Sistem IT</t>
  </si>
  <si>
    <t>Produkti 4</t>
  </si>
  <si>
    <t>Sistem elektronik për Digitalizimin e Arkivës Gjyqësore i krijuar</t>
  </si>
  <si>
    <t>M140304</t>
  </si>
  <si>
    <t>Sistem elektronik për Dixhitalizimin e Arkivës Shtetërore të Sistemit Gjyqësor</t>
  </si>
  <si>
    <t>Numër sistemi</t>
  </si>
  <si>
    <t>Detajimi i Kostos Totale të Produktit 4 sipas Artikujve Ekonomikë</t>
  </si>
  <si>
    <t>Sistem informatik i qendërzuar i burime njerezore, financiare dhe asete i krijuar</t>
  </si>
  <si>
    <t xml:space="preserve"> Menaxhimi i proceseve te brendshme administrative dhe aseteve ne Ministrinë e Drejtësisë dhe institucionet e varësise” </t>
  </si>
  <si>
    <t>Objektivi 2 i Politikës së Programit</t>
  </si>
  <si>
    <t xml:space="preserve">Mbikqyrja dhe mbrojtja e të miturve/të rinjve gjate dhe pas kryerjes së dënimit në përputhje me Kodin e Drejtësisë Penale për të miturit.
</t>
  </si>
  <si>
    <t>Treguesit e Performancës për Objektivin 2</t>
  </si>
  <si>
    <t xml:space="preserve">Të mitur të mbikqyrur pas kryerjes së dënimit kundrejt totalit të të miturve të dënuar
</t>
  </si>
  <si>
    <t xml:space="preserve">% e të miturve rikthehen në shkollë/punë/etj
</t>
  </si>
  <si>
    <t>Produktet për Objektivin 2</t>
  </si>
  <si>
    <t xml:space="preserve">Të mitur të mbikqyrur </t>
  </si>
  <si>
    <t>Mbikqyrja e te miturve nepermjet koordinimit dhe bashkëpunimit me organet kompetente pas kryerjes se denimit.</t>
  </si>
  <si>
    <t xml:space="preserve">numër të miturish /të rinj </t>
  </si>
  <si>
    <t>Të mitur të rehabilituar</t>
  </si>
  <si>
    <t>Të mitur që trajtohen në institucion pa u izoluar nga shoqëria dhe komuniteti me qëllim dhe rehabilitim përmes programeve të posaçme.</t>
  </si>
  <si>
    <t xml:space="preserve">Numër të miturish /të rinjsh </t>
  </si>
  <si>
    <t xml:space="preserve">Pajisje elektronike (kompjutera, printera, fotokopje, scanera) per Qendrën e Parandalimit të Krimeve të të Miturve dhe të Rinjve </t>
  </si>
  <si>
    <t xml:space="preserve">Pajisje zyre (rafte, rafte arkive, perde zyre, kondicioner, tavolina pune, karrige rrotulluese) për Qendrën e Parandalimit të Krimeve të të Miturve. </t>
  </si>
  <si>
    <t>Detajimi i Kostos Totale të Produktit 1&amp;2 sipas Artikujve Ekonomikë</t>
  </si>
  <si>
    <t>Kosto totale e produktit  1&amp;2</t>
  </si>
  <si>
    <t>Rikonstruksion</t>
  </si>
  <si>
    <t xml:space="preserve">Ambiente të rikonstruktuara dhe mobiluara për Institucionin për edukim dhe rehabilitim të të miturve </t>
  </si>
  <si>
    <t xml:space="preserve">Rikonstruksion i ambienteve te Institucionit  për edukim dhe rehabilitim të të miturve </t>
  </si>
  <si>
    <t>Objektivi 3 i Politikës së Programit</t>
  </si>
  <si>
    <t xml:space="preserve">Mbikqyrja e administratoreve të falimentit nëpërmjet analizimit të raporteve statistikore sipas standarteve kombëtare të licensimit.
</t>
  </si>
  <si>
    <t>% e administratoreve te falimentit te mbikqyrur.</t>
  </si>
  <si>
    <t xml:space="preserve">Koha mesatare e administrimit të procesit të falimentimit sipas tipit të biznesit
</t>
  </si>
  <si>
    <t>1 vit</t>
  </si>
  <si>
    <t>Produktet për Objektivin 3</t>
  </si>
  <si>
    <t xml:space="preserve">Administrator falimenti të mbikqyrur </t>
  </si>
  <si>
    <t>Mbikqyrja e administratoreve të falimentit nëpërmjet analizimit të raporteve statistikore sipas standarteve kombëtare të licensimit.</t>
  </si>
  <si>
    <t>numër  administratorësh</t>
  </si>
  <si>
    <t>M140303</t>
  </si>
  <si>
    <t>Pajisje zyre (rafte, rafte arkive, perde zyre, kondicioner, tavolina pune, karrige rrotulluese) për AKF</t>
  </si>
  <si>
    <t>Objektivi 4 i Politikës së Programit</t>
  </si>
  <si>
    <t xml:space="preserve">Pranimi për administrim dhe ruajtje të përhershme të dokumentave me rëndësi historike kombëtare të gjykatave të shkallës së parë, të dytë dhe të Apelit
</t>
  </si>
  <si>
    <t>Treguesit e Performancës për Objektivin 4</t>
  </si>
  <si>
    <t>Përqindja e Gjykatave që transferojnë fondet arkivore në Arkivin SH.S.GJ.</t>
  </si>
  <si>
    <t>60</t>
  </si>
  <si>
    <t>70</t>
  </si>
  <si>
    <t>80</t>
  </si>
  <si>
    <t>85</t>
  </si>
  <si>
    <t>Produktet për Objektivin 4</t>
  </si>
  <si>
    <t>Fonde arkivore të transferuara</t>
  </si>
  <si>
    <t>Bashkëpunimi me Gjykatat e Rretheve  dhe të Apelit, mbi transferimin e dosjeve gjyqësore dhe dokumentave të tjera.</t>
  </si>
  <si>
    <t xml:space="preserve">numer dosjesh </t>
  </si>
  <si>
    <t>Pajisje elektronike (kompjutera, printera, fotokopje, scanera) për Arkivën Shtetërore të Sistemit Gjyqësor</t>
  </si>
  <si>
    <t>Totali i shpenzimeve të Programit sipas produkteve*****</t>
  </si>
  <si>
    <t>Totali i shpenzimeve të Programit sipas artikujve*****</t>
  </si>
  <si>
    <t>Kapitull 05</t>
  </si>
  <si>
    <t>230. Aktivet e patrupëzuara</t>
  </si>
  <si>
    <t>231. Aktivet e trupëzuara</t>
  </si>
  <si>
    <t>Shërbimi i Kthimit të Kompensimit të Pronave</t>
  </si>
  <si>
    <t>2020 - 2022</t>
  </si>
  <si>
    <t xml:space="preserve">Pranimi, shqyrtimi, trajtimi me vendim, i kërkesave të subjekteve të shpronësuara dhe kompensimi Financiar e Fizik i vendimeve përfundimtare </t>
  </si>
  <si>
    <t>Rregullimi i çështjes së pronave ne zbatim te ligjit 133/2015 Për trajtimin e pronës dhe përfundimin e proçesit të kompensimit të pronave dhe akteve nënligjore</t>
  </si>
  <si>
    <t>Numer i Kompensime të realizuara kundrejt totalit të kompensimeve të miratuara</t>
  </si>
  <si>
    <t>Numeri  i Kompensime të trajtuara kundrejt totalit të kerkesave per trajtim te Prones (Njohja e se Drejtes se Prones)</t>
  </si>
  <si>
    <t xml:space="preserve"> Të kryej  proçesin e  vlerësimit financiar të vendimeve përfundimtare nga viti 1993 e në vijim dhe të shpërndajë Fondin Special të Kompensimit  sipas akteve ligjore në fuqi.  </t>
  </si>
  <si>
    <t>Numer Vendime të trajtuara me kompensim kundrejt totalit te Vendimeve të Regjistrit t elektronik të ATP-së</t>
  </si>
  <si>
    <t xml:space="preserve">% Vendime Gjyqesore të Fituara kundrejt Totalit të Vendimeve të ankimuara </t>
  </si>
  <si>
    <t>% Vendime për oborr në përdorim të realizuara kundrejt totalit vjetor të kerkesave</t>
  </si>
  <si>
    <t>Shpenzimet Korrente</t>
  </si>
  <si>
    <t>Vendime perfundimtare per kompensim te njohur te perditesuara</t>
  </si>
  <si>
    <t>Përditësimimi i regjistrit me rend kronologjik i vendimeve  që kanë njohur të drejtën e kompensimit duke përcaktuar dhe zgjidhur problematikën për çdo vendim sipas skemës  akteve nën ligjore në fuqi</t>
  </si>
  <si>
    <t>Nr Vendimesh</t>
  </si>
  <si>
    <t>Kapitulli 02</t>
  </si>
  <si>
    <t>Shënim: Shpjegoni supozimet dhe llogaritjet për Produktin  1</t>
  </si>
  <si>
    <t>Përditësimi i regjistrit me Vendimet e viteve nga 1993 e në vazhdim  dhe Rivlerisimi i vendimeve kur plotësohen me dokumentat e nevojshme, pas ankesave të subjekteve .</t>
  </si>
  <si>
    <t>Shpenzimet Korrente* Produkti 2</t>
  </si>
  <si>
    <t>Përfitues nga fondi fizik dhe financiar të kompensuar</t>
  </si>
  <si>
    <t>Nr i Subjektesh qe trajtohen me fond (Financiar dhe Fizik)</t>
  </si>
  <si>
    <t>Nr.Subjektesh</t>
  </si>
  <si>
    <t>Detajimi i Kostos Totale të Produktit 2  sipas Artikujve Ekonomikë</t>
  </si>
  <si>
    <t>Shënim: Shpjegoni supozimet dhe llogaritjet për Produktin 2</t>
  </si>
  <si>
    <t xml:space="preserve">Ne vitin 2019 ka perfunduar se vleresuari gjithsej 25968 vendime perfundimtare per kompensim te viteve 1993-2013 vleresim prej te cilit te rezultuan te dhena si me poshte: 1.  21429 vendime u vleresuan financiarisht me nje vlere prej 100,655,738,106 leke, vlere e cila pritet te ndryshoje pasi ATP-ja eshte ne pritje te perfundimit te ankimeve nhga subjekti na baze te afateve ligjore.   2.  3721 vendime kosiderohen te kompensuara referuar nenit 7,pika 2, germa "a" te Ligjit nr.133/2015 dhe pikes 3 , germa "c/ii"te VKM-se nr.223/2016 i ndryshuar. Pika 3.     818 vendime te dublikuara </t>
  </si>
  <si>
    <t>Shpenzimet Korrente* Produkti 3</t>
  </si>
  <si>
    <t>Vendime te ankimuara  në Gjykatë</t>
  </si>
  <si>
    <t>Shqyrtimi i Vendimeve të ATP -së  dalë në bazë të ligjit 133/2015 që ankimohen në gjykatë dhe  Shpenzimet e Administratës  ndihmëse</t>
  </si>
  <si>
    <t>Nr Vendimeve te Ankimuara</t>
  </si>
  <si>
    <t>Shënim: Shpjegoni supozimet dhe llogaritjet për Produktin 3</t>
  </si>
  <si>
    <t>. Ne vitin 2019 kane qene e mundur te ndiqen 280 pati civile dhe administrative qe jane te regjistruar ne gjykaten e shkalles se pare dhe gjykaten e apelit civil Tirane, ne 4 - Mujorin e I 2019. Në gjykaten shkalles se pare civile dhe apelin civil jane ndjekur padi te cilat jane per njohjen e te drejtes se prones dhe ne gjykaten e administrative jane ndjekur padi qe kane te bejne me vleresimin financiar te vendimeve qe kane njohur te drejten e kompensimit, pasi fluksi i padive me mbylljen e procesit me dt.23.02.2019 jane ne rritje .</t>
  </si>
  <si>
    <t>18AR401</t>
  </si>
  <si>
    <t>Produkti  1</t>
  </si>
  <si>
    <t xml:space="preserve"> Paisje elektronike te blera</t>
  </si>
  <si>
    <t>Blerje pajisje elektronike, Ups, Fotokopje etj</t>
  </si>
  <si>
    <t>Cope</t>
  </si>
  <si>
    <t>Detajimi i Kostos Totale të Produktit  1 sipas Artikujve Ekonomikë</t>
  </si>
  <si>
    <t>Kosto totale e produktit  1</t>
  </si>
  <si>
    <t>Shënim: Shpjegoni supozimet dhe llogaritjet për Produktin 1</t>
  </si>
  <si>
    <t>Shpenzimet Korrente* Produkti 4</t>
  </si>
  <si>
    <t>Vendime nga Oborret në përdorim</t>
  </si>
  <si>
    <t xml:space="preserve">Trajtimi me vendim i  kërkesave të subjekteve për tjetërsimin e sipërfaqeve, pronë shtetërore,oborr në përdorim. </t>
  </si>
  <si>
    <t>Shënim: Shpjegoni supozimet dhe llogaritjet për Produktin 4</t>
  </si>
  <si>
    <t>Numri I dosjeve per tjetersimin e siperfaqeve shteterore ne baze VKM .nr.578/2012 .Per vitin 2019 jane 800 Dosje  per shqyrtim te cilat jane te mbartura nder vite .</t>
  </si>
  <si>
    <t xml:space="preserve">   " Të kryeje proçesin e trajtimit të pronësisë për dosjet pa vendim që ndodhen  pranë institucionit dhe dosjet e reja që u hapen në kuadër të ligjit "
</t>
  </si>
  <si>
    <t>Treguesit e Performancës për Objektivin 2**</t>
  </si>
  <si>
    <t>Nr e Kerkesa te trajtuara per njohje pronesie   kundrejt totalit te kerkesave .</t>
  </si>
  <si>
    <t>Produktet për Objektivin 2 Produkti 1</t>
  </si>
  <si>
    <t>Produktii 1</t>
  </si>
  <si>
    <t>Vendime për njohje pronësie të shqyrtuara</t>
  </si>
  <si>
    <t>Shqyrtimi i dosjeve pa vendim të akumuluara dhe kërkesat e reja  që lindën në bazë të ligjit 133/2015</t>
  </si>
  <si>
    <t>Objektivi 2  Realizuar 100%  Per vitin 2019 jane trajtuar 3000 kerkesa "Per njohje Pronesie ". Ne zbatim te nenit 34 te ligjit 133/2015 afati I shyrtimit te kerkesave ka mbaruar me date 23.02.2019 . Ne kete kuader ATP filloj procesin e njoftimeve kundrejt subjekteve kerkues duke i bere te njohur perfundimin e afatit e kerkesat e pa trajtuara , duke i bere me dije se tashme procesi i njohjes se pronesise do te kryehet ne gjykaten e shkalles se pare te vendit ku ndodhet prona .</t>
  </si>
  <si>
    <t>FORMAT 2: FORMATI STANDARD I PËRGATITJES SË KËRKESAVE BUXHETORE PBA 2020-2022</t>
  </si>
  <si>
    <t>Shërbimet për çështjet e birësimeve</t>
  </si>
  <si>
    <t>Programi synon realizimin e proceseve të birësimi në mënyrë sa më të sukseshme, duke mbajtur parasysh gjithmonë interesin më të lartë të fëmijëve. Për këtë arsye, duhet që aplikantët birësues të plotësojnë të gjitha kushtet e nevojshme për të birësuar një fëmijë si dhe të jenë të përshtatshëm në aspektin social dhe psikologjik. Programi zhvillohet duke u bazuar në dy ligje bazë, konkretisht: Ligji Nr. 9695, datë 19.03.2007 "Për procedurat e birësimit dhe Komitetin Shqiptar të Birësimeve", i ndryshuar, dhe Ligji Nr. 9062, datë 08.05.2003 "Kodi i Familjes", i ndryshuar. Çdo fazë e procesit të birësimit realizohet me përkushtim maksimal nga ana e stafit përgjegjës, në përputhje me legjislacionin në fuqi, si dhe duke respektuar të gjitha marrëveshjet dhe konventat e firmosura që rregullojnë fushën e birësimit dhe mbrojtjes së të drejtave të fëmijëve.</t>
  </si>
  <si>
    <t>Sigurimi dhe mbrojtja e fëmijëve të mitur të shpallur të braktisur me vendim gjykate, duke garantuar gjithmonë interesin më të lartë për këta fëmijë, nëpërmjet krijimit të familjeve të reja të përshtatshme për ta, monitorimit të ecurisë pasbirësuese dhe ofrimit të një shërbimi cilësor në përputhje me legjislacionin në fuqi.</t>
  </si>
  <si>
    <t>Përqindja e rasteve të birësimeve të sukseshme ndaj totalit të birësimeve.</t>
  </si>
  <si>
    <t>Realizimi me sukses i birësimit të fëmijëve në listë pritje brenda dhe jashtë vendit.</t>
  </si>
  <si>
    <t>Përqindja e fëmijëve në listë pritje të birësuar gjatë vitit.</t>
  </si>
  <si>
    <t>Raporti i kërkesave për birësim ndaj numrit total të fëmijëve të deklaruar të braktisur me vendim gjykate.</t>
  </si>
  <si>
    <t>1.1 : 1</t>
  </si>
  <si>
    <t>1.2 : 1</t>
  </si>
  <si>
    <t>Kohëzgjatja mesatare në muaj nga momenti kur fillojnë procedurat e birësimit deri në birësimin e fëmijës.</t>
  </si>
  <si>
    <t>Përqindja e miratimit të kërkesave për birësim nga aplikantë të vetëm.</t>
  </si>
  <si>
    <t>Kërkesa për birësim të shqyrtuara</t>
  </si>
  <si>
    <t>Studimi i dokumentacionit të paraqitur si dhe i aplikantëve birësues në aspektin ligjor dhe psiko-social për të konkluduar nëse janë të përshtatshëm për birësim. Birësimet klasifikohen në dy lloje kryesore: 1) birësime vendase, ku përfshihen birësimet nga institucioni dhe birësimet me pëlqim, dhe 2) birësimet ndërvendase.</t>
  </si>
  <si>
    <t>Numër</t>
  </si>
  <si>
    <r>
      <t xml:space="preserve">Detajimi i Kostos Totale të </t>
    </r>
    <r>
      <rPr>
        <b/>
        <sz val="8"/>
        <color indexed="10"/>
        <rFont val="Garamond"/>
        <family val="1"/>
      </rPr>
      <t>Produktit 1</t>
    </r>
    <r>
      <rPr>
        <b/>
        <sz val="8"/>
        <color indexed="8"/>
        <rFont val="Garamond"/>
        <family val="1"/>
      </rPr>
      <t xml:space="preserve"> sipas Artikujve Ekonomikë</t>
    </r>
  </si>
  <si>
    <t>Blerje orendi/pajisje/mjete</t>
  </si>
  <si>
    <t>Kodi i Projektit sipas listes se investimeve</t>
  </si>
  <si>
    <t>Pajisje zyre sipas nevojave të institucionit (rafte arkive, perde zyre)</t>
  </si>
  <si>
    <t>Pajisje elektronike sipas nevojave të institucionit (kompjuter Desktop, printer, fotokopje)</t>
  </si>
  <si>
    <r>
      <t xml:space="preserve">Detajimi i Kostos Totale të </t>
    </r>
    <r>
      <rPr>
        <b/>
        <sz val="8"/>
        <color indexed="10"/>
        <rFont val="Garamond"/>
        <family val="1"/>
      </rPr>
      <t>Produktit 2</t>
    </r>
    <r>
      <rPr>
        <b/>
        <sz val="8"/>
        <color indexed="8"/>
        <rFont val="Garamond"/>
        <family val="1"/>
      </rPr>
      <t xml:space="preserve"> sipas Artikujve Ekonomikë</t>
    </r>
  </si>
  <si>
    <t>Instituti i Mjekësisë Ligjore</t>
  </si>
  <si>
    <t>Programi i Institutit të Mjekësisë Ligjore, parashikon organizimin dhe drejtimin e veprimtarisë mjeko-ligjore në të gjithë Republikën e Shqipërisë, zhvillimin e veprimtarisë kërkimore shkencore, për zbulimin dhe zbatimin e metodave bashkëkohore në fushën e mjekësisë ligjore, si dhe përgatitja dhe kualifikimi i vazhdueshëm shkencor i specialistëve të mjekësisë Ligjore.</t>
  </si>
  <si>
    <t>Përmirësimi në fushën e anatomisë patologjike, toksikologjisë  dhe biologjisë, duke u përafruar me standardet metodike dhe tekniko-shkencore të analogëve të Bashkimit Europian. Të cilat konsistojnë në shtrim dhe implementim të metodikave të reja laboratorike, në ekzaminime toksikologjike, biologjike në ndihmë të patologjisë ligjore dhe prokurorive të rretheve me anë të pajisjeve të reja identifikuese, përshtatja e këtyre metodave në varësi të problematikave të hasura të punës rutinë dhe kërkesësë së rritur të ekzaminimeve toksikologjike, biologjike dhe mjeko-ligjore(ekzaminime histopatologjike) nga viti në vit.</t>
  </si>
  <si>
    <t>Përqindja e realizmit të akteve të ekspertimit të realizuara sipas standardeve të BE-së ndaj totalit të vendimeve të ekspertimit</t>
  </si>
  <si>
    <t>Realizimi i akteve të ekspertimit me objektivitet, sipas legjislacionit në fuqi.</t>
  </si>
  <si>
    <t>Përqindja e vendimeve që vijnë në lML dhe pranë mjekëve respektivë në rrethe gjatë një viti në varësi të ngjarjeve të ndodhura për të realizuar më pas aktin e ekspertimit.</t>
  </si>
  <si>
    <t>Akte ekspertimi të realizuara</t>
  </si>
  <si>
    <t>Akte ekspertimi që realizohen gjatë vitit klasifikohen në këto lloje kryesore: 1) Akte ekspertimi mjeko-ligjore (dokumenta çështje,autopsi dhe dëshmi) 2) Akte ekspertimi toksikologjiko-ligjore 3)Akte ekspertimi biologjiko-ligjore 4)Akte ekspertimi psikiatriko-ligjore, në varësi të ngjarjes së ndodhur bazuar në vendimin përkatës që vjen në IML.</t>
  </si>
  <si>
    <t>Raste dhune seksuale të verifikuara nga IML</t>
  </si>
  <si>
    <t>Aftësimi profesional personelit të Mjekësisë Ligjore për ekzaminimin e rasteve të dhunës seksuale</t>
  </si>
  <si>
    <t>Staf i trajnuar për ekzaminimin e rasteve të dhunës seksuale</t>
  </si>
  <si>
    <t>Akte ekspertimi që realizohen gjatë vitit bazuar në vendimin përkatës që vjen në IML.</t>
  </si>
  <si>
    <t>Pajisje elekronike të blera</t>
  </si>
  <si>
    <t>18AR102</t>
  </si>
  <si>
    <t>Pajisje elektronike sipas nevojave të institucionit (printera dhe kompjutera)</t>
  </si>
  <si>
    <t>Pajisje laborarorike të blera</t>
  </si>
  <si>
    <t>18AR103</t>
  </si>
  <si>
    <t>Pajisje laboratorike sipas nevojave të institucionit (mikroskop, frigorifer, sharra autopsie etj )</t>
  </si>
  <si>
    <t>Pajisje te tjera zyre (karrige, lavatrice, hekur etje.)</t>
  </si>
  <si>
    <t>18AR201</t>
  </si>
  <si>
    <t>Rikosntruksion i ambjenteve te brendshme te IML-se</t>
  </si>
  <si>
    <t>(prishje shtrese pllakash, heqje dyer, dritare, shtrese niveluese nen pllaka, shtrese pllaka granili porcelanate; Rosa Beta, F.V Dyer te brenshme druri importi cilesi e pare, F.V dritared/alumin plastike dopio xham, Lyerje e brendshme me boj hidroplastike )</t>
  </si>
  <si>
    <t>Ndihma Juridike Falas</t>
  </si>
  <si>
    <t xml:space="preserve"> </t>
  </si>
  <si>
    <t>Programi synon ne dhenien e ndihmes juridike  falas, per individet qe plotesojne kushtet te cilet kane nevoje per keshillim ligjor dhe perfaqesim ne ceshtje gjygjesore, e gjitha kjo ne zbatim te ligjit per Nihmen Juridike Falas.Dhenia e ndihmes juridike paresore dhe dytesore per personat qe plotesojne kushteet e percaktuara ne ligjin per ndihmen juridike</t>
  </si>
  <si>
    <t>Ofrimi i ndihmes juridike falas per individet qe plotesojne kushtet. Zbatimin dhe  monitorimin e cilesise se dhenies se ndihmes juridike, ne perputhje me legjislacionin ne fuqi.</t>
  </si>
  <si>
    <t xml:space="preserve">Individë që plotësojnë kushtet për dhënien e ndihmës juridike </t>
  </si>
  <si>
    <t xml:space="preserve">Dhenia e ndihmes juridike paresore dhe dytesore per individet qe plotesojne kushtet, ne zbatim te ligjit per Ndihmen Juridike Falas. 
</t>
  </si>
  <si>
    <t>% e aplikantëve të ligjshem të cilët përfitojnë shërbimin e ndihmës ligjore falas ndaj totalit të aplikantëve</t>
  </si>
  <si>
    <t xml:space="preserve">Gra dhe vajza që marrin ndihmë juridike falas ndaj totalit të aplikantëve
</t>
  </si>
  <si>
    <t xml:space="preserve"> Ndihme Juridike e Ofruar Falas
</t>
  </si>
  <si>
    <t xml:space="preserve">Dhenia e ndihmes juridike falas per individet qe plotesojne kushtet, ne zbatim te ligjit per Ndihmen Juridike Falas. 
</t>
  </si>
  <si>
    <t>Numer personash qe perfitojne ndihme juridike</t>
  </si>
  <si>
    <t>Produkti 2 (shto produkte sipas rastit)</t>
  </si>
  <si>
    <t>Vajza dhe gra ne nevoje qe perfitojne Ndihme Juridike Falas</t>
  </si>
  <si>
    <t xml:space="preserve">Dhenia e ndihmes juridike per grate dhe vajzat ne nevoje qe plotesojne kushtet, ne zbatim te ligjit per Ndihmen Juridike.
</t>
  </si>
  <si>
    <t>Pajisje/Mjete</t>
  </si>
  <si>
    <t>Produkti 1 (shto produkte sipas rastit)</t>
  </si>
  <si>
    <t>Pajisje elektronike dhe zyre te blera</t>
  </si>
  <si>
    <t>Kodi i Ri</t>
  </si>
  <si>
    <t xml:space="preserve">Pajisje elektronike dhe pajisje zyre sipas nevojave te institucionit (kompjutera, printera, fotokopje, scanera, tavolina, karrike) </t>
  </si>
  <si>
    <t>numer</t>
  </si>
  <si>
    <t xml:space="preserve">Shënim: Shpjegoni supozimet dhe llogaritjet për Produktin 1 </t>
  </si>
  <si>
    <t>Numri pajisjeve te zyres dhe  elektronike eshte parashikuar duke u mbeshtetur ne nevojat e institucionit per pajisje elektronike dhe zyre. Persa i takon kostos jane paraqitur vlerat e parashikuara te pajisjeve qe do te blihen mbeshtetur ne cmimet e tregut dhe cmimet e publikuara nga AKSHI dhe Ministria e Brendshme per prokurimet e perqendruara.</t>
  </si>
  <si>
    <t>Pajisje zyre te blera</t>
  </si>
  <si>
    <t xml:space="preserve">Pajisje zyre sipas nevojave te institucionit (rafte arkive, perde zyre, kondicioner, tavolina pune, karige rrotulluese) </t>
  </si>
  <si>
    <t>Numri pajisjeve elektronike dhe pajisjeve te zyres eshte parashikuar duke u mbeshtetur ne nevojat e institucionit per pajisje elektronike. Persa i takon kostos jane paraqitur vlerat e parashikuara te pajisjeve qe do te blihen mbeshtetur ne cmimet e tregut dhe cmimet e publikuara nga MPB per prokurimet e perqendruara.</t>
  </si>
  <si>
    <t>Produkti 3 (shto produkte sipas rastit)</t>
  </si>
  <si>
    <t>Paisje elektronike te blera</t>
  </si>
  <si>
    <t>18AR501</t>
  </si>
  <si>
    <t xml:space="preserve">Pajisje elektronike dhe pajisje zyre sipas nevojave te institucionit (kompjutera, printera, fotokopje, scanera) </t>
  </si>
  <si>
    <t>Numri pajisjeve elektronike eshte parashikuar duke u mbeshtetur ne nevojat e institucionit per pajisje elektronike. Persa i takon kostos jane paraqitur vlerat e parashikuara te pajisjeve qe do te blihen mbeshtetur ne cmimet e tregut dhe cmimet e publikuara nga AKSHI per prokurimet e perqendruara.</t>
  </si>
  <si>
    <t>Totali i shpenzimeve të Programit sipas produkteve</t>
  </si>
  <si>
    <t>Totali i shpenzimeve të Programit sipas artikujve</t>
  </si>
  <si>
    <r>
      <t xml:space="preserve">Shënim: </t>
    </r>
    <r>
      <rPr>
        <i/>
        <sz val="14"/>
        <rFont val="Garamond"/>
        <family val="1"/>
      </rPr>
      <t>Shpjegoni supozimet dhe llogaritjet (Metoda 1)</t>
    </r>
  </si>
  <si>
    <t>Politikat Ekzistuese</t>
  </si>
  <si>
    <t>Shërbimi Përmbarimor Gjyqësor</t>
  </si>
  <si>
    <t>Ekzekutimi i Titujve Ekzekutive duke respektuar liritë dhe të drejtat themelore të njeriut të garantuara me Ligj</t>
  </si>
  <si>
    <t>Garantimi i Ekzekutimit të  Vendimeve Gjyqësore me Objektivitet dhe Ligjshmëri për të Siguruar Dhënien e Drejtësisë Subjekteve , Pjesë në Ekzekutim</t>
  </si>
  <si>
    <t>Numër Titujsh Ekzekutivë të depozituar në Shërbimin Përmbarimor</t>
  </si>
  <si>
    <t>Rritja e numrit të ekzekutimeve krahasuar me vitin paraardhës  , respektim rigoroz i afateve ligjore për kryerjen e veprimeve proceduriale të përcaktuara për ekzekutimin e titujve ekzekutivë. Ekzekutimi 100% i cdo urdhër mbrojtje  që regjistrohet në zyrat përmbarimore vendore.</t>
  </si>
  <si>
    <t xml:space="preserve">Numër  Titujsh  që kanë marrë zgjidhje ligjore </t>
  </si>
  <si>
    <t>Numër  Titujsh  të pushuara me vendim gjykate, të pezulluara me kërkesë kreditori</t>
  </si>
  <si>
    <t xml:space="preserve">Numrit i  titujve të ekzekutuara brenda afateve ligjore </t>
  </si>
  <si>
    <t xml:space="preserve">Numrit i  titujve të ekzekutuara jashtë afateve ligjore </t>
  </si>
  <si>
    <t>Tituj ekzekutivë që ju  është dhënë zgjidhje ligjore</t>
  </si>
  <si>
    <t>Tituj me afate procedurale të plotësuara , të ekzekutuara ,të pushuara me vendim gjykate , të pezulluara me kërkesë kreditori</t>
  </si>
  <si>
    <t xml:space="preserve">Numër titujsh </t>
  </si>
  <si>
    <r>
      <t xml:space="preserve">Detajimi i Kostos Totale të </t>
    </r>
    <r>
      <rPr>
        <b/>
        <sz val="10"/>
        <color indexed="10"/>
        <rFont val="Garamond"/>
        <family val="1"/>
      </rPr>
      <t>Produktit 1</t>
    </r>
    <r>
      <rPr>
        <b/>
        <sz val="10"/>
        <color indexed="8"/>
        <rFont val="Garamond"/>
        <family val="1"/>
      </rPr>
      <t xml:space="preserve"> sipas Artikujve Ekonomikë</t>
    </r>
  </si>
  <si>
    <t>Ndryshimi në % i Pagave si pasojë e ndryshimit të kostos së produktit</t>
  </si>
  <si>
    <r>
      <t>Ndryshimi në % i Pagave si pasojë e ndryshimit të sasisë së produktit</t>
    </r>
    <r>
      <rPr>
        <b/>
        <i/>
        <sz val="10"/>
        <color indexed="10"/>
        <rFont val="Garamond"/>
        <family val="1"/>
      </rPr>
      <t>**</t>
    </r>
  </si>
  <si>
    <t>Ndryshimi në % i Sigurimeve Shoqerore dhe Shendetësore si pasojë e ndryshimit të kostos së produktit</t>
  </si>
  <si>
    <r>
      <t>Ndryshimi në % i Sigurimeve Shoqërore dhe Shendetësore si pasojë e ndryshimit të sasisë së produktit</t>
    </r>
    <r>
      <rPr>
        <b/>
        <i/>
        <sz val="10"/>
        <color indexed="10"/>
        <rFont val="Garamond"/>
        <family val="1"/>
      </rPr>
      <t>**</t>
    </r>
  </si>
  <si>
    <t>Ndryshimi në % i Mallrave dhe Shërbimeve si pasojë e ndryshimit të kostos së produktit</t>
  </si>
  <si>
    <r>
      <t>Ndryshimi në % i Mallrave dhe Shërbimeve si pasojë e ndryshimit të sasisë së produktit</t>
    </r>
    <r>
      <rPr>
        <b/>
        <i/>
        <sz val="10"/>
        <color indexed="10"/>
        <rFont val="Garamond"/>
        <family val="1"/>
      </rPr>
      <t>**</t>
    </r>
  </si>
  <si>
    <t>Ndryshimi në % i Subvencioneve si pasojë e ndryshimit të kostos së produktit</t>
  </si>
  <si>
    <r>
      <t>Ndryshimi në % i Subvencioneve si pasojë e ndryshimit të sasisë së produktit</t>
    </r>
    <r>
      <rPr>
        <b/>
        <i/>
        <sz val="10"/>
        <color indexed="10"/>
        <rFont val="Garamond"/>
        <family val="1"/>
      </rPr>
      <t>**</t>
    </r>
  </si>
  <si>
    <t>Ndryshimi në % i Transfertave të brendshme si pasojë e ndryshimit të kostos së produktit</t>
  </si>
  <si>
    <r>
      <t>Ndryshimi në % i Transfertave të brendshme si pasojë e ndryshimit të sasisë së produktit</t>
    </r>
    <r>
      <rPr>
        <b/>
        <i/>
        <sz val="10"/>
        <color indexed="10"/>
        <rFont val="Garamond"/>
        <family val="1"/>
      </rPr>
      <t>**</t>
    </r>
  </si>
  <si>
    <t>Ndryshimi në % i Transfertave të jashtme si pasojë e ndryshimit të kostos së produktit</t>
  </si>
  <si>
    <r>
      <t>Ndryshimi në % i Transfertave të jashtme si pasojë e ndryshimit të sasisë së produktit</t>
    </r>
    <r>
      <rPr>
        <b/>
        <i/>
        <sz val="10"/>
        <color indexed="10"/>
        <rFont val="Garamond"/>
        <family val="1"/>
      </rPr>
      <t>**</t>
    </r>
  </si>
  <si>
    <t>Ndryshimi në % i Transfertave për familjet dhe individët si pasojë e ndryshimit të kostos së produktit</t>
  </si>
  <si>
    <r>
      <t>Ndryshimi në % i Transfertave për familjet dhe individët si pasojë e ndryshimit të sasisë së produktit</t>
    </r>
    <r>
      <rPr>
        <b/>
        <i/>
        <sz val="10"/>
        <color indexed="10"/>
        <rFont val="Garamond"/>
        <family val="1"/>
      </rPr>
      <t>**</t>
    </r>
  </si>
  <si>
    <r>
      <t>Shënim: Shpjegoni supozimet dhe llogaritjet për Produktin 1 (Metoda 2)</t>
    </r>
    <r>
      <rPr>
        <b/>
        <sz val="10"/>
        <color indexed="10"/>
        <rFont val="Garamond"/>
        <family val="1"/>
      </rPr>
      <t>***</t>
    </r>
  </si>
  <si>
    <t xml:space="preserve">Administrata Funksionale </t>
  </si>
  <si>
    <t>Mirëmenaxhimi i Shërbimit Përmbarimor Gjyqësor, Nëpërmjet Menaxhimit të Lartë dhe Profesional , Shërbimeve Financiare, Menaxhimit të Burimeve Njerëzore , Inspektimit dhe Sigurimit të Shërbimeve të Përgjithshme të Stafit.</t>
  </si>
  <si>
    <t>nr punonjësish</t>
  </si>
  <si>
    <r>
      <t>Detajimi i Kostos Totale të</t>
    </r>
    <r>
      <rPr>
        <b/>
        <sz val="10"/>
        <color indexed="10"/>
        <rFont val="Garamond"/>
        <family val="1"/>
      </rPr>
      <t xml:space="preserve"> Produktit 2 </t>
    </r>
    <r>
      <rPr>
        <b/>
        <sz val="10"/>
        <color indexed="8"/>
        <rFont val="Garamond"/>
        <family val="1"/>
      </rPr>
      <t>sipas Artikujve Ekonomikë</t>
    </r>
  </si>
  <si>
    <t>Ndryshimi në % i Pagave si pasojë e ndryshimit të sasisë së produktit</t>
  </si>
  <si>
    <t>Ndryshimi në % i Sigurimeve Shoqërore dhe Shendetësore si pasojë e ndryshimit të sasisë së produktit</t>
  </si>
  <si>
    <t>Ndryshimi në % i Mallrave dhe Shërbimeve si pasojë e ndryshimit të sasisë së produktit</t>
  </si>
  <si>
    <t>Ndryshimi në % i Subvencioneve si pasojë e ndryshimit të sasisë së produktit</t>
  </si>
  <si>
    <t>Ndryshimi në % i Transfertave të brendshme si pasojë e ndryshimit të sasisë së produktit</t>
  </si>
  <si>
    <t>Ndryshimi në % i Transfertave të jashtme si pasojë e ndryshimit të sasisë së produktit</t>
  </si>
  <si>
    <t>Ndryshimi në % i Transfertave për familjet dhe individët si pasojë e ndryshimit të sasisë së produktit</t>
  </si>
  <si>
    <t xml:space="preserve">Shënim: Shpjegoni supozimet dhe llogaritjet për Produktin 2 (Metoda 2) </t>
  </si>
  <si>
    <t>Në këtë zë shpenzimesh janë parashikuar shpenzimet për Administratën Mbështetëse në Shërbimin Përmbarimor Gjyqësor</t>
  </si>
  <si>
    <t xml:space="preserve">Ambjente  të Rikonstruktuara për Zyra për Drejtorinë e Përgjithshme të Përmbarimit dhe Zyrën Përmbarimore Tiranë </t>
  </si>
  <si>
    <t xml:space="preserve">Rikonstruksion dhe Përshtatje ambjentesh për zyra për Drejtorinë e Përgjithshme të Përmbarimit dhe Zyrën Përmbarimore Tiranë </t>
  </si>
  <si>
    <t xml:space="preserve">m² </t>
  </si>
  <si>
    <r>
      <t xml:space="preserve">Detajimi i Kostos Totale të </t>
    </r>
    <r>
      <rPr>
        <b/>
        <sz val="10"/>
        <color indexed="10"/>
        <rFont val="Garamond"/>
        <family val="1"/>
      </rPr>
      <t>Produktit 3</t>
    </r>
    <r>
      <rPr>
        <b/>
        <sz val="10"/>
        <color indexed="8"/>
        <rFont val="Garamond"/>
        <family val="1"/>
      </rPr>
      <t xml:space="preserve"> sipas Artikujve Ekonomikë</t>
    </r>
  </si>
  <si>
    <t xml:space="preserve">Shënim: Shpjegoni supozimet dhe llogaritjet për Produktin 3 </t>
  </si>
  <si>
    <t>Në këtë zë shpenzimesh janë parashikuar kostot për rikonstruksionin dhe përshtatjen e ambjenteve të punës (zyrave) për Drejtorinë e Përgjithshme të Përmbarimit dhe Zyrën Përmbarimore Tiranë .</t>
  </si>
  <si>
    <t xml:space="preserve">Mjet Transporti i Blerë </t>
  </si>
  <si>
    <t>Pajisja me  mjet transporti , të domosdoshëm për kryerjen e ekzekutimeve në qarkun ku ushtron veprimtarinë administrative zyra përmbarimore</t>
  </si>
  <si>
    <t>nr mjetesh</t>
  </si>
  <si>
    <r>
      <t xml:space="preserve">Detajimi i Kostos Totale të </t>
    </r>
    <r>
      <rPr>
        <b/>
        <sz val="10"/>
        <color indexed="10"/>
        <rFont val="Garamond"/>
        <family val="1"/>
      </rPr>
      <t>Produktit 4</t>
    </r>
    <r>
      <rPr>
        <b/>
        <sz val="10"/>
        <color indexed="8"/>
        <rFont val="Garamond"/>
        <family val="1"/>
      </rPr>
      <t xml:space="preserve"> sipas Artikujve Ekonomikë</t>
    </r>
  </si>
  <si>
    <t xml:space="preserve">Në këtë zë shpenzimesh janë parashikuar blerje mjet transporti për zyrat përmbarimore vendore për vitet  2021 , 2022 dhe  për Drejtorinë e Përgj .                 Blerja e mjeteve del e domosdoshme në kushtet kur mjetet aktuale janë tejet të amortizuara  (Të blera në vitin 2005) dhe kanë kosto të larta mirëmbajtje </t>
  </si>
  <si>
    <t>Produkti 5</t>
  </si>
  <si>
    <t>Pajisje Elektronike të Blera për Shërbimin Përmbarimor Gjyqësor</t>
  </si>
  <si>
    <t>Pajisja me mjete kompjuterike bashkëkohore të domosdoshme për kryerjen e veprimtarisë normale të punës nga zyrat përmbarimore vendore,  për të siguruar efektivitet dhe eficencë në punë, në funksion të rritjes së cilesisë  së Shërbimit.</t>
  </si>
  <si>
    <t>nr pajisjesh</t>
  </si>
  <si>
    <r>
      <t xml:space="preserve">Detajimi i Kostos Totale të </t>
    </r>
    <r>
      <rPr>
        <b/>
        <sz val="10"/>
        <color indexed="10"/>
        <rFont val="Garamond"/>
        <family val="1"/>
      </rPr>
      <t>Produktit 5</t>
    </r>
    <r>
      <rPr>
        <b/>
        <sz val="10"/>
        <color indexed="8"/>
        <rFont val="Garamond"/>
        <family val="1"/>
      </rPr>
      <t xml:space="preserve"> sipas Artikujve Ekonomikë</t>
    </r>
  </si>
  <si>
    <t>Shënim: Shpjegoni supozimet dhe llogaritjet për Produktin 5</t>
  </si>
  <si>
    <t>Në këtë zë shpenzimesh janë parashikuar kostot e zëvendësimit të pajisjeve  elektronike, kompjutera, fotokopje, scaner , akses door etj.</t>
  </si>
  <si>
    <t>Ndryshimi në % i totalit të shpenzimeve të Programit</t>
  </si>
  <si>
    <t>Ndryshimi në % i Pagave</t>
  </si>
  <si>
    <t>Ndryshimi në % i Sigurimeve Shoqërore dhe Shëndetësore</t>
  </si>
  <si>
    <t>Ndryshimi në % i Mallrave dhe Shërbimeve si pasoje e normes se inflacionit</t>
  </si>
  <si>
    <t>Ndryshimi në % i Subvencioneve</t>
  </si>
  <si>
    <t>Ndryshimi në % i Transfertave të brendshme</t>
  </si>
  <si>
    <t>Ndryshimi në % i Transfertave të jashtme</t>
  </si>
  <si>
    <t>Ndryshimi në % i Transfertave për familjet dhe individët</t>
  </si>
  <si>
    <t>Ndryshimi në % i Aktiveve të Patrupëzuara</t>
  </si>
  <si>
    <t>Ndryshimi në % i Aktiveve të Trupëzuara</t>
  </si>
  <si>
    <r>
      <t xml:space="preserve">Shënim: </t>
    </r>
    <r>
      <rPr>
        <i/>
        <sz val="10"/>
        <color indexed="8"/>
        <rFont val="Garamond"/>
        <family val="1"/>
      </rPr>
      <t>Shpjegoni supozimet dhe llogaritjet (Metoda 1)</t>
    </r>
  </si>
  <si>
    <t>Shërbimi Provës</t>
  </si>
  <si>
    <t>Përmbushja  me profesionalizëm e detyrave funksionale në zbatimin e masave alternative të dënimit me burgim nëpërmjet përmirësimit të infrastruktures ligjore dhe organizmave të institucionit, aplikimit të sistemeve kompjuterike, rritjes se njohurive profesionale dhe trajnimeve të vazhdueshme, rritjes së bashkepunimit me operatoret e Sistemit të Drejtesisë dhe institucioneve  shteterore dhe organizatave jofitimprurese aktive ne fushen e masave alternnative.</t>
  </si>
  <si>
    <t>Rritja e performances se Sherbimit te Proves në zbatimin e kuadrit ligjor ne fuqi dhe standarteve me te larta ne fushen masave alternative per realizimin e programeve sa me efikase ne realizimin e rehabilitimit te denuarve  me masa alternative.</t>
  </si>
  <si>
    <t xml:space="preserve"> Meshkuj te Mbikqyrur me denim alternativ</t>
  </si>
  <si>
    <t xml:space="preserve">Persona te denuar te mbikqyrur me Pajisje Elektronike </t>
  </si>
  <si>
    <t>Gra  te denuara me denim alternativ                                             (te perfshira ne programin e riintegrimit)</t>
  </si>
  <si>
    <t>Te Mitur nen mbikqyrje te Sherbimit te Proves</t>
  </si>
  <si>
    <t>Permiresimi i cilesise ne veprimtarine e Sherbimit te proves nepermjet rritjes te nivelit se mbikqyrjes profesionale  dhe bashkepunimit te institucioneve shteterore, shoqerise civile dhe permiresimin e infrastuktures se Sherbimit te Proves</t>
  </si>
  <si>
    <t xml:space="preserve"> Realizimi  I  performances te te denuarve me masa alternative.</t>
  </si>
  <si>
    <t>Persona te Mbikqyrur me denim alternativ (meshkuj)</t>
  </si>
  <si>
    <t>Kordinimi  dhe bashkerendimi i punës me zyrat vendore me qellim mbikqyrjen  e te denuarve me masa alternative (meshkuj)</t>
  </si>
  <si>
    <t xml:space="preserve"> Nr.i te denuarve  (meshkuj)</t>
  </si>
  <si>
    <t xml:space="preserve">Persona te denuar me denim alternativ te mbikqyrur me Pajisje Elektronike </t>
  </si>
  <si>
    <t>Kordinimi  dhe bashkerendimi i punës me Drejtorine  e Mbikqyrjes Elektronike  me qellim mbikqyrjen  e te denuarve me masa alternative (te denuar me mbikqyrje elektronike)</t>
  </si>
  <si>
    <t xml:space="preserve"> Nr.i te denuarve te mbikqyrur me Pajisje Elektronike</t>
  </si>
  <si>
    <t xml:space="preserve">Gra te mbikqyrura të denuarave me denim alternativ </t>
  </si>
  <si>
    <t xml:space="preserve">Shqyrtimi i kerkesave, intervista, raporti i vleresimit ne gjykatë dhe mbikqyrja e grave te denuarve me denime alternative </t>
  </si>
  <si>
    <t xml:space="preserve"> Nr.i te denuarve (gra)</t>
  </si>
  <si>
    <t>Detajimi i Kostos Totale të Produktit 3  sipas Artikujve Ekonomikë</t>
  </si>
  <si>
    <t>Te Mitur nen mbikqyrje</t>
  </si>
  <si>
    <t>Shqyrtimi i kerkesave, intervista, raporti i vleresimit ne gjykatë dhe mbikqyrja e te miturve me denime alternative</t>
  </si>
  <si>
    <t xml:space="preserve"> Nr.i te denuarve (te mitur)</t>
  </si>
  <si>
    <t>Blerje pajisje kompjuterike dhe pajisje zyre</t>
  </si>
  <si>
    <t xml:space="preserve">cope </t>
  </si>
  <si>
    <t>Shënim: Kodi I prrojektit Pajisje zyre 18 AS 101</t>
  </si>
  <si>
    <t>Numri  per pajisje  zyre eshte parashikuar duke u mbeshtetur ne nevojat e institucionit . Persa i takon kostos jane paraqitur vlerat e parashikuara te pajisjeve qe do te blihen mbeshtetur ne cmimet e tregut dhe cmimet e publikuara nga MPB per prokurimet e perqendruara.</t>
  </si>
  <si>
    <t xml:space="preserve">Godine e rikonstruktuar </t>
  </si>
  <si>
    <t>Ndertim Shtese Anesore dhe Shtese kati ne  godinen e Drejtorise se Pergjithshme te Sherbimit te Proves</t>
  </si>
  <si>
    <t>Shënim: Kodi I prrojektit per Rikonstruksionin 18 AS 001</t>
  </si>
  <si>
    <t>Kostot   jane paraqitur me vlerat e parashikuara te ndertimeve mbeshtetur ne cmimet e tregut dhe cminet e references publikuar nga instuticionet perkatese</t>
  </si>
  <si>
    <t>Shënim:</t>
  </si>
  <si>
    <t>QENDRA E BOTIMEVE ZYRTARE</t>
  </si>
  <si>
    <t>Bërja e njohur botërisht, në formë të shkruar
dhe elektronike, e akteve të botueshme, sipas legjislacionit në fuqi në Fletore Zyrtare dhe Buletinin e Njoftimeve Zyrtare dhe përditësimi i tyre.</t>
  </si>
  <si>
    <t>Botimi në kohën më të shkurtër i akteve juridike , duke rritur aksesin e publikut në ligj dhe transparencë të normave juridike për një zbatim sa më të mirë të tyre.</t>
  </si>
  <si>
    <t>% e akteve te botuara në kohë</t>
  </si>
  <si>
    <t>% e akteve te botuara elektronikisht në kohë</t>
  </si>
  <si>
    <t>Emërtimi i Treguesit x (shto tregues sipas rastit)</t>
  </si>
  <si>
    <t>Vlera Bazë</t>
  </si>
  <si>
    <t>Vlera e Synuar</t>
  </si>
  <si>
    <t>Botimi I akteve  ligjore dhe nenligjore ne kohe dhe brenda standarteve</t>
  </si>
  <si>
    <t>Akte ligjore te botuara ne kohe kundrejt totali te akteve ligjore qe dalin gjate tremujorit</t>
  </si>
  <si>
    <t>Akte ligjore te botuara ne kohe ne variant elektronik kundrejt totali te akteve ligjore qe dalin gjate tremujorit</t>
  </si>
  <si>
    <t>Produkti A</t>
  </si>
  <si>
    <t>FLETORE  ZYRTARE</t>
  </si>
  <si>
    <t>Fletore Zyrtare</t>
  </si>
  <si>
    <t>cope</t>
  </si>
  <si>
    <r>
      <t xml:space="preserve">Detajimi i Kostos Totale të </t>
    </r>
    <r>
      <rPr>
        <b/>
        <sz val="12"/>
        <color indexed="10"/>
        <rFont val="Garamond"/>
        <family val="1"/>
      </rPr>
      <t>Produktit A</t>
    </r>
    <r>
      <rPr>
        <b/>
        <sz val="12"/>
        <color indexed="8"/>
        <rFont val="Garamond"/>
        <family val="1"/>
      </rPr>
      <t xml:space="preserve"> sipas Artikujve Ekonomikë</t>
    </r>
  </si>
  <si>
    <t>Kosto totale e produktit A</t>
  </si>
  <si>
    <t>Produkti B</t>
  </si>
  <si>
    <t>BULETINI I NJOFTIMEVE ZYRTARE</t>
  </si>
  <si>
    <t>Buletini I Njoftimeve Zyrtare</t>
  </si>
  <si>
    <r>
      <t>Detajimi i Kostos Totale të</t>
    </r>
    <r>
      <rPr>
        <b/>
        <sz val="12"/>
        <color indexed="10"/>
        <rFont val="Garamond"/>
        <family val="1"/>
      </rPr>
      <t xml:space="preserve"> Produktit B </t>
    </r>
    <r>
      <rPr>
        <b/>
        <sz val="12"/>
        <color indexed="8"/>
        <rFont val="Garamond"/>
        <family val="1"/>
      </rPr>
      <t>sipas Artikujve Ekonomikë</t>
    </r>
  </si>
  <si>
    <t>Kosto totale e produktit B</t>
  </si>
  <si>
    <t>Produkti C</t>
  </si>
  <si>
    <t>KODE DHE PERMBLEDHESE LEGJISLACIONI TE BOTUARA</t>
  </si>
  <si>
    <t>Kode dhe permbledhese legjislacioni te botuara</t>
  </si>
  <si>
    <t xml:space="preserve">numer </t>
  </si>
  <si>
    <r>
      <t>Detajimi i Kostos Totale të</t>
    </r>
    <r>
      <rPr>
        <b/>
        <sz val="12"/>
        <color indexed="10"/>
        <rFont val="Garamond"/>
        <family val="1"/>
      </rPr>
      <t xml:space="preserve"> Produktit C </t>
    </r>
    <r>
      <rPr>
        <b/>
        <sz val="12"/>
        <color indexed="8"/>
        <rFont val="Garamond"/>
        <family val="1"/>
      </rPr>
      <t>sipas Artikujve Ekonomikë</t>
    </r>
  </si>
  <si>
    <t>Kosto totale e produktit C</t>
  </si>
  <si>
    <t>Produkti D</t>
  </si>
  <si>
    <t>BOTIMI ELEKTRONIK I FLETORES ZYRTARE, BULETINIT TE NJOFTIMEVE DHE KODEVE &amp; PERMBLEDHESEVE TE LEGJISLACIONIT</t>
  </si>
  <si>
    <t>Botimi elektronik I fletores zyrtare, buletinit te njoftimeve zyrtare dhe kodeve &amp; permbledheseve te legjislacionit</t>
  </si>
  <si>
    <r>
      <t>Detajimi i Kostos Totale të</t>
    </r>
    <r>
      <rPr>
        <b/>
        <sz val="12"/>
        <color indexed="10"/>
        <rFont val="Garamond"/>
        <family val="1"/>
      </rPr>
      <t xml:space="preserve"> Produktit D </t>
    </r>
    <r>
      <rPr>
        <b/>
        <sz val="12"/>
        <color indexed="8"/>
        <rFont val="Garamond"/>
        <family val="1"/>
      </rPr>
      <t>sipas Artikujve Ekonomikë</t>
    </r>
  </si>
  <si>
    <t>Kosto totale e produktit D</t>
  </si>
  <si>
    <t>PAJISJE TE BLERA</t>
  </si>
  <si>
    <t>PAJISJE KOMPJUTERIKE</t>
  </si>
  <si>
    <t>M140049</t>
  </si>
  <si>
    <t>Kompjutera</t>
  </si>
  <si>
    <r>
      <t xml:space="preserve">Detajimi i Kostos Totale të </t>
    </r>
    <r>
      <rPr>
        <b/>
        <sz val="12"/>
        <color indexed="10"/>
        <rFont val="Garamond"/>
        <family val="1"/>
      </rPr>
      <t xml:space="preserve">Produktit A </t>
    </r>
    <r>
      <rPr>
        <b/>
        <sz val="12"/>
        <color indexed="8"/>
        <rFont val="Garamond"/>
        <family val="1"/>
      </rPr>
      <t>sipas Artikujve Ekonomikë</t>
    </r>
  </si>
  <si>
    <t>Printer digital me ngjyra</t>
  </si>
  <si>
    <r>
      <t xml:space="preserve">Detajimi i Kostos Totale të </t>
    </r>
    <r>
      <rPr>
        <b/>
        <sz val="12"/>
        <color indexed="10"/>
        <rFont val="Garamond"/>
        <family val="1"/>
      </rPr>
      <t xml:space="preserve">Produktit 2 </t>
    </r>
    <r>
      <rPr>
        <b/>
        <sz val="12"/>
        <color indexed="8"/>
        <rFont val="Garamond"/>
        <family val="1"/>
      </rPr>
      <t>sipas Artikujve Ekonomikë</t>
    </r>
  </si>
  <si>
    <t>Kosto totale e produkti 2</t>
  </si>
  <si>
    <t>Pajisje/Makineri per Shtypshkronjen</t>
  </si>
  <si>
    <t>Pajisje per shtypshkronjen</t>
  </si>
  <si>
    <r>
      <t xml:space="preserve">Detajimi i Kostos Totale të </t>
    </r>
    <r>
      <rPr>
        <b/>
        <sz val="12"/>
        <color indexed="10"/>
        <rFont val="Garamond"/>
        <family val="1"/>
      </rPr>
      <t xml:space="preserve">Produktit 1&amp;2 …X </t>
    </r>
    <r>
      <rPr>
        <b/>
        <sz val="12"/>
        <color indexed="8"/>
        <rFont val="Garamond"/>
        <family val="1"/>
      </rPr>
      <t>sipas Artikujve Ekonomikë</t>
    </r>
  </si>
  <si>
    <t xml:space="preserve">PAJISJE ZYRE </t>
  </si>
  <si>
    <t>Pajisje zyre ( rafte/tavolina/karrike)</t>
  </si>
  <si>
    <r>
      <t xml:space="preserve">Detajimi i Kostos Totale të </t>
    </r>
    <r>
      <rPr>
        <b/>
        <sz val="12"/>
        <color indexed="10"/>
        <rFont val="Garamond"/>
        <family val="1"/>
      </rPr>
      <t>Produktit D</t>
    </r>
    <r>
      <rPr>
        <b/>
        <sz val="12"/>
        <color indexed="8"/>
        <rFont val="Garamond"/>
        <family val="1"/>
      </rPr>
      <t xml:space="preserve"> sipas Artikujve Ekonomikë</t>
    </r>
  </si>
  <si>
    <t>sisteme</t>
  </si>
  <si>
    <t>Arkiva Elektronike e Akteve e ndertuar</t>
  </si>
  <si>
    <t>M140347</t>
  </si>
  <si>
    <t xml:space="preserve">Arkiva elektronike e akteve </t>
  </si>
  <si>
    <t xml:space="preserve">                                                                               sistem</t>
  </si>
  <si>
    <t>Sistem I sigurise me kamera dhe lexuaes kartash</t>
  </si>
  <si>
    <t>Sistem I sigurise me kamera dhe lexues kartash</t>
  </si>
  <si>
    <t>Produkti X (shto produkte sipas rastit)</t>
  </si>
  <si>
    <r>
      <t xml:space="preserve">Detajimi i Kostos Totale të </t>
    </r>
    <r>
      <rPr>
        <b/>
        <sz val="12"/>
        <color indexed="10"/>
        <rFont val="Garamond"/>
        <family val="1"/>
      </rPr>
      <t xml:space="preserve">Produktit X </t>
    </r>
    <r>
      <rPr>
        <b/>
        <sz val="12"/>
        <color indexed="8"/>
        <rFont val="Garamond"/>
        <family val="1"/>
      </rPr>
      <t>sipas Artikujve Ekonomikë</t>
    </r>
  </si>
  <si>
    <t xml:space="preserve">Kosto totale e produktit </t>
  </si>
  <si>
    <t>Rikonstruksion ambientesh</t>
  </si>
  <si>
    <t>Vendosje dere dhe dritare hekuri per zyren Arkiv/protokoll te QBZ</t>
  </si>
  <si>
    <r>
      <t xml:space="preserve">Detajimi i Kostos Totale të </t>
    </r>
    <r>
      <rPr>
        <b/>
        <sz val="12"/>
        <color indexed="10"/>
        <rFont val="Garamond"/>
        <family val="1"/>
      </rPr>
      <t>Produktit 1</t>
    </r>
    <r>
      <rPr>
        <b/>
        <sz val="12"/>
        <color indexed="8"/>
        <rFont val="Garamond"/>
        <family val="1"/>
      </rPr>
      <t xml:space="preserve"> sipas Artikujve Ekonomikë</t>
    </r>
  </si>
  <si>
    <t>Rikonstruksion i godines se QBZ</t>
  </si>
  <si>
    <t>Rikonstruksion I godines se QBZ</t>
  </si>
  <si>
    <r>
      <t xml:space="preserve">Detajimi i Kostos Totale të </t>
    </r>
    <r>
      <rPr>
        <b/>
        <sz val="12"/>
        <color indexed="10"/>
        <rFont val="Garamond"/>
        <family val="1"/>
      </rPr>
      <t>Produktit 2</t>
    </r>
    <r>
      <rPr>
        <b/>
        <sz val="12"/>
        <color indexed="8"/>
        <rFont val="Garamond"/>
        <family val="1"/>
      </rPr>
      <t xml:space="preserve"> sipas Artikujve Ekonomikë</t>
    </r>
  </si>
  <si>
    <t>Menaxhimi i të paraburgosurve dhe të dënuarve në IEVP  dhe ekzekutimi  i vendimeve penale për përsonat që marrin dënimin sipas nivelit të sigurisë, në përputhje me politikat e Qeverisë Shqiptare për Sistemin  e Burgjeve</t>
  </si>
  <si>
    <t xml:space="preserve">Për një sistem burgjesh që garanton të drejtat dhe liritë themelore të personave me liri të kufizuar në sistemin e burgjeve dhe siguron ri-integrimin e tyre në shoqëri.  </t>
  </si>
  <si>
    <t xml:space="preserve">1.IEVP qe garantojnë kushtet e sigurisë, trajtimit e rehabilitimit të denuarve </t>
  </si>
  <si>
    <t>2.Norma e recidivitetit (burra)</t>
  </si>
  <si>
    <t>3.Norma e recidivitetit (gra)</t>
  </si>
  <si>
    <t>3.Norma e recidivitetit (te mitur)</t>
  </si>
  <si>
    <t xml:space="preserve">4.Të dënuar  të punësuar pasi fitojnë lirinë </t>
  </si>
  <si>
    <t>Sigurimi i standardeve të ofrimit të shërbimit të ekzekutimit të veprave penale</t>
  </si>
  <si>
    <t>1.Hapesira ne dispozicion për 1 të dënuar (në metër katror)</t>
  </si>
  <si>
    <t>4 m2</t>
  </si>
  <si>
    <t xml:space="preserve">2.Numër  trupe policore/  numër të burgosurish </t>
  </si>
  <si>
    <t>1me 1,6</t>
  </si>
  <si>
    <t>4.Nr i të dënuarve të arratisur ndaj totalit</t>
  </si>
  <si>
    <t>5.Raste të dhunës në burgje(burra)</t>
  </si>
  <si>
    <t>6.Raste të dhunës në burgje(gra)</t>
  </si>
  <si>
    <t xml:space="preserve">7.Femijë që lindin ose vijnëme nënat e burgosura </t>
  </si>
  <si>
    <t xml:space="preserve">8.Sipërfaqe të mbikqyrjes në IEVP me kamera  </t>
  </si>
  <si>
    <t>9.Standarti ushqimor e shprehur ne kalori  për 1 të burgosur te punesuar</t>
  </si>
  <si>
    <t>9.1.Standarti ushqimor e shprehur ne kalori  për 1 të pa punesuar dhe te mitur</t>
  </si>
  <si>
    <t>9.2.Standarti ushqimor e shprehur ne kalori  për 1 të burgosur te semure</t>
  </si>
  <si>
    <t>Administrata Funksionale</t>
  </si>
  <si>
    <t>Shpenzime për Administraten (personeli) i Sistemit të Burgjeve në funksion të të burgosurve e të paraburgosurve</t>
  </si>
  <si>
    <t>Numri i punonjësve dhe të paraburgosurve</t>
  </si>
  <si>
    <r>
      <t xml:space="preserve">Detajimi i Kostos Totale të </t>
    </r>
    <r>
      <rPr>
        <b/>
        <sz val="8"/>
        <color indexed="10"/>
        <rFont val="Garamond"/>
        <family val="1"/>
      </rPr>
      <t>Produktit A</t>
    </r>
    <r>
      <rPr>
        <b/>
        <sz val="8"/>
        <color indexed="8"/>
        <rFont val="Garamond"/>
        <family val="1"/>
      </rPr>
      <t xml:space="preserve"> sipas Artikujve Ekonomikë</t>
    </r>
  </si>
  <si>
    <t>Ndryshimi në % i Pagave si pasojë e ndryshimit të sasisë së produktit**</t>
  </si>
  <si>
    <t>Ndryshimi në % i Sigurimeve Shoqërore dhe Shendetësore si pasojë e ndryshimit të sasisë së produktit**</t>
  </si>
  <si>
    <t>Ndryshimi në % i Mallrave dhe Shërbimeve si pasojë e ndryshimit të Inflacionit</t>
  </si>
  <si>
    <t>Ndryshimi në % i Mallrave dhe Shërbimeve si pasojë e ndryshimit të sasisë së produktit**</t>
  </si>
  <si>
    <t>Ndryshimi në % i Subvencioneve si pasojë e ndryshimit të sasisë së produktit**</t>
  </si>
  <si>
    <t>Ndryshimi në % i Transfertave të brendshme si pasojë e ndryshimit të sasisë së produktit**</t>
  </si>
  <si>
    <t>Ndryshimi në % i Transfertave të jashtme si pasojë e ndryshimit të sasisë së produktit**</t>
  </si>
  <si>
    <t>Ndryshimi në % i Transfertave për familjet dhe individët si pasojë e ndryshimit të sasisë së produktit**</t>
  </si>
  <si>
    <t>Të dënuar burra të trajtuar në IEVP</t>
  </si>
  <si>
    <t>Mbajtja e të burgosurve dhe paraburgosurve burra në kushte të përshtatshme sigurie nga stafi policor</t>
  </si>
  <si>
    <t>Numri i te burgosurve</t>
  </si>
  <si>
    <t>Detajimi i Kostos Totale të Produktit B sipas Artikujve Ekonomikë</t>
  </si>
  <si>
    <t>Shënim: Shpjegoni supozimet dhe llogaritjet për Produktin 1 (Metoda 2)***</t>
  </si>
  <si>
    <t>Ndryshimet tek kostoja e produktit janë si rezultat i tavaneve të ulta tek shpenzimet korente në masën 2% tek pagat për vitin 2018 , ndërsa në vitin 2020 janë 5 % me pak tek shpenzimet operative</t>
  </si>
  <si>
    <r>
      <rPr>
        <b/>
        <sz val="8"/>
        <rFont val="Garamond"/>
        <family val="1"/>
      </rPr>
      <t>Produkti C</t>
    </r>
    <r>
      <rPr>
        <sz val="8"/>
        <rFont val="Garamond"/>
        <family val="1"/>
      </rPr>
      <t xml:space="preserve"> </t>
    </r>
  </si>
  <si>
    <t>Të burgosura gra të trajtuar në IEVP</t>
  </si>
  <si>
    <t>Trajtimi i të burgosurve në IEVP-në e grave</t>
  </si>
  <si>
    <t>Nr.të burgosurave gra</t>
  </si>
  <si>
    <t>Detajimi i Kostos Totale të Produktit C sipas Artikujve Ekonomikë</t>
  </si>
  <si>
    <r>
      <rPr>
        <b/>
        <sz val="8"/>
        <color indexed="10"/>
        <rFont val="Garamond"/>
        <family val="1"/>
      </rPr>
      <t>Produkti D</t>
    </r>
    <r>
      <rPr>
        <sz val="8"/>
        <color indexed="10"/>
        <rFont val="Garamond"/>
        <family val="1"/>
      </rPr>
      <t xml:space="preserve"> </t>
    </r>
  </si>
  <si>
    <t>Të burgosur të mitur të trajtuar në IEVP</t>
  </si>
  <si>
    <t>Shërbimi ndaj të burgosur të mitur</t>
  </si>
  <si>
    <t xml:space="preserve">Nr.të miturve </t>
  </si>
  <si>
    <t>Detajimi i Kostos Totale të Produktit D sipas Artikujve Ekonomikë</t>
  </si>
  <si>
    <t xml:space="preserve">Shënim: Shpjegoni supozimet dhe llogaritjet për Produktin X (Metoda 2) </t>
  </si>
  <si>
    <t>Produkti E</t>
  </si>
  <si>
    <t xml:space="preserve"> Të burgosur të trajtuar me shërbim shëndetësor                              </t>
  </si>
  <si>
    <t xml:space="preserve">Sherbimi shendetësor </t>
  </si>
  <si>
    <t xml:space="preserve">Nr.të burgosur </t>
  </si>
  <si>
    <t xml:space="preserve">Sasia </t>
  </si>
  <si>
    <t>Detajimi i Kostos Totale të Produktit E sipas Artikujve Ekonomikë</t>
  </si>
  <si>
    <t>Kosto totale e produktit E</t>
  </si>
  <si>
    <t>Kategoria 1: Shpenzimet për projekte investimesh</t>
  </si>
  <si>
    <t>Kushte të Përmiresuara në IEVP Lezhe, Vaqarr</t>
  </si>
  <si>
    <t>Kodi i Projektit sipas listes investimeve</t>
  </si>
  <si>
    <t>18AR709</t>
  </si>
  <si>
    <t>Rikonstruksione te pjesshme ndertimore,linjes elektrike, e hidraulike  në  IEVP Lezhë dhe rikonstruksion e pjesshen i magazinave ne Vaqarr</t>
  </si>
  <si>
    <t>Meter katror</t>
  </si>
  <si>
    <t>Kushte të Përmiresuara në IEVP Korcë e Sarande</t>
  </si>
  <si>
    <t>Kodi i Projektit sipas listes  investimeve</t>
  </si>
  <si>
    <t>18AR710</t>
  </si>
  <si>
    <t>Permiresimi i kushteve te infrastruktures, sistemimi i ujerave te zeza ne IEVP Korce dhe pershtatje e ambjenteve te brendshme ne IEVP Sarande</t>
  </si>
  <si>
    <t xml:space="preserve">Shënim: Shpjegoni supozimet dhe llogaritjet për Produktin 2 </t>
  </si>
  <si>
    <t>Kushte të Përmiresuara në IEVP Lezhe</t>
  </si>
  <si>
    <t>M140325</t>
  </si>
  <si>
    <t>Përmiresimi i kushteve fizike te jeteses në IEVP Lezhe godina nr.4 dhe 5, projekt ne vazhdim</t>
  </si>
  <si>
    <t>Produkti 4 (shto produkte sipas rastit)</t>
  </si>
  <si>
    <t xml:space="preserve">Kushte të Përmiresuara në IEVP </t>
  </si>
  <si>
    <t>M140330</t>
  </si>
  <si>
    <t xml:space="preserve">Përmiresimi i infrastrukturës  se furnizimit me uje  në IEVP Peqin, Burrel, Lezhe, Fier,fushe-Krujë </t>
  </si>
  <si>
    <t>Meter linear</t>
  </si>
  <si>
    <t>Produkti 5 (shto produkte sipas rastit)</t>
  </si>
  <si>
    <t>Kushte të Përmiresuara në D.P.Burgjeve</t>
  </si>
  <si>
    <t>M140324</t>
  </si>
  <si>
    <t>Rikonstruksioni i ambjenteve të Drejtorisë së Burgjeve</t>
  </si>
  <si>
    <t>Detajimi i Kostos Totale të Produktit 5 sipas Artikujve Ekonomikë</t>
  </si>
  <si>
    <t>Kosto totale e produktit 5</t>
  </si>
  <si>
    <t>Produkti 6 (shto produkte sipas rastit)</t>
  </si>
  <si>
    <t xml:space="preserve">Kushte të Përmiresuara  në D.P.Burgjeve </t>
  </si>
  <si>
    <t>M140322</t>
  </si>
  <si>
    <t>Rikonstruksioni i dhomes së serverave Drejtorisë së Burgjeve</t>
  </si>
  <si>
    <t>Detajimi i Kostos Totale të Produktit 6 sipas Artikujve Ekonomikë</t>
  </si>
  <si>
    <t>Kosto totale e produktit 6</t>
  </si>
  <si>
    <t>Shënim: Shpjegoni supozimet dhe llogaritjet për Produktin 6</t>
  </si>
  <si>
    <t>Produkti 7 (shto produkte sipas rastit)</t>
  </si>
  <si>
    <t>Projekte</t>
  </si>
  <si>
    <t>M140027</t>
  </si>
  <si>
    <t>Studim projektim, per rikontruksione ne infrastrukture ne IEVP.</t>
  </si>
  <si>
    <t>Detajimi i Kostos Totale të Produktit 7 sipas Artikujve Ekonomikë</t>
  </si>
  <si>
    <t>Kosto totale e produktit 7</t>
  </si>
  <si>
    <t>Shënim: Shpjegoni supozimet dhe llogaritjet për Produktin 7</t>
  </si>
  <si>
    <t>Produkti 8 (shto produkte sipas rastit)</t>
  </si>
  <si>
    <t>Kushte të Permiresuar ne IEVP (Godina te rikonstruktuara SB)</t>
  </si>
  <si>
    <t xml:space="preserve">Kod i ri </t>
  </si>
  <si>
    <t>Studim projektim, rikonstruksion, mbikqyrje dhe kolaudim  i godinave  te sistemit te burgjeve, ne IEVP lezhë. .</t>
  </si>
  <si>
    <t>Detajimi i Kostos Totale të Produktit 8 sipas Artikujve Ekonomikë</t>
  </si>
  <si>
    <t>Kosto totale e produktit 8</t>
  </si>
  <si>
    <t>Shënim: Shpjegoni supozimet dhe llogaritjet për Produktin 8</t>
  </si>
  <si>
    <t>Orendi/ pajisje /automjete në sistemin e burgjeve</t>
  </si>
  <si>
    <t>Pajisje te ndryshme sistemi i burgjeve</t>
  </si>
  <si>
    <t>M 140299</t>
  </si>
  <si>
    <t>Zëvendësimi i pajisjeve te ndryshme të amortizuara në sistemin e burgjeve</t>
  </si>
  <si>
    <t>Pajisje për shërbimet mbështetëse dhe pajisje policie e kontrolli, projek ne vazhdim</t>
  </si>
  <si>
    <t>Numer set pajisjesh</t>
  </si>
  <si>
    <t xml:space="preserve">   Automjete transporti</t>
  </si>
  <si>
    <t>M 140023</t>
  </si>
  <si>
    <t>Blerje automjeteve në Sistemin e Burgjeve</t>
  </si>
  <si>
    <t>Numer Automjetesh</t>
  </si>
  <si>
    <t xml:space="preserve"> Pajisje nderlidhje në sistemin e burgjeve</t>
  </si>
  <si>
    <t>18AR804</t>
  </si>
  <si>
    <t>Furnizim vendoje e pajisjeve fundore me kamera e radion ne IEVP ˝Jordan Misja˝</t>
  </si>
  <si>
    <t>set/pajisjesh</t>
  </si>
  <si>
    <t>TVSH ,detyrim doganor</t>
  </si>
  <si>
    <t>M140071</t>
  </si>
  <si>
    <t>Detyrim doganor per dhurimin e dy automjeteve te transportit për sistemin e burgjeve</t>
  </si>
  <si>
    <t xml:space="preserve">Sisteme </t>
  </si>
  <si>
    <t>Sisteme sigurie</t>
  </si>
  <si>
    <t xml:space="preserve">kod i ri </t>
  </si>
  <si>
    <t>Krijimi i Sistemeve te sigurise nepermjet vezhgimit dhe kontrollit me kamera ne ambejtet e IEVP-ve</t>
  </si>
  <si>
    <t>Sistem upgrade</t>
  </si>
  <si>
    <t>M140348</t>
  </si>
  <si>
    <t>Krijimi i sistemit Upgrade për Zyrën e Gjendjes Gjyqësore, Vertetimi i Gjendjes Gjyqësore, projek ne vazhdim 2018-2020</t>
  </si>
  <si>
    <t>Numer sistemesh</t>
  </si>
  <si>
    <t>Database per zyren e Gjendjes Gjyqesore e krijuar</t>
  </si>
  <si>
    <t>M140349</t>
  </si>
  <si>
    <t>Krijimi i databesit për Zyrën e Gjendjes Gjyqësore, dhe regjistrat themeltar te periudhes së denimit, projek ne vazhdim 2018-2019</t>
  </si>
  <si>
    <t>Sisteme hidratimi/ detektimi per mbrojtjen kunder zjarrit</t>
  </si>
  <si>
    <t>Krijimi i sistemit te hidrantit dhe dedektimit te mbrojtjes kunder zjarrit ne ambjentet e ievp-ve</t>
  </si>
  <si>
    <t xml:space="preserve">Shënim: Shpjegoni supozimet dhe llogaritjet për Produktin 4 </t>
  </si>
  <si>
    <t>Reintegrimi i të dënuarve, zhvillimi i programeve për rehabilitimin në shoqëri të të paraburgosurve dhe të dënuarve në përputhje me standartet europiane</t>
  </si>
  <si>
    <t>Treguesit e Përformancës për Objektivin 2</t>
  </si>
  <si>
    <t>1.Numri i kurseve të aftësimin profesional për të dënuar burra</t>
  </si>
  <si>
    <t>2.Numri i kurseve të aftësimin profesional për të dënuar gra</t>
  </si>
  <si>
    <t>3.Të dënuar  të punësuar te mitur</t>
  </si>
  <si>
    <t>4.Të dënuara gra  të punësuara</t>
  </si>
  <si>
    <t>Te burgosur te integruar ne IEVP</t>
  </si>
  <si>
    <t>Te burgosur te integruar burra</t>
  </si>
  <si>
    <t>Numer te denuar</t>
  </si>
  <si>
    <t>Detajimi i Kostos Totale të Produktit A sipas Artikujve Ekonomikë</t>
  </si>
  <si>
    <t>Shënim: Shpjegoni supozimet dhe llogaritjet për Produktin A (Metoda 2)***</t>
  </si>
  <si>
    <t>Te burgosur te integruar gra</t>
  </si>
  <si>
    <t>Ndryshimi në % i Transfertave per familjet dhe individet si pasojë e ndryshimit të kostos së produktit</t>
  </si>
  <si>
    <t>Ndryshimi në % i Transfertave të  per familjet dhe individet si pasojë e ndryshimit të sasisë së produktit</t>
  </si>
  <si>
    <t>Te burgosur te integruar te mitur</t>
  </si>
  <si>
    <t>Ndryshimi në % i Mallrave dhe Shërbimeve</t>
  </si>
  <si>
    <t>MINISTRIA E DREJTESISE</t>
  </si>
  <si>
    <t>Produkti 6</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</si>
</sst>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0.0%"/>
    <numFmt numFmtId="165" formatCode="#,##0;[Red]#,##0"/>
    <numFmt numFmtId="166" formatCode="#,##0.0"/>
    <numFmt numFmtId="167" formatCode="_(* #,##0_);_(* \(#,##0\);_(* &quot;-&quot;??_);_(@_)"/>
    <numFmt numFmtId="168" formatCode="#,##0.000"/>
    <numFmt numFmtId="169" formatCode="0.0"/>
    <numFmt numFmtId="170" formatCode="_-* #,##0.00_L_e_k_ë_-;\-* #,##0.00_L_e_k_ë_-;_-* &quot;-&quot;??_L_e_k_ë_-;_-@_-"/>
    <numFmt numFmtId="171" formatCode="0;[Red]0"/>
    <numFmt numFmtId="172" formatCode="_-* #,##0_L_e_k_ë_-;\-* #,##0_L_e_k_ë_-;_-* &quot;-&quot;??_L_e_k_ë_-;_-@_-"/>
  </numFmts>
  <fonts count="10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theme="1"/>
      <name val="Garamond"/>
      <family val="1"/>
    </font>
    <font>
      <b/>
      <sz val="12"/>
      <color theme="1"/>
      <name val="Garamond"/>
      <family val="1"/>
    </font>
    <font>
      <b/>
      <sz val="10"/>
      <color theme="1"/>
      <name val="Garamond"/>
      <family val="1"/>
    </font>
    <font>
      <sz val="12"/>
      <color theme="1"/>
      <name val="Garamond"/>
      <family val="1"/>
    </font>
    <font>
      <sz val="10"/>
      <color theme="1"/>
      <name val="Garamond"/>
      <family val="1"/>
    </font>
    <font>
      <b/>
      <sz val="9"/>
      <name val="Garamond"/>
      <family val="1"/>
    </font>
    <font>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8"/>
      <name val="Times New Roman"/>
      <family val="1"/>
    </font>
    <font>
      <sz val="8"/>
      <name val="Times New Roman"/>
      <family val="1"/>
    </font>
    <font>
      <sz val="11"/>
      <name val="Times New Roman"/>
      <family val="1"/>
    </font>
    <font>
      <b/>
      <sz val="12"/>
      <name val="Times New Roman"/>
      <family val="1"/>
    </font>
    <font>
      <sz val="9"/>
      <name val="Times New Roman"/>
      <family val="1"/>
    </font>
    <font>
      <i/>
      <sz val="9"/>
      <name val="Times New Roman"/>
      <family val="1"/>
    </font>
    <font>
      <b/>
      <sz val="11"/>
      <color rgb="FFFF0000"/>
      <name val="Times New Roman"/>
      <family val="1"/>
    </font>
    <font>
      <b/>
      <sz val="9"/>
      <name val="Times New Roman"/>
      <family val="1"/>
    </font>
    <font>
      <b/>
      <sz val="11"/>
      <color rgb="FFFF0000"/>
      <name val="Calibri"/>
      <family val="2"/>
      <scheme val="minor"/>
    </font>
    <font>
      <sz val="9"/>
      <color theme="1"/>
      <name val="Garamond"/>
      <family val="1"/>
    </font>
    <font>
      <sz val="8"/>
      <color theme="1"/>
      <name val="Garamond"/>
      <family val="1"/>
    </font>
    <font>
      <b/>
      <sz val="9"/>
      <color theme="1"/>
      <name val="Garamond"/>
      <family val="1"/>
    </font>
    <font>
      <sz val="8"/>
      <name val="Garamond"/>
      <family val="1"/>
    </font>
    <font>
      <sz val="8"/>
      <color rgb="FFFF0000"/>
      <name val="Garamond"/>
      <family val="1"/>
    </font>
    <font>
      <b/>
      <sz val="8"/>
      <color theme="1"/>
      <name val="Garamond"/>
      <family val="1"/>
    </font>
    <font>
      <b/>
      <sz val="8"/>
      <color rgb="FFFF0000"/>
      <name val="Garamond"/>
      <family val="1"/>
    </font>
    <font>
      <b/>
      <sz val="8"/>
      <color indexed="10"/>
      <name val="Garamond"/>
      <family val="1"/>
    </font>
    <font>
      <b/>
      <sz val="8"/>
      <color indexed="8"/>
      <name val="Garamond"/>
      <family val="1"/>
    </font>
    <font>
      <i/>
      <sz val="9"/>
      <color theme="1"/>
      <name val="Garamond"/>
      <family val="1"/>
    </font>
    <font>
      <i/>
      <u/>
      <sz val="8"/>
      <color theme="1"/>
      <name val="Garamond"/>
      <family val="1"/>
    </font>
    <font>
      <i/>
      <sz val="8"/>
      <color theme="1"/>
      <name val="Garamond"/>
      <family val="1"/>
    </font>
    <font>
      <sz val="8"/>
      <color theme="1"/>
      <name val="Calibri"/>
      <family val="2"/>
      <scheme val="minor"/>
    </font>
    <font>
      <b/>
      <i/>
      <sz val="9"/>
      <color rgb="FFFF0000"/>
      <name val="Garamond"/>
      <family val="1"/>
    </font>
    <font>
      <b/>
      <sz val="9"/>
      <color rgb="FFFF0000"/>
      <name val="Garamond"/>
      <family val="1"/>
    </font>
    <font>
      <b/>
      <sz val="8"/>
      <name val="Garamond"/>
      <family val="1"/>
    </font>
    <font>
      <sz val="8"/>
      <color theme="1"/>
      <name val="Times New Roman"/>
      <family val="1"/>
    </font>
    <font>
      <sz val="10"/>
      <name val="Arial"/>
      <family val="2"/>
    </font>
    <font>
      <sz val="11"/>
      <name val="Calibri"/>
      <family val="2"/>
      <scheme val="minor"/>
    </font>
    <font>
      <b/>
      <sz val="14"/>
      <name val="Calibri"/>
      <family val="2"/>
      <scheme val="minor"/>
    </font>
    <font>
      <b/>
      <sz val="11"/>
      <name val="Calibri"/>
      <family val="2"/>
      <scheme val="minor"/>
    </font>
    <font>
      <b/>
      <sz val="14"/>
      <name val="Garamond"/>
      <family val="1"/>
    </font>
    <font>
      <sz val="14"/>
      <name val="Garamond"/>
      <family val="1"/>
    </font>
    <font>
      <i/>
      <sz val="14"/>
      <color theme="1"/>
      <name val="Garamond"/>
      <family val="1"/>
    </font>
    <font>
      <i/>
      <sz val="14"/>
      <name val="Garamond"/>
      <family val="1"/>
    </font>
    <font>
      <b/>
      <i/>
      <sz val="14"/>
      <name val="Garamond"/>
      <family val="1"/>
    </font>
    <font>
      <b/>
      <sz val="14"/>
      <color rgb="FFFF0000"/>
      <name val="Garamond"/>
      <family val="1"/>
    </font>
    <font>
      <b/>
      <sz val="14"/>
      <color theme="1"/>
      <name val="Garamond"/>
      <family val="1"/>
    </font>
    <font>
      <sz val="14"/>
      <color theme="1"/>
      <name val="Garamond"/>
      <family val="1"/>
    </font>
    <font>
      <i/>
      <sz val="12"/>
      <color theme="1"/>
      <name val="Garamond"/>
      <family val="1"/>
    </font>
    <font>
      <b/>
      <sz val="10"/>
      <name val="Garamond"/>
      <family val="1"/>
    </font>
    <font>
      <b/>
      <sz val="10"/>
      <color rgb="FFFF0000"/>
      <name val="Garamond"/>
      <family val="1"/>
    </font>
    <font>
      <i/>
      <sz val="10"/>
      <color theme="1"/>
      <name val="Garamond"/>
      <family val="1"/>
    </font>
    <font>
      <b/>
      <sz val="10"/>
      <color indexed="10"/>
      <name val="Garamond"/>
      <family val="1"/>
    </font>
    <font>
      <b/>
      <sz val="10"/>
      <color indexed="8"/>
      <name val="Garamond"/>
      <family val="1"/>
    </font>
    <font>
      <b/>
      <i/>
      <sz val="10"/>
      <color indexed="10"/>
      <name val="Garamond"/>
      <family val="1"/>
    </font>
    <font>
      <b/>
      <i/>
      <sz val="10"/>
      <color rgb="FFFF0000"/>
      <name val="Garamond"/>
      <family val="1"/>
    </font>
    <font>
      <b/>
      <i/>
      <sz val="10"/>
      <color theme="1"/>
      <name val="Garamond"/>
      <family val="1"/>
    </font>
    <font>
      <i/>
      <sz val="10"/>
      <color indexed="8"/>
      <name val="Garamond"/>
      <family val="1"/>
    </font>
    <font>
      <i/>
      <sz val="9"/>
      <color theme="1"/>
      <name val="Calibri"/>
      <family val="2"/>
      <scheme val="minor"/>
    </font>
    <font>
      <b/>
      <i/>
      <sz val="9"/>
      <color rgb="FFFF0000"/>
      <name val="Calibri"/>
      <family val="2"/>
      <scheme val="minor"/>
    </font>
    <font>
      <i/>
      <sz val="9"/>
      <name val="Calibri"/>
      <family val="2"/>
      <scheme val="minor"/>
    </font>
    <font>
      <sz val="14"/>
      <name val="Calibri"/>
      <family val="2"/>
      <scheme val="minor"/>
    </font>
    <font>
      <sz val="10"/>
      <name val="Calibri"/>
      <family val="2"/>
      <scheme val="minor"/>
    </font>
    <font>
      <sz val="10"/>
      <name val="Garamond"/>
      <family val="1"/>
    </font>
    <font>
      <i/>
      <sz val="10"/>
      <name val="Garamond"/>
      <family val="1"/>
    </font>
    <font>
      <b/>
      <i/>
      <sz val="10"/>
      <name val="Garamond"/>
      <family val="1"/>
    </font>
    <font>
      <sz val="11"/>
      <color theme="1"/>
      <name val="Garamond"/>
      <family val="1"/>
    </font>
    <font>
      <b/>
      <i/>
      <u/>
      <sz val="10"/>
      <name val="Garamond"/>
      <family val="1"/>
    </font>
    <font>
      <i/>
      <u/>
      <sz val="10"/>
      <name val="Garamond"/>
      <family val="1"/>
    </font>
    <font>
      <sz val="10"/>
      <color rgb="FFFF0000"/>
      <name val="Garamond"/>
      <family val="1"/>
    </font>
    <font>
      <b/>
      <sz val="12"/>
      <name val="Garamond"/>
      <family val="1"/>
    </font>
    <font>
      <b/>
      <sz val="16"/>
      <color theme="1"/>
      <name val="Calibri"/>
      <family val="2"/>
      <scheme val="minor"/>
    </font>
    <font>
      <b/>
      <sz val="12"/>
      <color theme="1"/>
      <name val="Calibri"/>
      <family val="2"/>
      <scheme val="minor"/>
    </font>
    <font>
      <b/>
      <sz val="12"/>
      <color rgb="FFFF0000"/>
      <name val="Calibri"/>
      <family val="2"/>
      <scheme val="minor"/>
    </font>
    <font>
      <sz val="12"/>
      <color theme="1"/>
      <name val="Calibri"/>
      <family val="2"/>
      <scheme val="minor"/>
    </font>
    <font>
      <sz val="12"/>
      <name val="Garamond"/>
      <family val="1"/>
    </font>
    <font>
      <b/>
      <sz val="12"/>
      <color rgb="FFFF0000"/>
      <name val="Garamond"/>
      <family val="1"/>
    </font>
    <font>
      <b/>
      <sz val="12"/>
      <color indexed="10"/>
      <name val="Garamond"/>
      <family val="1"/>
    </font>
    <font>
      <b/>
      <sz val="12"/>
      <color indexed="8"/>
      <name val="Garamond"/>
      <family val="1"/>
    </font>
    <font>
      <b/>
      <i/>
      <sz val="12"/>
      <color rgb="FFFF0000"/>
      <name val="Garamond"/>
      <family val="1"/>
    </font>
    <font>
      <sz val="12"/>
      <color theme="0"/>
      <name val="Garamond"/>
      <family val="1"/>
    </font>
    <font>
      <b/>
      <sz val="10"/>
      <color theme="1"/>
      <name val="Calibri"/>
      <family val="2"/>
      <scheme val="minor"/>
    </font>
    <font>
      <b/>
      <sz val="9"/>
      <color theme="1"/>
      <name val="Calibri"/>
      <family val="2"/>
      <scheme val="minor"/>
    </font>
    <font>
      <sz val="11"/>
      <name val="Calibri"/>
      <family val="2"/>
      <charset val="238"/>
      <scheme val="minor"/>
    </font>
    <font>
      <sz val="10"/>
      <name val="Garamond"/>
      <family val="1"/>
      <charset val="238"/>
    </font>
    <font>
      <sz val="9"/>
      <name val="Garamond"/>
      <family val="1"/>
    </font>
    <font>
      <i/>
      <sz val="8"/>
      <name val="Garamond"/>
      <family val="1"/>
    </font>
    <font>
      <i/>
      <sz val="8"/>
      <color rgb="FFFF0000"/>
      <name val="Garamond"/>
      <family val="1"/>
    </font>
    <font>
      <b/>
      <i/>
      <sz val="8"/>
      <name val="Garamond"/>
      <family val="1"/>
      <charset val="238"/>
    </font>
    <font>
      <b/>
      <sz val="8"/>
      <name val="Garamond"/>
      <family val="1"/>
      <charset val="238"/>
    </font>
    <font>
      <sz val="8"/>
      <color theme="0"/>
      <name val="Garamond"/>
      <family val="1"/>
    </font>
    <font>
      <sz val="8"/>
      <name val="Garamond"/>
      <family val="1"/>
      <charset val="238"/>
    </font>
    <font>
      <sz val="8"/>
      <color indexed="10"/>
      <name val="Garamond"/>
      <family val="1"/>
    </font>
    <font>
      <sz val="8"/>
      <name val="Calibri"/>
      <family val="2"/>
      <scheme val="minor"/>
    </font>
    <font>
      <sz val="8"/>
      <name val="Arial"/>
      <family val="2"/>
      <charset val="238"/>
    </font>
    <font>
      <b/>
      <i/>
      <sz val="9"/>
      <name val="Garamond"/>
      <family val="1"/>
    </font>
    <font>
      <i/>
      <sz val="9"/>
      <name val="Garamond"/>
      <family val="1"/>
    </font>
    <font>
      <b/>
      <i/>
      <sz val="8"/>
      <name val="Garamond"/>
      <family val="1"/>
    </font>
    <font>
      <b/>
      <sz val="16"/>
      <color theme="1"/>
      <name val="Times New Roman"/>
      <family val="1"/>
    </font>
    <font>
      <b/>
      <sz val="16"/>
      <name val="Times New Roman"/>
      <family val="1"/>
    </font>
    <font>
      <b/>
      <sz val="12"/>
      <color theme="1"/>
      <name val="Times New Roman"/>
      <family val="1"/>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2"/>
        <bgColor indexed="64"/>
      </patternFill>
    </fill>
    <fill>
      <patternFill patternType="solid">
        <fgColor theme="2" tint="-9.9978637043366805E-2"/>
        <bgColor indexed="64"/>
      </patternFill>
    </fill>
  </fills>
  <borders count="126">
    <border>
      <left/>
      <right/>
      <top/>
      <bottom/>
      <diagonal/>
    </border>
    <border>
      <left style="medium">
        <color rgb="FF2E74B5"/>
      </left>
      <right style="medium">
        <color rgb="FF2E74B5"/>
      </right>
      <top style="medium">
        <color rgb="FF2E74B5"/>
      </top>
      <bottom style="medium">
        <color rgb="FF2E74B5"/>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style="medium">
        <color rgb="FF2E74B5"/>
      </right>
      <top style="medium">
        <color rgb="FF2E74B5"/>
      </top>
      <bottom style="medium">
        <color rgb="FF2E74B5"/>
      </bottom>
      <diagonal/>
    </border>
    <border>
      <left style="medium">
        <color rgb="FF2E74B5"/>
      </left>
      <right/>
      <top style="medium">
        <color rgb="FF2E74B5"/>
      </top>
      <bottom/>
      <diagonal/>
    </border>
    <border>
      <left/>
      <right/>
      <top style="medium">
        <color rgb="FF2E74B5"/>
      </top>
      <bottom/>
      <diagonal/>
    </border>
    <border>
      <left/>
      <right style="medium">
        <color rgb="FF2E74B5"/>
      </right>
      <top style="medium">
        <color rgb="FF2E74B5"/>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2E74B5"/>
      </left>
      <right style="medium">
        <color rgb="FF2E74B5"/>
      </right>
      <top/>
      <bottom style="medium">
        <color rgb="FF2E74B5"/>
      </bottom>
      <diagonal/>
    </border>
    <border>
      <left/>
      <right/>
      <top/>
      <bottom style="medium">
        <color rgb="FF2E74B5"/>
      </bottom>
      <diagonal/>
    </border>
    <border>
      <left/>
      <right style="medium">
        <color rgb="FF2E74B5"/>
      </right>
      <top/>
      <bottom style="medium">
        <color rgb="FF2E74B5"/>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2E74B5"/>
      </left>
      <right/>
      <top/>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bottom/>
      <diagonal/>
    </border>
    <border>
      <left style="thin">
        <color indexed="64"/>
      </left>
      <right style="medium">
        <color rgb="FF2E74B5"/>
      </right>
      <top style="thin">
        <color indexed="64"/>
      </top>
      <bottom style="thin">
        <color indexed="64"/>
      </bottom>
      <diagonal/>
    </border>
    <border>
      <left style="medium">
        <color rgb="FF2E74B5"/>
      </left>
      <right style="medium">
        <color rgb="FF2E74B5"/>
      </right>
      <top style="thin">
        <color indexed="64"/>
      </top>
      <bottom style="thin">
        <color indexed="64"/>
      </bottom>
      <diagonal/>
    </border>
    <border>
      <left style="medium">
        <color rgb="FF2E74B5"/>
      </left>
      <right/>
      <top/>
      <bottom style="medium">
        <color rgb="FF2E74B5"/>
      </bottom>
      <diagonal/>
    </border>
    <border>
      <left style="medium">
        <color indexed="64"/>
      </left>
      <right/>
      <top style="medium">
        <color rgb="FF2E74B5"/>
      </top>
      <bottom style="medium">
        <color rgb="FF2E74B5"/>
      </bottom>
      <diagonal/>
    </border>
    <border>
      <left style="thick">
        <color rgb="FF2E74B5"/>
      </left>
      <right style="thick">
        <color rgb="FF2E74B5"/>
      </right>
      <top style="thick">
        <color rgb="FF2E74B5"/>
      </top>
      <bottom style="thick">
        <color rgb="FF2E74B5"/>
      </bottom>
      <diagonal/>
    </border>
    <border>
      <left style="medium">
        <color indexed="64"/>
      </left>
      <right/>
      <top style="medium">
        <color indexed="64"/>
      </top>
      <bottom style="medium">
        <color rgb="FF458DCF"/>
      </bottom>
      <diagonal/>
    </border>
    <border>
      <left/>
      <right/>
      <top style="medium">
        <color indexed="64"/>
      </top>
      <bottom style="medium">
        <color rgb="FF458DCF"/>
      </bottom>
      <diagonal/>
    </border>
    <border>
      <left/>
      <right style="medium">
        <color indexed="64"/>
      </right>
      <top style="medium">
        <color indexed="64"/>
      </top>
      <bottom style="medium">
        <color rgb="FF458DCF"/>
      </bottom>
      <diagonal/>
    </border>
    <border>
      <left style="medium">
        <color indexed="64"/>
      </left>
      <right/>
      <top/>
      <bottom/>
      <diagonal/>
    </border>
    <border>
      <left/>
      <right style="medium">
        <color indexed="64"/>
      </right>
      <top/>
      <bottom/>
      <diagonal/>
    </border>
    <border>
      <left style="medium">
        <color indexed="64"/>
      </left>
      <right style="medium">
        <color rgb="FF2E74B5"/>
      </right>
      <top style="medium">
        <color rgb="FF2E74B5"/>
      </top>
      <bottom style="medium">
        <color rgb="FF2E74B5"/>
      </bottom>
      <diagonal/>
    </border>
    <border>
      <left/>
      <right style="medium">
        <color indexed="64"/>
      </right>
      <top style="medium">
        <color rgb="FF2E74B5"/>
      </top>
      <bottom style="medium">
        <color rgb="FF2E74B5"/>
      </bottom>
      <diagonal/>
    </border>
    <border>
      <left style="medium">
        <color indexed="64"/>
      </left>
      <right/>
      <top style="medium">
        <color rgb="FF2E74B5"/>
      </top>
      <bottom style="medium">
        <color rgb="FF0070C0"/>
      </bottom>
      <diagonal/>
    </border>
    <border>
      <left/>
      <right/>
      <top style="medium">
        <color rgb="FF2E74B5"/>
      </top>
      <bottom style="medium">
        <color rgb="FF0070C0"/>
      </bottom>
      <diagonal/>
    </border>
    <border>
      <left/>
      <right style="medium">
        <color indexed="64"/>
      </right>
      <top style="medium">
        <color rgb="FF2E74B5"/>
      </top>
      <bottom style="medium">
        <color rgb="FF0070C0"/>
      </bottom>
      <diagonal/>
    </border>
    <border>
      <left style="medium">
        <color indexed="64"/>
      </left>
      <right/>
      <top style="medium">
        <color rgb="FF0070C0"/>
      </top>
      <bottom/>
      <diagonal/>
    </border>
    <border>
      <left/>
      <right/>
      <top style="medium">
        <color rgb="FF0070C0"/>
      </top>
      <bottom/>
      <diagonal/>
    </border>
    <border>
      <left/>
      <right style="medium">
        <color indexed="64"/>
      </right>
      <top style="medium">
        <color rgb="FF0070C0"/>
      </top>
      <bottom/>
      <diagonal/>
    </border>
    <border>
      <left style="medium">
        <color indexed="64"/>
      </left>
      <right/>
      <top/>
      <bottom style="medium">
        <color rgb="FF0070C0"/>
      </bottom>
      <diagonal/>
    </border>
    <border>
      <left/>
      <right/>
      <top/>
      <bottom style="medium">
        <color rgb="FF0070C0"/>
      </bottom>
      <diagonal/>
    </border>
    <border>
      <left/>
      <right style="medium">
        <color indexed="64"/>
      </right>
      <top/>
      <bottom style="medium">
        <color rgb="FF0070C0"/>
      </bottom>
      <diagonal/>
    </border>
    <border>
      <left style="medium">
        <color indexed="64"/>
      </left>
      <right/>
      <top style="medium">
        <color rgb="FF0070C0"/>
      </top>
      <bottom style="medium">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indexed="64"/>
      </right>
      <top style="medium">
        <color rgb="FF0070C0"/>
      </top>
      <bottom style="medium">
        <color rgb="FF0070C0"/>
      </bottom>
      <diagonal/>
    </border>
    <border>
      <left style="medium">
        <color rgb="FF0070C0"/>
      </left>
      <right style="medium">
        <color rgb="FF2E74B5"/>
      </right>
      <top/>
      <bottom/>
      <diagonal/>
    </border>
    <border>
      <left style="medium">
        <color indexed="64"/>
      </left>
      <right style="medium">
        <color rgb="FF2E74B5"/>
      </right>
      <top/>
      <bottom style="medium">
        <color rgb="FF2E74B5"/>
      </bottom>
      <diagonal/>
    </border>
    <border>
      <left/>
      <right style="medium">
        <color indexed="64"/>
      </right>
      <top/>
      <bottom style="medium">
        <color rgb="FF2E74B5"/>
      </bottom>
      <diagonal/>
    </border>
    <border>
      <left style="medium">
        <color rgb="FF458DCF"/>
      </left>
      <right style="medium">
        <color rgb="FF2E74B5"/>
      </right>
      <top style="medium">
        <color rgb="FF2E74B5"/>
      </top>
      <bottom style="medium">
        <color indexed="64"/>
      </bottom>
      <diagonal/>
    </border>
    <border>
      <left style="medium">
        <color rgb="FF458DCF"/>
      </left>
      <right style="medium">
        <color indexed="64"/>
      </right>
      <top style="medium">
        <color rgb="FF2E74B5"/>
      </top>
      <bottom style="medium">
        <color indexed="64"/>
      </bottom>
      <diagonal/>
    </border>
    <border>
      <left style="medium">
        <color indexed="64"/>
      </left>
      <right/>
      <top style="medium">
        <color rgb="FF2E74B5"/>
      </top>
      <bottom style="medium">
        <color rgb="FF458DCF"/>
      </bottom>
      <diagonal/>
    </border>
    <border>
      <left style="medium">
        <color rgb="FF458DCF"/>
      </left>
      <right/>
      <top style="medium">
        <color indexed="64"/>
      </top>
      <bottom style="medium">
        <color rgb="FF458DCF"/>
      </bottom>
      <diagonal/>
    </border>
    <border>
      <left style="medium">
        <color indexed="64"/>
      </left>
      <right/>
      <top/>
      <bottom style="medium">
        <color rgb="FF2E74B5"/>
      </bottom>
      <diagonal/>
    </border>
    <border>
      <left style="medium">
        <color rgb="FF2E74B5"/>
      </left>
      <right style="medium">
        <color indexed="64"/>
      </right>
      <top/>
      <bottom style="medium">
        <color rgb="FF2E74B5"/>
      </bottom>
      <diagonal/>
    </border>
    <border>
      <left style="medium">
        <color indexed="64"/>
      </left>
      <right style="medium">
        <color rgb="FF0070C0"/>
      </right>
      <top style="medium">
        <color rgb="FF0070C0"/>
      </top>
      <bottom style="medium">
        <color rgb="FF0070C0"/>
      </bottom>
      <diagonal/>
    </border>
    <border>
      <left style="medium">
        <color indexed="64"/>
      </left>
      <right style="medium">
        <color rgb="FF0070C0"/>
      </right>
      <top/>
      <bottom style="medium">
        <color rgb="FF2E74B5"/>
      </bottom>
      <diagonal/>
    </border>
    <border>
      <left style="medium">
        <color rgb="FF0070C0"/>
      </left>
      <right/>
      <top/>
      <bottom style="medium">
        <color rgb="FF2E74B5"/>
      </bottom>
      <diagonal/>
    </border>
    <border>
      <left style="medium">
        <color indexed="64"/>
      </left>
      <right style="medium">
        <color rgb="FF2E74B5"/>
      </right>
      <top style="medium">
        <color rgb="FF2E74B5"/>
      </top>
      <bottom/>
      <diagonal/>
    </border>
    <border>
      <left style="medium">
        <color indexed="64"/>
      </left>
      <right style="medium">
        <color rgb="FF0070C0"/>
      </right>
      <top style="medium">
        <color rgb="FF2E74B5"/>
      </top>
      <bottom style="medium">
        <color rgb="FF2E74B5"/>
      </bottom>
      <diagonal/>
    </border>
    <border>
      <left/>
      <right style="medium">
        <color rgb="FF2E74B5"/>
      </right>
      <top style="medium">
        <color rgb="FF2E74B5"/>
      </top>
      <bottom style="medium">
        <color rgb="FF0070C0"/>
      </bottom>
      <diagonal/>
    </border>
    <border>
      <left style="medium">
        <color indexed="64"/>
      </left>
      <right style="medium">
        <color rgb="FF0070C0"/>
      </right>
      <top/>
      <bottom style="medium">
        <color rgb="FF0070C0"/>
      </bottom>
      <diagonal/>
    </border>
    <border>
      <left/>
      <right style="thin">
        <color indexed="64"/>
      </right>
      <top/>
      <bottom style="medium">
        <color rgb="FF0070C0"/>
      </bottom>
      <diagonal/>
    </border>
    <border>
      <left style="medium">
        <color indexed="64"/>
      </left>
      <right style="medium">
        <color rgb="FF2E74B5"/>
      </right>
      <top/>
      <bottom/>
      <diagonal/>
    </border>
    <border>
      <left/>
      <right style="medium">
        <color indexed="64"/>
      </right>
      <top style="medium">
        <color rgb="FF2E74B5"/>
      </top>
      <bottom/>
      <diagonal/>
    </border>
    <border>
      <left style="medium">
        <color indexed="64"/>
      </left>
      <right style="medium">
        <color rgb="FF458DCF"/>
      </right>
      <top style="medium">
        <color rgb="FF458DCF"/>
      </top>
      <bottom style="medium">
        <color rgb="FF458DCF"/>
      </bottom>
      <diagonal/>
    </border>
    <border>
      <left/>
      <right style="medium">
        <color rgb="FF458DCF"/>
      </right>
      <top style="medium">
        <color rgb="FF458DCF"/>
      </top>
      <bottom style="medium">
        <color rgb="FF458DCF"/>
      </bottom>
      <diagonal/>
    </border>
    <border>
      <left/>
      <right style="medium">
        <color indexed="64"/>
      </right>
      <top style="medium">
        <color rgb="FF458DCF"/>
      </top>
      <bottom style="medium">
        <color rgb="FF458DCF"/>
      </bottom>
      <diagonal/>
    </border>
    <border>
      <left style="medium">
        <color indexed="64"/>
      </left>
      <right style="medium">
        <color rgb="FF2E74B5"/>
      </right>
      <top style="medium">
        <color rgb="FF2E74B5"/>
      </top>
      <bottom style="medium">
        <color indexed="64"/>
      </bottom>
      <diagonal/>
    </border>
    <border>
      <left style="medium">
        <color rgb="FF0070C0"/>
      </left>
      <right/>
      <top style="medium">
        <color rgb="FF2E74B5"/>
      </top>
      <bottom style="medium">
        <color rgb="FF0070C0"/>
      </bottom>
      <diagonal/>
    </border>
    <border>
      <left style="medium">
        <color rgb="FF2E74B5"/>
      </left>
      <right/>
      <top style="medium">
        <color rgb="FF0070C0"/>
      </top>
      <bottom style="medium">
        <color rgb="FF2E74B5"/>
      </bottom>
      <diagonal/>
    </border>
    <border>
      <left/>
      <right/>
      <top style="medium">
        <color rgb="FF0070C0"/>
      </top>
      <bottom style="medium">
        <color rgb="FF2E74B5"/>
      </bottom>
      <diagonal/>
    </border>
    <border>
      <left/>
      <right style="medium">
        <color indexed="64"/>
      </right>
      <top style="medium">
        <color rgb="FF0070C0"/>
      </top>
      <bottom style="medium">
        <color rgb="FF2E74B5"/>
      </bottom>
      <diagonal/>
    </border>
    <border>
      <left style="medium">
        <color indexed="64"/>
      </left>
      <right style="medium">
        <color rgb="FF2E74B5"/>
      </right>
      <top/>
      <bottom style="medium">
        <color indexed="64"/>
      </bottom>
      <diagonal/>
    </border>
    <border>
      <left/>
      <right style="medium">
        <color rgb="FF2E74B5"/>
      </right>
      <top/>
      <bottom style="medium">
        <color indexed="64"/>
      </bottom>
      <diagonal/>
    </border>
    <border>
      <left/>
      <right style="medium">
        <color indexed="64"/>
      </right>
      <top/>
      <bottom style="medium">
        <color indexed="64"/>
      </bottom>
      <diagonal/>
    </border>
    <border>
      <left style="medium">
        <color rgb="FF0070C0"/>
      </left>
      <right style="medium">
        <color rgb="FF0070C0"/>
      </right>
      <top style="medium">
        <color rgb="FF0070C0"/>
      </top>
      <bottom style="medium">
        <color rgb="FF0070C0"/>
      </bottom>
      <diagonal/>
    </border>
    <border>
      <left style="medium">
        <color rgb="FF2E74B5"/>
      </left>
      <right style="medium">
        <color rgb="FF0070C0"/>
      </right>
      <top style="medium">
        <color rgb="FF2E74B5"/>
      </top>
      <bottom style="medium">
        <color rgb="FF2E74B5"/>
      </bottom>
      <diagonal/>
    </border>
    <border>
      <left style="medium">
        <color rgb="FF0070C0"/>
      </left>
      <right style="medium">
        <color rgb="FF2E74B5"/>
      </right>
      <top style="medium">
        <color rgb="FF2E74B5"/>
      </top>
      <bottom style="medium">
        <color rgb="FF2E74B5"/>
      </bottom>
      <diagonal/>
    </border>
    <border>
      <left style="medium">
        <color rgb="FF0070C0"/>
      </left>
      <right style="medium">
        <color rgb="FF2E74B5"/>
      </right>
      <top style="medium">
        <color rgb="FF0070C0"/>
      </top>
      <bottom style="medium">
        <color rgb="FF2E74B5"/>
      </bottom>
      <diagonal/>
    </border>
    <border>
      <left style="medium">
        <color rgb="FF2E74B5"/>
      </left>
      <right style="medium">
        <color rgb="FF2E74B5"/>
      </right>
      <top style="medium">
        <color rgb="FF2E74B5"/>
      </top>
      <bottom style="medium">
        <color rgb="FF0070C0"/>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style="medium">
        <color rgb="FF2E74B5"/>
      </top>
      <bottom style="medium">
        <color rgb="FF2E74B5"/>
      </bottom>
      <diagonal/>
    </border>
    <border>
      <left/>
      <right style="thin">
        <color indexed="64"/>
      </right>
      <top style="medium">
        <color rgb="FF2E74B5"/>
      </top>
      <bottom/>
      <diagonal/>
    </border>
    <border>
      <left/>
      <right style="thin">
        <color indexed="64"/>
      </right>
      <top/>
      <bottom/>
      <diagonal/>
    </border>
    <border>
      <left/>
      <right style="thin">
        <color indexed="64"/>
      </right>
      <top/>
      <bottom style="medium">
        <color rgb="FF2E74B5"/>
      </bottom>
      <diagonal/>
    </border>
    <border>
      <left style="medium">
        <color rgb="FF2E74B5"/>
      </left>
      <right style="medium">
        <color rgb="FF2E74B5"/>
      </right>
      <top/>
      <bottom style="medium">
        <color theme="4" tint="-0.249977111117893"/>
      </bottom>
      <diagonal/>
    </border>
    <border>
      <left style="thin">
        <color indexed="64"/>
      </left>
      <right style="thin">
        <color rgb="FF0070C0"/>
      </right>
      <top style="medium">
        <color theme="4" tint="-0.249977111117893"/>
      </top>
      <bottom/>
      <diagonal/>
    </border>
    <border>
      <left/>
      <right style="medium">
        <color rgb="FF2E74B5"/>
      </right>
      <top style="medium">
        <color rgb="FF2E74B5"/>
      </top>
      <bottom style="medium">
        <color theme="4" tint="-0.249977111117893"/>
      </bottom>
      <diagonal/>
    </border>
    <border>
      <left/>
      <right style="thin">
        <color rgb="FF0070C0"/>
      </right>
      <top/>
      <bottom/>
      <diagonal/>
    </border>
    <border>
      <left style="medium">
        <color rgb="FF2E74B5"/>
      </left>
      <right/>
      <top style="medium">
        <color rgb="FF2E74B5"/>
      </top>
      <bottom style="thin">
        <color indexed="64"/>
      </bottom>
      <diagonal/>
    </border>
    <border>
      <left/>
      <right/>
      <top style="medium">
        <color rgb="FF2E74B5"/>
      </top>
      <bottom style="thin">
        <color indexed="64"/>
      </bottom>
      <diagonal/>
    </border>
    <border>
      <left/>
      <right style="thin">
        <color indexed="64"/>
      </right>
      <top style="medium">
        <color rgb="FF2E74B5"/>
      </top>
      <bottom style="thin">
        <color indexed="64"/>
      </bottom>
      <diagonal/>
    </border>
    <border>
      <left style="medium">
        <color rgb="FF2E74B5"/>
      </left>
      <right/>
      <top style="thin">
        <color indexed="64"/>
      </top>
      <bottom style="medium">
        <color rgb="FF2E74B5"/>
      </bottom>
      <diagonal/>
    </border>
    <border>
      <left/>
      <right/>
      <top style="thin">
        <color indexed="64"/>
      </top>
      <bottom style="medium">
        <color rgb="FF2E74B5"/>
      </bottom>
      <diagonal/>
    </border>
    <border>
      <left/>
      <right style="thin">
        <color indexed="64"/>
      </right>
      <top style="thin">
        <color indexed="64"/>
      </top>
      <bottom style="medium">
        <color rgb="FF2E74B5"/>
      </bottom>
      <diagonal/>
    </border>
    <border>
      <left style="thin">
        <color indexed="64"/>
      </left>
      <right/>
      <top style="thin">
        <color indexed="64"/>
      </top>
      <bottom/>
      <diagonal/>
    </border>
    <border>
      <left style="medium">
        <color theme="4" tint="-0.249977111117893"/>
      </left>
      <right/>
      <top style="medium">
        <color rgb="FF2E74B5"/>
      </top>
      <bottom style="medium">
        <color theme="4" tint="-0.249977111117893"/>
      </bottom>
      <diagonal/>
    </border>
    <border>
      <left/>
      <right/>
      <top style="medium">
        <color rgb="FF2E74B5"/>
      </top>
      <bottom style="medium">
        <color theme="4" tint="-0.249977111117893"/>
      </bottom>
      <diagonal/>
    </border>
    <border>
      <left/>
      <right style="thin">
        <color indexed="64"/>
      </right>
      <top style="medium">
        <color rgb="FF2E74B5"/>
      </top>
      <bottom style="medium">
        <color theme="4" tint="-0.249977111117893"/>
      </bottom>
      <diagonal/>
    </border>
    <border>
      <left style="medium">
        <color rgb="FF2E74B5"/>
      </left>
      <right/>
      <top style="medium">
        <color theme="4" tint="-0.249977111117893"/>
      </top>
      <bottom style="medium">
        <color rgb="FF2E74B5"/>
      </bottom>
      <diagonal/>
    </border>
    <border>
      <left style="medium">
        <color theme="4" tint="-0.249977111117893"/>
      </left>
      <right/>
      <top/>
      <bottom/>
      <diagonal/>
    </border>
    <border>
      <left/>
      <right style="medium">
        <color theme="4" tint="-0.249977111117893"/>
      </right>
      <top style="medium">
        <color rgb="FF2E74B5"/>
      </top>
      <bottom style="medium">
        <color theme="4" tint="-0.249977111117893"/>
      </bottom>
      <diagonal/>
    </border>
    <border>
      <left style="medium">
        <color rgb="FF2E74B5"/>
      </left>
      <right style="medium">
        <color theme="4" tint="-0.249977111117893"/>
      </right>
      <top style="medium">
        <color theme="4" tint="-0.249977111117893"/>
      </top>
      <bottom style="medium">
        <color rgb="FF2E74B5"/>
      </bottom>
      <diagonal/>
    </border>
    <border>
      <left style="medium">
        <color theme="4" tint="-0.249977111117893"/>
      </left>
      <right/>
      <top style="medium">
        <color theme="4" tint="-0.249977111117893"/>
      </top>
      <bottom style="medium">
        <color rgb="FF2E74B5"/>
      </bottom>
      <diagonal/>
    </border>
    <border>
      <left/>
      <right/>
      <top style="medium">
        <color theme="4" tint="-0.249977111117893"/>
      </top>
      <bottom style="medium">
        <color rgb="FF2E74B5"/>
      </bottom>
      <diagonal/>
    </border>
    <border>
      <left/>
      <right style="medium">
        <color theme="4" tint="-0.249977111117893"/>
      </right>
      <top style="medium">
        <color theme="4" tint="-0.249977111117893"/>
      </top>
      <bottom style="medium">
        <color rgb="FF2E74B5"/>
      </bottom>
      <diagonal/>
    </border>
    <border>
      <left/>
      <right style="medium">
        <color theme="4" tint="-0.249977111117893"/>
      </right>
      <top style="medium">
        <color rgb="FF2E74B5"/>
      </top>
      <bottom style="medium">
        <color rgb="FF2E74B5"/>
      </bottom>
      <diagonal/>
    </border>
    <border>
      <left style="medium">
        <color rgb="FF2E74B5"/>
      </left>
      <right style="medium">
        <color rgb="FF2E74B5"/>
      </right>
      <top style="medium">
        <color rgb="FF2E74B5"/>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top style="medium">
        <color rgb="FF2E74B5"/>
      </top>
      <bottom style="medium">
        <color rgb="FF2E74B5"/>
      </bottom>
      <diagonal/>
    </border>
    <border>
      <left style="medium">
        <color indexed="64"/>
      </left>
      <right style="medium">
        <color rgb="FF2E74B5"/>
      </right>
      <top style="medium">
        <color indexed="64"/>
      </top>
      <bottom style="medium">
        <color indexed="64"/>
      </bottom>
      <diagonal/>
    </border>
    <border>
      <left/>
      <right style="medium">
        <color rgb="FF2E74B5"/>
      </right>
      <top style="medium">
        <color indexed="64"/>
      </top>
      <bottom style="medium">
        <color indexed="64"/>
      </bottom>
      <diagonal/>
    </border>
    <border>
      <left style="medium">
        <color theme="4" tint="-0.24994659260841701"/>
      </left>
      <right style="medium">
        <color theme="4" tint="-0.24994659260841701"/>
      </right>
      <top/>
      <bottom style="medium">
        <color theme="4" tint="-0.24994659260841701"/>
      </bottom>
      <diagonal/>
    </border>
    <border>
      <left style="medium">
        <color theme="4" tint="-0.24994659260841701"/>
      </left>
      <right/>
      <top style="thin">
        <color indexed="64"/>
      </top>
      <bottom style="medium">
        <color rgb="FF2E74B5"/>
      </bottom>
      <diagonal/>
    </border>
    <border>
      <left/>
      <right style="medium">
        <color rgb="FF2E74B5"/>
      </right>
      <top style="thin">
        <color indexed="64"/>
      </top>
      <bottom style="medium">
        <color rgb="FF2E74B5"/>
      </bottom>
      <diagonal/>
    </border>
    <border>
      <left style="medium">
        <color indexed="64"/>
      </left>
      <right style="medium">
        <color indexed="64"/>
      </right>
      <top style="medium">
        <color indexed="64"/>
      </top>
      <bottom style="medium">
        <color rgb="FF2E74B5"/>
      </bottom>
      <diagonal/>
    </border>
    <border>
      <left style="medium">
        <color indexed="64"/>
      </left>
      <right style="medium">
        <color indexed="64"/>
      </right>
      <top/>
      <bottom style="medium">
        <color rgb="FF2E74B5"/>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41" fillId="0" borderId="0"/>
    <xf numFmtId="170" fontId="1" fillId="0" borderId="0" applyFont="0" applyFill="0" applyBorder="0" applyAlignment="0" applyProtection="0"/>
  </cellStyleXfs>
  <cellXfs count="1272">
    <xf numFmtId="0" fontId="0" fillId="0" borderId="0" xfId="0"/>
    <xf numFmtId="0" fontId="3" fillId="0" borderId="0" xfId="0" applyFont="1"/>
    <xf numFmtId="0" fontId="5" fillId="2"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2" borderId="11" xfId="0" applyFont="1" applyFill="1" applyBorder="1" applyAlignment="1">
      <alignment horizontal="center" vertical="center" wrapText="1"/>
    </xf>
    <xf numFmtId="49" fontId="5" fillId="0" borderId="11" xfId="0" applyNumberFormat="1" applyFont="1" applyFill="1" applyBorder="1" applyAlignment="1">
      <alignment horizontal="center" vertical="center" wrapText="1"/>
    </xf>
    <xf numFmtId="49" fontId="5" fillId="0" borderId="11" xfId="0" quotePrefix="1"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3" borderId="0" xfId="0" applyFont="1" applyFill="1" applyBorder="1" applyAlignment="1">
      <alignment horizontal="center" vertical="center" wrapText="1"/>
    </xf>
    <xf numFmtId="0" fontId="10" fillId="0" borderId="0" xfId="0" applyFont="1" applyFill="1"/>
    <xf numFmtId="0" fontId="12" fillId="0" borderId="0" xfId="0" applyFont="1" applyFill="1"/>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18"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1" xfId="0" applyFont="1" applyFill="1" applyBorder="1" applyAlignment="1">
      <alignment horizontal="left" vertical="center" wrapText="1"/>
    </xf>
    <xf numFmtId="9" fontId="12" fillId="0" borderId="13" xfId="0" applyNumberFormat="1" applyFont="1" applyFill="1" applyBorder="1" applyAlignment="1">
      <alignment horizontal="center" vertical="center"/>
    </xf>
    <xf numFmtId="49" fontId="12" fillId="0" borderId="13" xfId="0" applyNumberFormat="1" applyFont="1" applyFill="1" applyBorder="1" applyAlignment="1">
      <alignment horizontal="center" vertical="center"/>
    </xf>
    <xf numFmtId="1" fontId="12" fillId="0" borderId="13" xfId="0" applyNumberFormat="1" applyFont="1" applyFill="1" applyBorder="1" applyAlignment="1">
      <alignment horizontal="center" vertical="center"/>
    </xf>
    <xf numFmtId="0" fontId="11" fillId="0" borderId="11" xfId="0" applyFont="1" applyFill="1" applyBorder="1" applyAlignment="1">
      <alignment vertical="center" wrapText="1"/>
    </xf>
    <xf numFmtId="0" fontId="12" fillId="0" borderId="11" xfId="0" applyFont="1" applyFill="1" applyBorder="1" applyAlignment="1">
      <alignment vertical="center" wrapText="1"/>
    </xf>
    <xf numFmtId="9" fontId="12" fillId="0" borderId="13" xfId="1" applyFont="1" applyFill="1" applyBorder="1" applyAlignment="1">
      <alignment horizontal="center" vertical="center"/>
    </xf>
    <xf numFmtId="0" fontId="11" fillId="0" borderId="11" xfId="0" applyFont="1" applyFill="1" applyBorder="1" applyAlignment="1">
      <alignment horizontal="left" vertical="center" wrapText="1"/>
    </xf>
    <xf numFmtId="0" fontId="11" fillId="0" borderId="13" xfId="0" applyFont="1" applyFill="1" applyBorder="1" applyAlignment="1">
      <alignment horizontal="center" vertical="center" wrapText="1"/>
    </xf>
    <xf numFmtId="3" fontId="12" fillId="0" borderId="11" xfId="0" applyNumberFormat="1" applyFont="1" applyFill="1" applyBorder="1" applyAlignment="1">
      <alignment horizontal="center" vertical="center" wrapText="1"/>
    </xf>
    <xf numFmtId="0" fontId="12" fillId="0" borderId="11" xfId="0" applyFont="1" applyFill="1" applyBorder="1" applyAlignment="1">
      <alignment horizontal="center" vertical="center" wrapText="1"/>
    </xf>
    <xf numFmtId="164" fontId="12" fillId="0" borderId="13" xfId="0" applyNumberFormat="1" applyFont="1" applyFill="1" applyBorder="1" applyAlignment="1">
      <alignment horizontal="center" vertical="center"/>
    </xf>
    <xf numFmtId="0" fontId="12" fillId="0" borderId="11" xfId="0" applyFont="1" applyFill="1" applyBorder="1" applyAlignment="1">
      <alignment horizontal="left" vertical="center" wrapText="1" indent="1"/>
    </xf>
    <xf numFmtId="165" fontId="12" fillId="0" borderId="13" xfId="0" applyNumberFormat="1" applyFont="1" applyFill="1" applyBorder="1" applyAlignment="1">
      <alignment horizontal="center" vertical="center"/>
    </xf>
    <xf numFmtId="0" fontId="13" fillId="0" borderId="11" xfId="0" applyFont="1" applyFill="1" applyBorder="1" applyAlignment="1">
      <alignment horizontal="left" vertical="center" wrapText="1" indent="1"/>
    </xf>
    <xf numFmtId="165" fontId="13" fillId="0" borderId="13" xfId="0" applyNumberFormat="1" applyFont="1" applyFill="1" applyBorder="1" applyAlignment="1">
      <alignment horizontal="center" vertical="center"/>
    </xf>
    <xf numFmtId="3" fontId="13" fillId="0" borderId="13" xfId="0" applyNumberFormat="1" applyFont="1" applyFill="1" applyBorder="1" applyAlignment="1">
      <alignment horizontal="center" vertical="center"/>
    </xf>
    <xf numFmtId="3" fontId="12" fillId="0" borderId="13" xfId="0" applyNumberFormat="1" applyFont="1" applyFill="1" applyBorder="1" applyAlignment="1">
      <alignment horizontal="center" vertical="center"/>
    </xf>
    <xf numFmtId="1" fontId="13" fillId="0" borderId="13" xfId="1" applyNumberFormat="1" applyFont="1" applyFill="1" applyBorder="1" applyAlignment="1">
      <alignment horizontal="center" vertical="center"/>
    </xf>
    <xf numFmtId="164" fontId="12" fillId="0" borderId="13" xfId="1" applyNumberFormat="1" applyFont="1" applyFill="1" applyBorder="1" applyAlignment="1">
      <alignment horizontal="center" vertical="center"/>
    </xf>
    <xf numFmtId="0" fontId="14" fillId="0" borderId="20" xfId="0" applyFont="1" applyFill="1" applyBorder="1" applyAlignment="1">
      <alignment vertical="center" wrapText="1"/>
    </xf>
    <xf numFmtId="0" fontId="11" fillId="0" borderId="14" xfId="0" applyFont="1" applyFill="1" applyBorder="1" applyAlignment="1">
      <alignment vertical="center" wrapText="1"/>
    </xf>
    <xf numFmtId="3" fontId="11" fillId="0" borderId="13" xfId="0" applyNumberFormat="1" applyFont="1" applyFill="1" applyBorder="1" applyAlignment="1">
      <alignment horizontal="center" vertical="center"/>
    </xf>
    <xf numFmtId="164" fontId="13" fillId="0" borderId="13" xfId="0" applyNumberFormat="1" applyFont="1" applyFill="1" applyBorder="1" applyAlignment="1">
      <alignment horizontal="center" vertical="center"/>
    </xf>
    <xf numFmtId="0" fontId="13" fillId="0" borderId="20" xfId="0" applyFont="1" applyFill="1" applyBorder="1" applyAlignment="1">
      <alignment horizontal="left" vertical="center" wrapText="1" indent="1"/>
    </xf>
    <xf numFmtId="166" fontId="12" fillId="0" borderId="11" xfId="0" applyNumberFormat="1" applyFont="1" applyFill="1" applyBorder="1" applyAlignment="1">
      <alignment horizontal="center" vertical="center" wrapText="1"/>
    </xf>
    <xf numFmtId="0" fontId="11" fillId="0" borderId="14" xfId="0" applyFont="1" applyFill="1" applyBorder="1" applyAlignment="1">
      <alignment horizontal="left" vertical="center" wrapText="1" indent="1"/>
    </xf>
    <xf numFmtId="9" fontId="11" fillId="0" borderId="1" xfId="0" applyNumberFormat="1" applyFont="1" applyFill="1" applyBorder="1" applyAlignment="1">
      <alignment horizontal="center" vertical="center" wrapText="1"/>
    </xf>
    <xf numFmtId="0" fontId="14" fillId="0" borderId="14" xfId="0" applyFont="1" applyFill="1" applyBorder="1" applyAlignment="1">
      <alignment vertical="center" wrapText="1"/>
    </xf>
    <xf numFmtId="0" fontId="15" fillId="0" borderId="11" xfId="0" applyFont="1" applyFill="1" applyBorder="1" applyAlignment="1">
      <alignment horizontal="left" vertical="center" wrapText="1"/>
    </xf>
    <xf numFmtId="9" fontId="15" fillId="0" borderId="1" xfId="0" applyNumberFormat="1" applyFont="1" applyFill="1" applyBorder="1" applyAlignment="1">
      <alignment horizontal="center" vertical="center" wrapText="1"/>
    </xf>
    <xf numFmtId="0" fontId="16" fillId="0" borderId="1" xfId="0" applyFont="1" applyFill="1" applyBorder="1" applyAlignment="1">
      <alignment vertical="center" wrapText="1"/>
    </xf>
    <xf numFmtId="0" fontId="15" fillId="0" borderId="1"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6" fillId="0" borderId="4" xfId="0" applyFont="1" applyFill="1" applyBorder="1" applyAlignment="1">
      <alignment vertical="center" wrapText="1"/>
    </xf>
    <xf numFmtId="0" fontId="14" fillId="0" borderId="20" xfId="0" applyFont="1" applyFill="1" applyBorder="1" applyAlignment="1">
      <alignment horizontal="left" vertical="center" wrapText="1" indent="1"/>
    </xf>
    <xf numFmtId="0" fontId="16" fillId="0" borderId="2" xfId="0" applyFont="1" applyFill="1" applyBorder="1" applyAlignment="1">
      <alignment vertical="center" wrapText="1"/>
    </xf>
    <xf numFmtId="9" fontId="12" fillId="0" borderId="11" xfId="1" applyFont="1" applyFill="1" applyBorder="1" applyAlignment="1">
      <alignment horizontal="center" vertical="center" wrapText="1"/>
    </xf>
    <xf numFmtId="0" fontId="14" fillId="0" borderId="14" xfId="0" applyFont="1" applyFill="1" applyBorder="1" applyAlignment="1">
      <alignment horizontal="left" vertical="center" wrapText="1" indent="1"/>
    </xf>
    <xf numFmtId="0" fontId="12" fillId="0" borderId="2" xfId="0" applyFont="1" applyFill="1" applyBorder="1" applyAlignment="1">
      <alignment vertical="center" wrapText="1"/>
    </xf>
    <xf numFmtId="0" fontId="11" fillId="0" borderId="11" xfId="0" applyFont="1" applyFill="1" applyBorder="1" applyAlignment="1">
      <alignment horizontal="left" vertical="center"/>
    </xf>
    <xf numFmtId="0" fontId="12" fillId="0" borderId="20"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6" fillId="0" borderId="22" xfId="0" applyFont="1" applyFill="1" applyBorder="1" applyAlignment="1">
      <alignment vertical="center" wrapText="1"/>
    </xf>
    <xf numFmtId="0" fontId="15" fillId="0" borderId="22" xfId="0" applyFont="1" applyFill="1" applyBorder="1" applyAlignment="1">
      <alignment horizontal="left" vertical="center" wrapText="1"/>
    </xf>
    <xf numFmtId="0" fontId="12" fillId="0" borderId="9" xfId="0" applyFont="1" applyFill="1" applyBorder="1" applyAlignment="1">
      <alignment vertical="center"/>
    </xf>
    <xf numFmtId="0" fontId="12" fillId="0" borderId="16" xfId="0" applyFont="1" applyFill="1" applyBorder="1" applyAlignment="1">
      <alignment vertical="center"/>
    </xf>
    <xf numFmtId="49" fontId="12" fillId="0" borderId="13" xfId="1" applyNumberFormat="1" applyFont="1" applyFill="1" applyBorder="1" applyAlignment="1">
      <alignment horizontal="center" vertical="center"/>
    </xf>
    <xf numFmtId="165" fontId="13" fillId="0" borderId="13" xfId="1" applyNumberFormat="1" applyFont="1" applyFill="1" applyBorder="1" applyAlignment="1">
      <alignment horizontal="center" vertical="center"/>
    </xf>
    <xf numFmtId="0" fontId="12" fillId="0" borderId="1" xfId="0" applyFont="1" applyFill="1" applyBorder="1" applyAlignment="1">
      <alignment horizontal="left" vertical="center" wrapText="1" indent="1"/>
    </xf>
    <xf numFmtId="0" fontId="14" fillId="0" borderId="1" xfId="0" applyFont="1" applyFill="1" applyBorder="1" applyAlignment="1">
      <alignment vertical="center" wrapText="1"/>
    </xf>
    <xf numFmtId="0" fontId="14" fillId="0" borderId="19" xfId="0" applyFont="1" applyFill="1" applyBorder="1" applyAlignment="1">
      <alignment horizontal="left" vertical="center" wrapText="1" indent="1"/>
    </xf>
    <xf numFmtId="0" fontId="11" fillId="4" borderId="25" xfId="0" applyFont="1" applyFill="1" applyBorder="1" applyAlignment="1">
      <alignment vertical="center" wrapText="1"/>
    </xf>
    <xf numFmtId="3" fontId="11" fillId="4" borderId="13" xfId="0" applyNumberFormat="1" applyFont="1" applyFill="1" applyBorder="1" applyAlignment="1">
      <alignment horizontal="center" vertical="center"/>
    </xf>
    <xf numFmtId="0" fontId="11" fillId="4" borderId="11" xfId="0" applyFont="1" applyFill="1" applyBorder="1" applyAlignment="1">
      <alignment vertical="center" wrapText="1"/>
    </xf>
    <xf numFmtId="0" fontId="17" fillId="0" borderId="0" xfId="0" applyFont="1"/>
    <xf numFmtId="0" fontId="17" fillId="0" borderId="0" xfId="0" applyFont="1" applyFill="1"/>
    <xf numFmtId="0" fontId="12" fillId="3" borderId="29" xfId="0" applyFont="1" applyFill="1" applyBorder="1"/>
    <xf numFmtId="0" fontId="12" fillId="3" borderId="0" xfId="0" applyFont="1" applyFill="1" applyBorder="1"/>
    <xf numFmtId="0" fontId="12" fillId="3" borderId="30" xfId="0" applyFont="1" applyFill="1" applyBorder="1"/>
    <xf numFmtId="0" fontId="11" fillId="3" borderId="31" xfId="0" applyFont="1" applyFill="1" applyBorder="1" applyAlignment="1">
      <alignment horizontal="left" vertical="center" wrapText="1"/>
    </xf>
    <xf numFmtId="0" fontId="11" fillId="3" borderId="33" xfId="0" applyFont="1" applyFill="1" applyBorder="1" applyAlignment="1">
      <alignment vertical="center"/>
    </xf>
    <xf numFmtId="0" fontId="11" fillId="3" borderId="34" xfId="0" applyFont="1" applyFill="1" applyBorder="1" applyAlignment="1">
      <alignment horizontal="center" vertical="center"/>
    </xf>
    <xf numFmtId="0" fontId="11" fillId="3" borderId="35" xfId="0" applyFont="1" applyFill="1" applyBorder="1" applyAlignment="1">
      <alignment horizontal="center" vertical="center"/>
    </xf>
    <xf numFmtId="0" fontId="11" fillId="3" borderId="42" xfId="0" applyFont="1" applyFill="1" applyBorder="1" applyAlignment="1">
      <alignment vertical="center" wrapText="1"/>
    </xf>
    <xf numFmtId="0" fontId="12" fillId="3" borderId="46"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48" xfId="0" applyFont="1" applyFill="1" applyBorder="1" applyAlignment="1">
      <alignment horizontal="center" vertical="center" wrapText="1"/>
    </xf>
    <xf numFmtId="0" fontId="12" fillId="3" borderId="47" xfId="0" applyFont="1" applyFill="1" applyBorder="1" applyAlignment="1">
      <alignment vertical="center" wrapText="1"/>
    </xf>
    <xf numFmtId="3" fontId="12" fillId="3" borderId="13" xfId="0" applyNumberFormat="1" applyFont="1" applyFill="1" applyBorder="1" applyAlignment="1">
      <alignment horizontal="center" vertical="center"/>
    </xf>
    <xf numFmtId="3" fontId="12" fillId="3" borderId="48" xfId="0" applyNumberFormat="1" applyFont="1" applyFill="1" applyBorder="1" applyAlignment="1">
      <alignment horizontal="center" vertical="center"/>
    </xf>
    <xf numFmtId="3" fontId="12" fillId="3" borderId="49" xfId="0" applyNumberFormat="1" applyFont="1" applyFill="1" applyBorder="1" applyAlignment="1">
      <alignment horizontal="center" vertical="center"/>
    </xf>
    <xf numFmtId="3" fontId="12" fillId="3" borderId="50" xfId="0" applyNumberFormat="1" applyFont="1" applyFill="1" applyBorder="1" applyAlignment="1">
      <alignment horizontal="center" vertical="center"/>
    </xf>
    <xf numFmtId="167" fontId="17" fillId="0" borderId="0" xfId="2" applyNumberFormat="1" applyFont="1"/>
    <xf numFmtId="0" fontId="11" fillId="3" borderId="51" xfId="0" applyFont="1" applyFill="1" applyBorder="1" applyAlignment="1">
      <alignment vertical="center" wrapText="1"/>
    </xf>
    <xf numFmtId="0" fontId="12" fillId="0" borderId="47" xfId="0" applyFont="1" applyFill="1" applyBorder="1" applyAlignment="1">
      <alignment horizontal="left" vertical="center" wrapText="1"/>
    </xf>
    <xf numFmtId="9" fontId="12" fillId="0" borderId="11" xfId="1" applyNumberFormat="1" applyFont="1" applyFill="1" applyBorder="1" applyAlignment="1">
      <alignment horizontal="center" vertical="center" wrapText="1"/>
    </xf>
    <xf numFmtId="9" fontId="12" fillId="0" borderId="54" xfId="1" applyNumberFormat="1" applyFont="1" applyFill="1" applyBorder="1" applyAlignment="1">
      <alignment horizontal="center" vertical="center" wrapText="1"/>
    </xf>
    <xf numFmtId="0" fontId="12" fillId="3" borderId="47" xfId="0" applyFont="1" applyFill="1" applyBorder="1" applyAlignment="1">
      <alignment horizontal="left" vertical="center" wrapText="1"/>
    </xf>
    <xf numFmtId="9" fontId="12" fillId="3" borderId="11" xfId="1" applyFont="1" applyFill="1" applyBorder="1" applyAlignment="1">
      <alignment horizontal="center" vertical="center" wrapText="1"/>
    </xf>
    <xf numFmtId="9" fontId="12" fillId="3" borderId="54" xfId="1" applyFont="1" applyFill="1" applyBorder="1" applyAlignment="1">
      <alignment horizontal="center" vertical="center" wrapText="1"/>
    </xf>
    <xf numFmtId="0" fontId="19" fillId="0" borderId="0" xfId="0" applyFont="1" applyFill="1"/>
    <xf numFmtId="167" fontId="19" fillId="0" borderId="0" xfId="2" applyNumberFormat="1" applyFont="1" applyFill="1"/>
    <xf numFmtId="0" fontId="11" fillId="3" borderId="55" xfId="0" applyFont="1" applyFill="1" applyBorder="1" applyAlignment="1">
      <alignment horizontal="left" vertical="center" wrapText="1"/>
    </xf>
    <xf numFmtId="0" fontId="12" fillId="3" borderId="55" xfId="0" applyFont="1" applyFill="1" applyBorder="1" applyAlignment="1">
      <alignment horizontal="left" vertical="center" wrapText="1"/>
    </xf>
    <xf numFmtId="0" fontId="12" fillId="3" borderId="56" xfId="0" applyFont="1" applyFill="1" applyBorder="1" applyAlignment="1">
      <alignment horizontal="left" vertical="center" wrapText="1"/>
    </xf>
    <xf numFmtId="0" fontId="11" fillId="3" borderId="18"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48" xfId="0" applyFont="1" applyFill="1" applyBorder="1" applyAlignment="1">
      <alignment horizontal="center" vertical="center" wrapText="1"/>
    </xf>
    <xf numFmtId="3" fontId="12" fillId="3" borderId="11" xfId="0" applyNumberFormat="1" applyFont="1" applyFill="1" applyBorder="1" applyAlignment="1">
      <alignment horizontal="center" vertical="center" wrapText="1"/>
    </xf>
    <xf numFmtId="3" fontId="12" fillId="3" borderId="54"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54" xfId="0" applyNumberFormat="1" applyFont="1" applyFill="1" applyBorder="1" applyAlignment="1">
      <alignment horizontal="center" vertical="center" wrapText="1"/>
    </xf>
    <xf numFmtId="0" fontId="12" fillId="3" borderId="11" xfId="0" applyFont="1" applyFill="1" applyBorder="1" applyAlignment="1">
      <alignment horizontal="center" vertical="center" wrapText="1"/>
    </xf>
    <xf numFmtId="164" fontId="12" fillId="3" borderId="13" xfId="0" applyNumberFormat="1" applyFont="1" applyFill="1" applyBorder="1" applyAlignment="1">
      <alignment horizontal="center" vertical="center"/>
    </xf>
    <xf numFmtId="164" fontId="12" fillId="3" borderId="48" xfId="0" applyNumberFormat="1" applyFont="1" applyFill="1" applyBorder="1" applyAlignment="1">
      <alignment horizontal="center" vertical="center"/>
    </xf>
    <xf numFmtId="0" fontId="12" fillId="3" borderId="47" xfId="0" applyFont="1" applyFill="1" applyBorder="1" applyAlignment="1">
      <alignment horizontal="left" vertical="center" wrapText="1" indent="1"/>
    </xf>
    <xf numFmtId="0" fontId="11" fillId="3" borderId="13" xfId="0" applyNumberFormat="1" applyFont="1" applyFill="1" applyBorder="1" applyAlignment="1">
      <alignment horizontal="center" vertical="center"/>
    </xf>
    <xf numFmtId="0" fontId="11" fillId="3" borderId="48" xfId="0" applyNumberFormat="1" applyFont="1" applyFill="1" applyBorder="1" applyAlignment="1">
      <alignment horizontal="center" vertical="center"/>
    </xf>
    <xf numFmtId="0" fontId="20" fillId="3" borderId="47" xfId="0" applyFont="1" applyFill="1" applyBorder="1" applyAlignment="1">
      <alignment horizontal="left" vertical="center" wrapText="1" indent="1"/>
    </xf>
    <xf numFmtId="0" fontId="12" fillId="3" borderId="13" xfId="1" applyNumberFormat="1" applyFont="1" applyFill="1" applyBorder="1" applyAlignment="1">
      <alignment horizontal="center" vertical="center"/>
    </xf>
    <xf numFmtId="0" fontId="12" fillId="3" borderId="48" xfId="1" applyNumberFormat="1" applyFont="1" applyFill="1" applyBorder="1" applyAlignment="1">
      <alignment horizontal="center" vertical="center"/>
    </xf>
    <xf numFmtId="0" fontId="19" fillId="3" borderId="59" xfId="0" applyFont="1" applyFill="1" applyBorder="1" applyAlignment="1">
      <alignment horizontal="left" vertical="center" wrapText="1" indent="1"/>
    </xf>
    <xf numFmtId="0" fontId="12" fillId="3" borderId="60" xfId="0" applyNumberFormat="1" applyFont="1" applyFill="1" applyBorder="1" applyAlignment="1">
      <alignment horizontal="center" vertical="center"/>
    </xf>
    <xf numFmtId="0" fontId="12" fillId="3" borderId="35" xfId="0" applyNumberFormat="1" applyFont="1" applyFill="1" applyBorder="1" applyAlignment="1">
      <alignment horizontal="center" vertical="center"/>
    </xf>
    <xf numFmtId="0" fontId="19" fillId="3" borderId="61" xfId="0" applyFont="1" applyFill="1" applyBorder="1" applyAlignment="1">
      <alignment horizontal="left" vertical="center" wrapText="1" indent="1"/>
    </xf>
    <xf numFmtId="167" fontId="11" fillId="3" borderId="62" xfId="2" applyNumberFormat="1" applyFont="1" applyFill="1" applyBorder="1" applyAlignment="1">
      <alignment horizontal="center" vertical="center"/>
    </xf>
    <xf numFmtId="167" fontId="11" fillId="3" borderId="41" xfId="2" applyNumberFormat="1" applyFont="1" applyFill="1" applyBorder="1" applyAlignment="1">
      <alignment horizontal="center" vertical="center"/>
    </xf>
    <xf numFmtId="167" fontId="12" fillId="3" borderId="13" xfId="2" applyNumberFormat="1" applyFont="1" applyFill="1" applyBorder="1" applyAlignment="1">
      <alignment horizontal="center" vertical="center"/>
    </xf>
    <xf numFmtId="0" fontId="12" fillId="3" borderId="13" xfId="0" applyNumberFormat="1" applyFont="1" applyFill="1" applyBorder="1" applyAlignment="1">
      <alignment horizontal="center" vertical="center"/>
    </xf>
    <xf numFmtId="0" fontId="12" fillId="3" borderId="48" xfId="0" applyNumberFormat="1" applyFont="1" applyFill="1" applyBorder="1" applyAlignment="1">
      <alignment horizontal="center" vertical="center"/>
    </xf>
    <xf numFmtId="0" fontId="19" fillId="3" borderId="53" xfId="0" applyFont="1" applyFill="1" applyBorder="1" applyAlignment="1">
      <alignment horizontal="left" vertical="center" wrapText="1" indent="1"/>
    </xf>
    <xf numFmtId="0" fontId="19" fillId="3" borderId="47" xfId="0" applyFont="1" applyFill="1" applyBorder="1" applyAlignment="1">
      <alignment horizontal="left" vertical="center" wrapText="1" indent="1"/>
    </xf>
    <xf numFmtId="0" fontId="14" fillId="3" borderId="63" xfId="0" applyFont="1" applyFill="1" applyBorder="1" applyAlignment="1">
      <alignment horizontal="left" vertical="center" wrapText="1" indent="1"/>
    </xf>
    <xf numFmtId="167" fontId="11" fillId="3" borderId="13" xfId="2" applyNumberFormat="1" applyFont="1" applyFill="1" applyBorder="1" applyAlignment="1">
      <alignment horizontal="center" vertical="center"/>
    </xf>
    <xf numFmtId="0" fontId="11" fillId="3" borderId="47" xfId="0" applyFont="1" applyFill="1" applyBorder="1" applyAlignment="1">
      <alignment vertical="center" wrapText="1"/>
    </xf>
    <xf numFmtId="3" fontId="11" fillId="3" borderId="13" xfId="0" applyNumberFormat="1" applyFont="1" applyFill="1" applyBorder="1" applyAlignment="1">
      <alignment horizontal="center" vertical="center"/>
    </xf>
    <xf numFmtId="3" fontId="11" fillId="3" borderId="48" xfId="0" applyNumberFormat="1" applyFont="1" applyFill="1" applyBorder="1" applyAlignment="1">
      <alignment horizontal="center" vertical="center"/>
    </xf>
    <xf numFmtId="37" fontId="11" fillId="3" borderId="11" xfId="0" applyNumberFormat="1" applyFont="1" applyFill="1" applyBorder="1" applyAlignment="1">
      <alignment horizontal="center" vertical="center" wrapText="1"/>
    </xf>
    <xf numFmtId="37" fontId="11" fillId="3" borderId="54" xfId="0" applyNumberFormat="1" applyFont="1" applyFill="1" applyBorder="1" applyAlignment="1">
      <alignment horizontal="center" vertical="center" wrapText="1"/>
    </xf>
    <xf numFmtId="0" fontId="11" fillId="3" borderId="11" xfId="0" applyFont="1" applyFill="1" applyBorder="1" applyAlignment="1">
      <alignment horizontal="center" vertical="center" wrapText="1"/>
    </xf>
    <xf numFmtId="167" fontId="11" fillId="3" borderId="48" xfId="2" applyNumberFormat="1" applyFont="1" applyFill="1" applyBorder="1" applyAlignment="1">
      <alignment horizontal="center" vertical="center"/>
    </xf>
    <xf numFmtId="167" fontId="12" fillId="3" borderId="48" xfId="2" applyNumberFormat="1" applyFont="1" applyFill="1" applyBorder="1" applyAlignment="1">
      <alignment horizontal="center" vertical="center"/>
    </xf>
    <xf numFmtId="0" fontId="12" fillId="3" borderId="13" xfId="2" applyNumberFormat="1" applyFont="1" applyFill="1" applyBorder="1" applyAlignment="1">
      <alignment horizontal="center" vertical="center"/>
    </xf>
    <xf numFmtId="0" fontId="12" fillId="3" borderId="48" xfId="2" applyNumberFormat="1" applyFont="1" applyFill="1" applyBorder="1" applyAlignment="1">
      <alignment horizontal="center" vertical="center"/>
    </xf>
    <xf numFmtId="0" fontId="11" fillId="3" borderId="13" xfId="2" applyNumberFormat="1" applyFont="1" applyFill="1" applyBorder="1" applyAlignment="1">
      <alignment horizontal="center" vertical="center"/>
    </xf>
    <xf numFmtId="0" fontId="11" fillId="3" borderId="48" xfId="2" applyNumberFormat="1" applyFont="1" applyFill="1" applyBorder="1" applyAlignment="1">
      <alignment horizontal="center" vertical="center"/>
    </xf>
    <xf numFmtId="0" fontId="17" fillId="0" borderId="0" xfId="0" applyFont="1" applyAlignment="1">
      <alignment horizontal="center" vertical="center"/>
    </xf>
    <xf numFmtId="167" fontId="17" fillId="0" borderId="0" xfId="2" applyNumberFormat="1" applyFont="1" applyAlignment="1">
      <alignment horizontal="center" vertical="center"/>
    </xf>
    <xf numFmtId="0" fontId="11" fillId="3" borderId="63" xfId="0" applyFont="1" applyFill="1" applyBorder="1" applyAlignment="1">
      <alignment horizontal="left" vertical="center" wrapText="1" indent="1"/>
    </xf>
    <xf numFmtId="0" fontId="11" fillId="3" borderId="47" xfId="0" applyFont="1" applyFill="1" applyBorder="1" applyAlignment="1">
      <alignment horizontal="left" vertical="center" wrapText="1"/>
    </xf>
    <xf numFmtId="9" fontId="17" fillId="0" borderId="0" xfId="0" applyNumberFormat="1" applyFont="1"/>
    <xf numFmtId="0" fontId="21" fillId="0" borderId="0" xfId="0" applyFont="1"/>
    <xf numFmtId="0" fontId="19" fillId="3" borderId="65" xfId="0" applyFont="1" applyFill="1" applyBorder="1" applyAlignment="1">
      <alignment horizontal="left" vertical="center" wrapText="1" indent="1"/>
    </xf>
    <xf numFmtId="0" fontId="12" fillId="3" borderId="66" xfId="0" applyNumberFormat="1" applyFont="1" applyFill="1" applyBorder="1" applyAlignment="1">
      <alignment horizontal="center" vertical="center"/>
    </xf>
    <xf numFmtId="0" fontId="12" fillId="3" borderId="67" xfId="0" applyNumberFormat="1" applyFont="1" applyFill="1" applyBorder="1" applyAlignment="1">
      <alignment horizontal="center" vertical="center"/>
    </xf>
    <xf numFmtId="0" fontId="14" fillId="3" borderId="68" xfId="0" applyFont="1" applyFill="1" applyBorder="1" applyAlignment="1">
      <alignment horizontal="left" vertical="center" wrapText="1" indent="1"/>
    </xf>
    <xf numFmtId="167" fontId="17" fillId="0" borderId="0" xfId="2" applyNumberFormat="1" applyFont="1" applyFill="1"/>
    <xf numFmtId="0" fontId="22" fillId="3" borderId="63" xfId="0" applyFont="1" applyFill="1" applyBorder="1" applyAlignment="1">
      <alignment horizontal="left" vertical="center" wrapText="1" indent="1"/>
    </xf>
    <xf numFmtId="0" fontId="12" fillId="3" borderId="11" xfId="1" applyNumberFormat="1" applyFont="1" applyFill="1" applyBorder="1" applyAlignment="1">
      <alignment horizontal="center" vertical="center" wrapText="1"/>
    </xf>
    <xf numFmtId="0" fontId="12" fillId="3" borderId="54" xfId="1" applyNumberFormat="1" applyFont="1" applyFill="1" applyBorder="1" applyAlignment="1">
      <alignment horizontal="center" vertical="center" wrapText="1"/>
    </xf>
    <xf numFmtId="1" fontId="11" fillId="3" borderId="13" xfId="2" applyNumberFormat="1" applyFont="1" applyFill="1" applyBorder="1" applyAlignment="1">
      <alignment horizontal="center" vertical="center"/>
    </xf>
    <xf numFmtId="1" fontId="11" fillId="3" borderId="48" xfId="2" applyNumberFormat="1" applyFont="1" applyFill="1" applyBorder="1" applyAlignment="1">
      <alignment horizontal="center" vertical="center"/>
    </xf>
    <xf numFmtId="3" fontId="17" fillId="0" borderId="0" xfId="0" applyNumberFormat="1" applyFont="1" applyFill="1"/>
    <xf numFmtId="0" fontId="13" fillId="3" borderId="47" xfId="0" applyFont="1" applyFill="1" applyBorder="1" applyAlignment="1">
      <alignment horizontal="left" vertical="center" wrapText="1" indent="1"/>
    </xf>
    <xf numFmtId="3" fontId="11" fillId="0" borderId="48" xfId="0" applyNumberFormat="1" applyFont="1" applyFill="1" applyBorder="1" applyAlignment="1">
      <alignment horizontal="center" vertical="center"/>
    </xf>
    <xf numFmtId="0" fontId="12" fillId="0" borderId="13" xfId="2" applyNumberFormat="1" applyFont="1" applyFill="1" applyBorder="1" applyAlignment="1">
      <alignment horizontal="center" vertical="center"/>
    </xf>
    <xf numFmtId="0" fontId="12" fillId="0" borderId="48" xfId="2" applyNumberFormat="1" applyFont="1" applyFill="1" applyBorder="1" applyAlignment="1">
      <alignment horizontal="center" vertical="center"/>
    </xf>
    <xf numFmtId="3" fontId="12" fillId="0" borderId="48" xfId="0" applyNumberFormat="1" applyFont="1" applyFill="1" applyBorder="1" applyAlignment="1">
      <alignment horizontal="center" vertical="center"/>
    </xf>
    <xf numFmtId="0" fontId="11" fillId="0" borderId="73" xfId="0" applyFont="1" applyFill="1" applyBorder="1" applyAlignment="1">
      <alignment vertical="center" wrapText="1"/>
    </xf>
    <xf numFmtId="3" fontId="11" fillId="0" borderId="74" xfId="0" applyNumberFormat="1" applyFont="1" applyFill="1" applyBorder="1" applyAlignment="1">
      <alignment horizontal="center" vertical="center"/>
    </xf>
    <xf numFmtId="3" fontId="11" fillId="0" borderId="75" xfId="0" applyNumberFormat="1" applyFont="1" applyFill="1" applyBorder="1" applyAlignment="1">
      <alignment horizontal="center" vertic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5" borderId="1" xfId="0" applyFont="1" applyFill="1" applyBorder="1" applyAlignment="1">
      <alignment vertical="center" wrapText="1"/>
    </xf>
    <xf numFmtId="0" fontId="25" fillId="3" borderId="18"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11" xfId="0" applyFont="1" applyFill="1" applyBorder="1" applyAlignment="1">
      <alignment vertical="center" wrapText="1"/>
    </xf>
    <xf numFmtId="9" fontId="25" fillId="6" borderId="13" xfId="0" applyNumberFormat="1" applyFont="1" applyFill="1" applyBorder="1" applyAlignment="1">
      <alignment horizontal="center" vertical="center"/>
    </xf>
    <xf numFmtId="0" fontId="26" fillId="5" borderId="11" xfId="0" applyFont="1" applyFill="1" applyBorder="1" applyAlignment="1">
      <alignment vertical="center" wrapText="1"/>
    </xf>
    <xf numFmtId="0" fontId="0" fillId="0" borderId="0" xfId="0" applyFill="1"/>
    <xf numFmtId="4" fontId="0" fillId="0" borderId="0" xfId="0" applyNumberFormat="1" applyFill="1"/>
    <xf numFmtId="4" fontId="0" fillId="0" borderId="0" xfId="0" applyNumberFormat="1"/>
    <xf numFmtId="0" fontId="25" fillId="6" borderId="11" xfId="0" applyFont="1" applyFill="1" applyBorder="1" applyAlignment="1">
      <alignment vertical="center" wrapText="1"/>
    </xf>
    <xf numFmtId="9" fontId="27" fillId="6" borderId="18" xfId="1" applyFont="1" applyFill="1" applyBorder="1" applyAlignment="1">
      <alignment horizontal="center" vertical="center"/>
    </xf>
    <xf numFmtId="9" fontId="27" fillId="6" borderId="13" xfId="0" applyNumberFormat="1" applyFont="1" applyFill="1" applyBorder="1" applyAlignment="1">
      <alignment horizontal="center" vertical="center"/>
    </xf>
    <xf numFmtId="0" fontId="23" fillId="0" borderId="0" xfId="0" applyFont="1" applyFill="1"/>
    <xf numFmtId="0" fontId="25" fillId="6" borderId="77" xfId="0" applyFont="1" applyFill="1" applyBorder="1" applyAlignment="1">
      <alignment vertical="center" wrapText="1"/>
    </xf>
    <xf numFmtId="3" fontId="27" fillId="6" borderId="43" xfId="1" applyNumberFormat="1" applyFont="1" applyFill="1" applyBorder="1" applyAlignment="1">
      <alignment horizontal="center" vertical="center"/>
    </xf>
    <xf numFmtId="2" fontId="27" fillId="6" borderId="78" xfId="0" applyNumberFormat="1" applyFont="1" applyFill="1" applyBorder="1" applyAlignment="1">
      <alignment horizontal="center" vertical="center"/>
    </xf>
    <xf numFmtId="2" fontId="27" fillId="6" borderId="13" xfId="0" applyNumberFormat="1" applyFont="1" applyFill="1" applyBorder="1" applyAlignment="1">
      <alignment horizontal="center" vertical="center"/>
    </xf>
    <xf numFmtId="0" fontId="25" fillId="6" borderId="23" xfId="0" applyFont="1" applyFill="1" applyBorder="1" applyAlignment="1">
      <alignment vertical="center" wrapText="1"/>
    </xf>
    <xf numFmtId="4" fontId="27" fillId="6" borderId="79" xfId="1" applyNumberFormat="1" applyFont="1" applyFill="1" applyBorder="1" applyAlignment="1">
      <alignment horizontal="center" vertical="center"/>
    </xf>
    <xf numFmtId="4" fontId="27" fillId="6" borderId="13" xfId="0" applyNumberFormat="1" applyFont="1" applyFill="1" applyBorder="1" applyAlignment="1">
      <alignment horizontal="center" vertical="center"/>
    </xf>
    <xf numFmtId="4" fontId="28" fillId="0" borderId="0" xfId="0" applyNumberFormat="1" applyFont="1" applyFill="1" applyBorder="1" applyAlignment="1">
      <alignment horizontal="center" vertical="center"/>
    </xf>
    <xf numFmtId="9" fontId="27" fillId="6" borderId="78" xfId="1" applyFont="1" applyFill="1" applyBorder="1" applyAlignment="1">
      <alignment horizontal="center" vertical="center"/>
    </xf>
    <xf numFmtId="9" fontId="27" fillId="6" borderId="13" xfId="1" applyFont="1" applyFill="1" applyBorder="1" applyAlignment="1">
      <alignment horizontal="center" vertical="center"/>
    </xf>
    <xf numFmtId="2" fontId="27" fillId="0" borderId="0" xfId="1" applyNumberFormat="1" applyFont="1" applyFill="1" applyBorder="1" applyAlignment="1">
      <alignment horizontal="center" vertical="center"/>
    </xf>
    <xf numFmtId="16" fontId="0" fillId="0" borderId="0" xfId="0" applyNumberFormat="1" applyFill="1"/>
    <xf numFmtId="0" fontId="30" fillId="5" borderId="11" xfId="0" applyFont="1" applyFill="1" applyBorder="1" applyAlignment="1">
      <alignment horizontal="left" vertical="center" wrapText="1"/>
    </xf>
    <xf numFmtId="0" fontId="25" fillId="3" borderId="11" xfId="0" applyFont="1" applyFill="1" applyBorder="1" applyAlignment="1">
      <alignment horizontal="left" vertical="center" wrapText="1"/>
    </xf>
    <xf numFmtId="16" fontId="0" fillId="0" borderId="0" xfId="0" applyNumberFormat="1"/>
    <xf numFmtId="0" fontId="25" fillId="3" borderId="3" xfId="0" applyFont="1" applyFill="1" applyBorder="1" applyAlignment="1">
      <alignment horizontal="center" vertical="center"/>
    </xf>
    <xf numFmtId="0" fontId="29" fillId="3" borderId="18" xfId="0" applyFont="1" applyFill="1" applyBorder="1" applyAlignment="1">
      <alignment horizontal="center" vertical="center" wrapText="1"/>
    </xf>
    <xf numFmtId="0" fontId="29" fillId="3" borderId="13" xfId="0" applyFont="1" applyFill="1" applyBorder="1" applyAlignment="1">
      <alignment horizontal="center" vertical="center" wrapText="1"/>
    </xf>
    <xf numFmtId="3" fontId="25" fillId="3" borderId="11" xfId="0" applyNumberFormat="1" applyFont="1" applyFill="1" applyBorder="1" applyAlignment="1">
      <alignment horizontal="center" vertical="center" wrapText="1"/>
    </xf>
    <xf numFmtId="0" fontId="25" fillId="3" borderId="11" xfId="0" applyFont="1" applyFill="1" applyBorder="1" applyAlignment="1">
      <alignment horizontal="center" vertical="center" wrapText="1"/>
    </xf>
    <xf numFmtId="164" fontId="25" fillId="3" borderId="13" xfId="0" applyNumberFormat="1" applyFont="1" applyFill="1" applyBorder="1" applyAlignment="1">
      <alignment horizontal="center" vertical="center"/>
    </xf>
    <xf numFmtId="3" fontId="0" fillId="0" borderId="0" xfId="0" applyNumberFormat="1"/>
    <xf numFmtId="0" fontId="24" fillId="0" borderId="11" xfId="0" applyFont="1" applyBorder="1" applyAlignment="1">
      <alignment horizontal="left" vertical="center" wrapText="1" indent="1"/>
    </xf>
    <xf numFmtId="3" fontId="25" fillId="0" borderId="13" xfId="0" applyNumberFormat="1" applyFont="1" applyBorder="1" applyAlignment="1">
      <alignment horizontal="center" vertical="center"/>
    </xf>
    <xf numFmtId="0" fontId="33" fillId="0" borderId="11" xfId="0" applyFont="1" applyBorder="1" applyAlignment="1">
      <alignment horizontal="left" vertical="center" wrapText="1" indent="1"/>
    </xf>
    <xf numFmtId="1" fontId="25" fillId="0" borderId="13" xfId="0" applyNumberFormat="1" applyFont="1" applyBorder="1" applyAlignment="1">
      <alignment horizontal="center" vertical="center"/>
    </xf>
    <xf numFmtId="1" fontId="25" fillId="0" borderId="13" xfId="1" applyNumberFormat="1" applyFont="1" applyBorder="1" applyAlignment="1">
      <alignment horizontal="center" vertical="center"/>
    </xf>
    <xf numFmtId="2" fontId="25" fillId="0" borderId="13" xfId="0" applyNumberFormat="1" applyFont="1" applyBorder="1" applyAlignment="1">
      <alignment horizontal="center" vertical="center"/>
    </xf>
    <xf numFmtId="1" fontId="0" fillId="0" borderId="0" xfId="0" applyNumberFormat="1"/>
    <xf numFmtId="3" fontId="34" fillId="0" borderId="13" xfId="0" applyNumberFormat="1" applyFont="1" applyBorder="1" applyAlignment="1">
      <alignment horizontal="center" vertical="center"/>
    </xf>
    <xf numFmtId="3" fontId="35" fillId="0" borderId="13" xfId="0" applyNumberFormat="1" applyFont="1" applyBorder="1" applyAlignment="1">
      <alignment horizontal="center" vertical="center"/>
    </xf>
    <xf numFmtId="0" fontId="36" fillId="0" borderId="0" xfId="0" applyFont="1" applyAlignment="1">
      <alignment wrapText="1"/>
    </xf>
    <xf numFmtId="164" fontId="1" fillId="0" borderId="0" xfId="1" applyNumberFormat="1" applyFont="1"/>
    <xf numFmtId="0" fontId="37" fillId="0" borderId="20" xfId="0" applyFont="1" applyBorder="1" applyAlignment="1">
      <alignment horizontal="left" vertical="center" wrapText="1" indent="1"/>
    </xf>
    <xf numFmtId="0" fontId="38" fillId="2" borderId="11" xfId="0" applyFont="1" applyFill="1" applyBorder="1" applyAlignment="1">
      <alignment vertical="center" wrapText="1"/>
    </xf>
    <xf numFmtId="3" fontId="29" fillId="2" borderId="13" xfId="0" applyNumberFormat="1" applyFont="1" applyFill="1" applyBorder="1" applyAlignment="1">
      <alignment horizontal="center" vertical="center"/>
    </xf>
    <xf numFmtId="0" fontId="39" fillId="5" borderId="11" xfId="0" applyFont="1" applyFill="1" applyBorder="1" applyAlignment="1">
      <alignment horizontal="left" vertical="center" wrapText="1"/>
    </xf>
    <xf numFmtId="9" fontId="30" fillId="5" borderId="1" xfId="0" applyNumberFormat="1" applyFont="1" applyFill="1" applyBorder="1" applyAlignment="1">
      <alignment horizontal="center" vertical="center" wrapText="1"/>
    </xf>
    <xf numFmtId="0" fontId="40" fillId="0" borderId="0" xfId="0" applyFont="1" applyFill="1" applyBorder="1" applyAlignment="1">
      <alignment vertical="top" wrapText="1"/>
    </xf>
    <xf numFmtId="0" fontId="30" fillId="5" borderId="11" xfId="0" applyFont="1" applyFill="1" applyBorder="1" applyAlignment="1">
      <alignment horizontal="left" vertical="center"/>
    </xf>
    <xf numFmtId="3" fontId="25" fillId="0" borderId="11" xfId="0" applyNumberFormat="1" applyFont="1" applyFill="1" applyBorder="1" applyAlignment="1">
      <alignment horizontal="center" vertical="center" wrapText="1"/>
    </xf>
    <xf numFmtId="3" fontId="25" fillId="0" borderId="13" xfId="0" applyNumberFormat="1" applyFont="1" applyFill="1" applyBorder="1" applyAlignment="1">
      <alignment horizontal="center" vertical="center"/>
    </xf>
    <xf numFmtId="0" fontId="37" fillId="0" borderId="80" xfId="0" applyFont="1" applyBorder="1" applyAlignment="1">
      <alignment horizontal="left" vertical="center" wrapText="1" indent="1"/>
    </xf>
    <xf numFmtId="3" fontId="35" fillId="0" borderId="13" xfId="0" applyNumberFormat="1" applyFont="1" applyFill="1" applyBorder="1" applyAlignment="1">
      <alignment horizontal="center" vertical="center"/>
    </xf>
    <xf numFmtId="0" fontId="29" fillId="5" borderId="2" xfId="0" applyFont="1" applyFill="1" applyBorder="1" applyAlignment="1">
      <alignment vertical="center" wrapText="1"/>
    </xf>
    <xf numFmtId="0" fontId="30" fillId="5" borderId="1" xfId="0" applyFont="1" applyFill="1" applyBorder="1" applyAlignment="1">
      <alignment vertical="center" wrapText="1"/>
    </xf>
    <xf numFmtId="0" fontId="25" fillId="5" borderId="3" xfId="0" applyFont="1" applyFill="1" applyBorder="1" applyAlignment="1">
      <alignment vertical="center"/>
    </xf>
    <xf numFmtId="0" fontId="25" fillId="5" borderId="4" xfId="0" applyFont="1" applyFill="1" applyBorder="1" applyAlignment="1">
      <alignment vertical="center"/>
    </xf>
    <xf numFmtId="0" fontId="25" fillId="0" borderId="11" xfId="0" applyFont="1" applyFill="1" applyBorder="1" applyAlignment="1">
      <alignment horizontal="center" vertical="center" wrapText="1"/>
    </xf>
    <xf numFmtId="0" fontId="38" fillId="4" borderId="76" xfId="0" applyFont="1" applyFill="1" applyBorder="1" applyAlignment="1">
      <alignment vertical="center" wrapText="1"/>
    </xf>
    <xf numFmtId="3" fontId="29" fillId="4" borderId="13" xfId="0" applyNumberFormat="1" applyFont="1" applyFill="1" applyBorder="1" applyAlignment="1">
      <alignment horizontal="center" vertical="center"/>
    </xf>
    <xf numFmtId="3" fontId="29" fillId="5" borderId="13" xfId="0" applyNumberFormat="1" applyFont="1" applyFill="1" applyBorder="1" applyAlignment="1">
      <alignment horizontal="center" vertical="center"/>
    </xf>
    <xf numFmtId="3" fontId="29" fillId="0" borderId="13" xfId="0" applyNumberFormat="1" applyFont="1" applyBorder="1" applyAlignment="1">
      <alignment horizontal="center" vertical="center"/>
    </xf>
    <xf numFmtId="1" fontId="25" fillId="6" borderId="13" xfId="0" applyNumberFormat="1" applyFont="1" applyFill="1" applyBorder="1" applyAlignment="1">
      <alignment horizontal="center" vertical="center"/>
    </xf>
    <xf numFmtId="0" fontId="30" fillId="0" borderId="11" xfId="0" applyFont="1" applyFill="1" applyBorder="1" applyAlignment="1">
      <alignment horizontal="left" vertical="center" wrapText="1"/>
    </xf>
    <xf numFmtId="0" fontId="39" fillId="0" borderId="11" xfId="0" applyFont="1" applyFill="1" applyBorder="1" applyAlignment="1">
      <alignment horizontal="left" vertical="center" wrapText="1"/>
    </xf>
    <xf numFmtId="9" fontId="30" fillId="0" borderId="1" xfId="0" applyNumberFormat="1" applyFont="1" applyFill="1" applyBorder="1" applyAlignment="1">
      <alignment horizontal="center" vertical="center" wrapText="1"/>
    </xf>
    <xf numFmtId="0" fontId="30" fillId="0" borderId="11" xfId="0" applyFont="1" applyFill="1" applyBorder="1" applyAlignment="1">
      <alignment horizontal="left" vertical="center"/>
    </xf>
    <xf numFmtId="0" fontId="25" fillId="0" borderId="11" xfId="0" applyFont="1" applyFill="1" applyBorder="1" applyAlignment="1">
      <alignment horizontal="left" vertical="center" wrapText="1"/>
    </xf>
    <xf numFmtId="0" fontId="29" fillId="0" borderId="2" xfId="0" applyFont="1" applyFill="1" applyBorder="1" applyAlignment="1">
      <alignment vertical="center" wrapText="1"/>
    </xf>
    <xf numFmtId="0" fontId="30" fillId="0" borderId="1" xfId="0" applyFont="1" applyFill="1" applyBorder="1" applyAlignment="1">
      <alignment vertical="center" wrapText="1"/>
    </xf>
    <xf numFmtId="0" fontId="25" fillId="0" borderId="3" xfId="0" applyFont="1" applyFill="1" applyBorder="1" applyAlignment="1">
      <alignment horizontal="center" vertical="center"/>
    </xf>
    <xf numFmtId="0" fontId="25" fillId="0" borderId="4" xfId="0" applyFont="1" applyFill="1" applyBorder="1" applyAlignment="1">
      <alignment vertical="center"/>
    </xf>
    <xf numFmtId="0" fontId="29" fillId="0" borderId="18"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5" fillId="5" borderId="11" xfId="0" applyFont="1" applyFill="1" applyBorder="1" applyAlignment="1">
      <alignment horizontal="left" vertical="center" wrapText="1"/>
    </xf>
    <xf numFmtId="0" fontId="42" fillId="0" borderId="0" xfId="3" applyFont="1" applyFill="1"/>
    <xf numFmtId="0" fontId="41" fillId="0" borderId="0" xfId="3"/>
    <xf numFmtId="0" fontId="45" fillId="0" borderId="1" xfId="3" applyFont="1" applyFill="1" applyBorder="1" applyAlignment="1">
      <alignment horizontal="left" vertical="center" wrapText="1"/>
    </xf>
    <xf numFmtId="0" fontId="45" fillId="0" borderId="1" xfId="3" applyFont="1" applyFill="1" applyBorder="1" applyAlignment="1">
      <alignment vertical="center" wrapText="1"/>
    </xf>
    <xf numFmtId="0" fontId="46" fillId="0" borderId="18" xfId="3" applyFont="1" applyFill="1" applyBorder="1" applyAlignment="1">
      <alignment horizontal="center" vertical="center" wrapText="1"/>
    </xf>
    <xf numFmtId="0" fontId="46" fillId="0" borderId="13" xfId="3" applyFont="1" applyFill="1" applyBorder="1" applyAlignment="1">
      <alignment horizontal="center" vertical="center" wrapText="1"/>
    </xf>
    <xf numFmtId="0" fontId="46" fillId="0" borderId="11" xfId="3" applyFont="1" applyFill="1" applyBorder="1" applyAlignment="1">
      <alignment horizontal="left" vertical="center" wrapText="1"/>
    </xf>
    <xf numFmtId="9" fontId="46" fillId="0" borderId="13" xfId="3" applyNumberFormat="1" applyFont="1" applyFill="1" applyBorder="1" applyAlignment="1">
      <alignment horizontal="center" vertical="center"/>
    </xf>
    <xf numFmtId="0" fontId="45" fillId="0" borderId="11" xfId="3" applyFont="1" applyFill="1" applyBorder="1" applyAlignment="1">
      <alignment vertical="center" wrapText="1"/>
    </xf>
    <xf numFmtId="0" fontId="45" fillId="0" borderId="11" xfId="3" applyFont="1" applyFill="1" applyBorder="1" applyAlignment="1">
      <alignment horizontal="left" vertical="center" wrapText="1"/>
    </xf>
    <xf numFmtId="0" fontId="45" fillId="0" borderId="18" xfId="3" applyFont="1" applyFill="1" applyBorder="1" applyAlignment="1">
      <alignment horizontal="center" vertical="center" wrapText="1"/>
    </xf>
    <xf numFmtId="0" fontId="45" fillId="0" borderId="13" xfId="3" applyFont="1" applyFill="1" applyBorder="1" applyAlignment="1">
      <alignment horizontal="center" vertical="center" wrapText="1"/>
    </xf>
    <xf numFmtId="3" fontId="46" fillId="0" borderId="11" xfId="3" applyNumberFormat="1" applyFont="1" applyFill="1" applyBorder="1" applyAlignment="1">
      <alignment horizontal="center" vertical="center" wrapText="1"/>
    </xf>
    <xf numFmtId="0" fontId="46" fillId="0" borderId="11" xfId="3" applyFont="1" applyFill="1" applyBorder="1" applyAlignment="1">
      <alignment horizontal="center" vertical="center" wrapText="1"/>
    </xf>
    <xf numFmtId="164" fontId="46" fillId="0" borderId="13" xfId="3" applyNumberFormat="1" applyFont="1" applyFill="1" applyBorder="1" applyAlignment="1">
      <alignment horizontal="center" vertical="center"/>
    </xf>
    <xf numFmtId="3" fontId="42" fillId="0" borderId="0" xfId="3" applyNumberFormat="1" applyFont="1" applyFill="1"/>
    <xf numFmtId="0" fontId="46" fillId="0" borderId="11" xfId="3" applyFont="1" applyFill="1" applyBorder="1" applyAlignment="1">
      <alignment horizontal="left" vertical="center" wrapText="1" indent="1"/>
    </xf>
    <xf numFmtId="3" fontId="46" fillId="0" borderId="13" xfId="3" applyNumberFormat="1" applyFont="1" applyFill="1" applyBorder="1" applyAlignment="1">
      <alignment horizontal="center" vertical="center"/>
    </xf>
    <xf numFmtId="0" fontId="47" fillId="0" borderId="11" xfId="3" applyFont="1" applyBorder="1" applyAlignment="1">
      <alignment horizontal="left" vertical="center" wrapText="1" indent="1"/>
    </xf>
    <xf numFmtId="3" fontId="48" fillId="0" borderId="13" xfId="3" applyNumberFormat="1" applyFont="1" applyFill="1" applyBorder="1" applyAlignment="1">
      <alignment horizontal="center" vertical="center"/>
    </xf>
    <xf numFmtId="164" fontId="48" fillId="0" borderId="13" xfId="3" applyNumberFormat="1" applyFont="1" applyFill="1" applyBorder="1" applyAlignment="1">
      <alignment horizontal="center" vertical="center"/>
    </xf>
    <xf numFmtId="0" fontId="49" fillId="0" borderId="20" xfId="3" applyFont="1" applyFill="1" applyBorder="1" applyAlignment="1">
      <alignment horizontal="left" vertical="center" wrapText="1" indent="1"/>
    </xf>
    <xf numFmtId="0" fontId="50" fillId="5" borderId="1" xfId="3" applyFont="1" applyFill="1" applyBorder="1" applyAlignment="1">
      <alignment horizontal="left" vertical="center" wrapText="1"/>
    </xf>
    <xf numFmtId="0" fontId="50" fillId="5" borderId="11" xfId="3" applyFont="1" applyFill="1" applyBorder="1" applyAlignment="1">
      <alignment horizontal="left" vertical="center" wrapText="1"/>
    </xf>
    <xf numFmtId="0" fontId="52" fillId="5" borderId="2" xfId="3" applyFont="1" applyFill="1" applyBorder="1" applyAlignment="1">
      <alignment vertical="center" wrapText="1"/>
    </xf>
    <xf numFmtId="0" fontId="50" fillId="5" borderId="1" xfId="3" applyFont="1" applyFill="1" applyBorder="1" applyAlignment="1">
      <alignment vertical="center" wrapText="1"/>
    </xf>
    <xf numFmtId="0" fontId="53" fillId="0" borderId="11" xfId="3" applyFont="1" applyBorder="1" applyAlignment="1">
      <alignment horizontal="left" vertical="center" wrapText="1" indent="1"/>
    </xf>
    <xf numFmtId="0" fontId="46" fillId="0" borderId="11" xfId="3" applyFont="1" applyFill="1" applyBorder="1" applyAlignment="1">
      <alignment vertical="center" wrapText="1"/>
    </xf>
    <xf numFmtId="0" fontId="46" fillId="0" borderId="12" xfId="3" applyFont="1" applyFill="1" applyBorder="1" applyAlignment="1">
      <alignment horizontal="left" vertical="center" wrapText="1"/>
    </xf>
    <xf numFmtId="0" fontId="46" fillId="0" borderId="13" xfId="3" applyFont="1" applyFill="1" applyBorder="1" applyAlignment="1">
      <alignment horizontal="left" vertical="center" wrapText="1"/>
    </xf>
    <xf numFmtId="3" fontId="45" fillId="4" borderId="13" xfId="3" applyNumberFormat="1" applyFont="1" applyFill="1" applyBorder="1" applyAlignment="1">
      <alignment horizontal="center" vertical="center"/>
    </xf>
    <xf numFmtId="164" fontId="49" fillId="0" borderId="13" xfId="3" applyNumberFormat="1" applyFont="1" applyFill="1" applyBorder="1" applyAlignment="1">
      <alignment horizontal="center" vertical="center"/>
    </xf>
    <xf numFmtId="3" fontId="27" fillId="0" borderId="0" xfId="3" applyNumberFormat="1" applyFont="1" applyFill="1" applyBorder="1" applyAlignment="1">
      <alignment horizontal="center" vertical="center"/>
    </xf>
    <xf numFmtId="3" fontId="45" fillId="0" borderId="13" xfId="3" applyNumberFormat="1" applyFont="1" applyFill="1" applyBorder="1" applyAlignment="1">
      <alignment horizontal="center" vertical="center"/>
    </xf>
    <xf numFmtId="0" fontId="45" fillId="0" borderId="0" xfId="3" applyFont="1" applyFill="1" applyBorder="1" applyAlignment="1">
      <alignment horizontal="left" vertical="center" wrapText="1" indent="1"/>
    </xf>
    <xf numFmtId="3" fontId="46" fillId="0" borderId="0" xfId="3" applyNumberFormat="1" applyFont="1" applyFill="1" applyBorder="1" applyAlignment="1">
      <alignment horizontal="center" vertical="center"/>
    </xf>
    <xf numFmtId="0" fontId="3" fillId="0" borderId="0" xfId="0" applyFont="1" applyAlignment="1"/>
    <xf numFmtId="0" fontId="8" fillId="3" borderId="18"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0" borderId="11" xfId="0" applyFont="1" applyFill="1" applyBorder="1" applyAlignment="1">
      <alignment vertical="center" wrapText="1"/>
    </xf>
    <xf numFmtId="3" fontId="8" fillId="0" borderId="13" xfId="0" applyNumberFormat="1" applyFont="1" applyFill="1" applyBorder="1" applyAlignment="1">
      <alignment horizontal="center" vertical="center"/>
    </xf>
    <xf numFmtId="0" fontId="6" fillId="5" borderId="11" xfId="0" applyFont="1" applyFill="1" applyBorder="1" applyAlignment="1">
      <alignment vertical="center" wrapText="1"/>
    </xf>
    <xf numFmtId="3" fontId="25" fillId="0" borderId="0" xfId="0" applyNumberFormat="1" applyFont="1" applyFill="1" applyBorder="1" applyAlignment="1">
      <alignment horizontal="center" vertical="center"/>
    </xf>
    <xf numFmtId="3" fontId="0" fillId="0" borderId="0" xfId="0" applyNumberFormat="1" applyFill="1"/>
    <xf numFmtId="0" fontId="8" fillId="0" borderId="11" xfId="0" applyFont="1" applyFill="1" applyBorder="1" applyAlignment="1">
      <alignment horizontal="left" vertical="center" wrapText="1"/>
    </xf>
    <xf numFmtId="0" fontId="55" fillId="0" borderId="11" xfId="0" applyFont="1" applyFill="1" applyBorder="1" applyAlignment="1">
      <alignment horizontal="left" vertical="center" wrapText="1"/>
    </xf>
    <xf numFmtId="0" fontId="6" fillId="3" borderId="18"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8" fillId="3" borderId="11" xfId="0" applyFont="1" applyFill="1" applyBorder="1" applyAlignment="1">
      <alignment horizontal="left" vertical="center" wrapText="1"/>
    </xf>
    <xf numFmtId="3" fontId="56" fillId="0" borderId="13" xfId="0" applyNumberFormat="1" applyFont="1" applyBorder="1" applyAlignment="1">
      <alignment horizontal="center" vertical="center"/>
    </xf>
    <xf numFmtId="3" fontId="35" fillId="0" borderId="0" xfId="0" applyNumberFormat="1" applyFont="1" applyFill="1" applyBorder="1" applyAlignment="1">
      <alignment horizontal="center" vertical="center"/>
    </xf>
    <xf numFmtId="4" fontId="8" fillId="3" borderId="11" xfId="0" applyNumberFormat="1" applyFont="1" applyFill="1" applyBorder="1" applyAlignment="1">
      <alignment horizontal="center" vertical="center" wrapText="1"/>
    </xf>
    <xf numFmtId="3" fontId="25" fillId="3" borderId="0" xfId="0" applyNumberFormat="1" applyFont="1" applyFill="1" applyBorder="1" applyAlignment="1">
      <alignment horizontal="center" vertical="center" wrapText="1"/>
    </xf>
    <xf numFmtId="0" fontId="8" fillId="3" borderId="11" xfId="0" applyFont="1" applyFill="1" applyBorder="1" applyAlignment="1">
      <alignment horizontal="center" vertical="center" wrapText="1"/>
    </xf>
    <xf numFmtId="164" fontId="8" fillId="3" borderId="13" xfId="0" applyNumberFormat="1" applyFont="1" applyFill="1" applyBorder="1" applyAlignment="1">
      <alignment horizontal="center" vertical="center"/>
    </xf>
    <xf numFmtId="0" fontId="8" fillId="0" borderId="11" xfId="0" applyFont="1" applyBorder="1" applyAlignment="1">
      <alignment horizontal="left" vertical="center" wrapText="1" indent="1"/>
    </xf>
    <xf numFmtId="168" fontId="25" fillId="3" borderId="0" xfId="0" applyNumberFormat="1" applyFont="1" applyFill="1" applyBorder="1" applyAlignment="1">
      <alignment horizontal="center" vertical="center"/>
    </xf>
    <xf numFmtId="3" fontId="0" fillId="3" borderId="0" xfId="0" applyNumberFormat="1" applyFill="1" applyBorder="1"/>
    <xf numFmtId="0" fontId="56" fillId="0" borderId="11" xfId="0" applyFont="1" applyBorder="1" applyAlignment="1">
      <alignment horizontal="left" vertical="center" wrapText="1" indent="1"/>
    </xf>
    <xf numFmtId="3" fontId="56" fillId="3" borderId="13" xfId="0" applyNumberFormat="1" applyFont="1" applyFill="1" applyBorder="1" applyAlignment="1">
      <alignment horizontal="center" vertical="center"/>
    </xf>
    <xf numFmtId="9" fontId="56" fillId="0" borderId="13" xfId="1" applyFont="1" applyBorder="1" applyAlignment="1">
      <alignment horizontal="center" vertical="center"/>
    </xf>
    <xf numFmtId="0" fontId="0" fillId="3" borderId="0" xfId="0" applyFill="1"/>
    <xf numFmtId="164" fontId="56" fillId="0" borderId="13" xfId="0" applyNumberFormat="1" applyFont="1" applyBorder="1" applyAlignment="1">
      <alignment horizontal="center" vertical="center"/>
    </xf>
    <xf numFmtId="3" fontId="8" fillId="0" borderId="13" xfId="0" applyNumberFormat="1" applyFont="1" applyBorder="1" applyAlignment="1">
      <alignment horizontal="center" vertical="center"/>
    </xf>
    <xf numFmtId="3" fontId="0" fillId="3" borderId="0" xfId="0" applyNumberFormat="1" applyFill="1"/>
    <xf numFmtId="3" fontId="56" fillId="0" borderId="13" xfId="0" applyNumberFormat="1" applyFont="1" applyFill="1" applyBorder="1" applyAlignment="1">
      <alignment horizontal="center" vertical="center"/>
    </xf>
    <xf numFmtId="4" fontId="8" fillId="0" borderId="13" xfId="0" applyNumberFormat="1" applyFont="1" applyBorder="1" applyAlignment="1">
      <alignment horizontal="center" vertical="center"/>
    </xf>
    <xf numFmtId="0" fontId="60" fillId="0" borderId="20" xfId="0" applyFont="1" applyBorder="1" applyAlignment="1">
      <alignment horizontal="left" vertical="center" wrapText="1" indent="1"/>
    </xf>
    <xf numFmtId="3" fontId="61" fillId="0" borderId="13" xfId="0" applyNumberFormat="1" applyFont="1" applyBorder="1" applyAlignment="1">
      <alignment horizontal="center" vertical="center"/>
    </xf>
    <xf numFmtId="0" fontId="55" fillId="2" borderId="11" xfId="0" applyFont="1" applyFill="1" applyBorder="1" applyAlignment="1">
      <alignment vertical="center" wrapText="1"/>
    </xf>
    <xf numFmtId="3" fontId="6" fillId="2" borderId="13" xfId="0" applyNumberFormat="1" applyFont="1" applyFill="1" applyBorder="1" applyAlignment="1">
      <alignment horizontal="center" vertical="center"/>
    </xf>
    <xf numFmtId="0" fontId="57" fillId="0" borderId="11" xfId="0" applyFont="1" applyFill="1" applyBorder="1" applyAlignment="1">
      <alignment vertical="center" wrapText="1"/>
    </xf>
    <xf numFmtId="3" fontId="8" fillId="3" borderId="11" xfId="0" applyNumberFormat="1" applyFont="1" applyFill="1" applyBorder="1" applyAlignment="1">
      <alignment horizontal="center" vertical="center" wrapText="1"/>
    </xf>
    <xf numFmtId="0" fontId="55" fillId="0" borderId="20" xfId="0" applyFont="1" applyBorder="1" applyAlignment="1">
      <alignment horizontal="left" vertical="center" wrapText="1" indent="1"/>
    </xf>
    <xf numFmtId="3" fontId="8" fillId="0" borderId="11" xfId="0" applyNumberFormat="1" applyFont="1" applyFill="1" applyBorder="1" applyAlignment="1">
      <alignment horizontal="center" vertical="center" wrapText="1"/>
    </xf>
    <xf numFmtId="0" fontId="36" fillId="3" borderId="0" xfId="0" applyFont="1" applyFill="1" applyBorder="1"/>
    <xf numFmtId="3" fontId="36" fillId="3" borderId="0" xfId="0" applyNumberFormat="1" applyFont="1" applyFill="1" applyBorder="1"/>
    <xf numFmtId="3" fontId="29" fillId="3" borderId="0" xfId="0" applyNumberFormat="1" applyFont="1" applyFill="1" applyBorder="1" applyAlignment="1">
      <alignment horizontal="center" vertical="center" wrapText="1"/>
    </xf>
    <xf numFmtId="166" fontId="8" fillId="3" borderId="11" xfId="0" applyNumberFormat="1" applyFont="1" applyFill="1" applyBorder="1" applyAlignment="1">
      <alignment horizontal="center" vertical="center" wrapText="1"/>
    </xf>
    <xf numFmtId="0" fontId="36" fillId="0" borderId="0" xfId="0" applyFont="1"/>
    <xf numFmtId="0" fontId="8" fillId="5" borderId="11" xfId="0" applyFont="1" applyFill="1" applyBorder="1" applyAlignment="1">
      <alignment horizontal="left" vertical="center" wrapText="1"/>
    </xf>
    <xf numFmtId="0" fontId="8" fillId="3" borderId="23" xfId="0" applyFont="1" applyFill="1" applyBorder="1" applyAlignment="1">
      <alignment vertical="center" wrapText="1"/>
    </xf>
    <xf numFmtId="0" fontId="8" fillId="3" borderId="12" xfId="0" applyFont="1" applyFill="1" applyBorder="1" applyAlignment="1">
      <alignment horizontal="center" vertical="center" wrapText="1"/>
    </xf>
    <xf numFmtId="0" fontId="0" fillId="3" borderId="0" xfId="0" applyFill="1" applyBorder="1"/>
    <xf numFmtId="0" fontId="55" fillId="4" borderId="11" xfId="0" applyFont="1" applyFill="1" applyBorder="1" applyAlignment="1">
      <alignment vertical="center" wrapText="1"/>
    </xf>
    <xf numFmtId="3" fontId="6" fillId="4" borderId="13" xfId="0" applyNumberFormat="1" applyFont="1" applyFill="1" applyBorder="1" applyAlignment="1">
      <alignment horizontal="center" vertical="center"/>
    </xf>
    <xf numFmtId="3" fontId="6" fillId="5" borderId="13" xfId="0" applyNumberFormat="1" applyFont="1" applyFill="1" applyBorder="1" applyAlignment="1">
      <alignment horizontal="center" vertical="center"/>
    </xf>
    <xf numFmtId="3" fontId="29" fillId="0" borderId="0" xfId="0" applyNumberFormat="1" applyFont="1" applyFill="1" applyBorder="1" applyAlignment="1">
      <alignment horizontal="center" vertical="center"/>
    </xf>
    <xf numFmtId="0" fontId="56" fillId="3" borderId="11" xfId="0" applyFont="1" applyFill="1" applyBorder="1" applyAlignment="1">
      <alignment vertical="center" wrapText="1"/>
    </xf>
    <xf numFmtId="3" fontId="61" fillId="3" borderId="13" xfId="0" applyNumberFormat="1" applyFont="1" applyFill="1" applyBorder="1" applyAlignment="1">
      <alignment horizontal="center" vertical="center"/>
    </xf>
    <xf numFmtId="0" fontId="63" fillId="0" borderId="0" xfId="0" applyFont="1" applyAlignment="1">
      <alignment horizontal="left" wrapText="1"/>
    </xf>
    <xf numFmtId="0" fontId="63" fillId="0" borderId="0" xfId="0" applyFont="1" applyAlignment="1">
      <alignment wrapText="1"/>
    </xf>
    <xf numFmtId="0" fontId="66" fillId="0" borderId="0" xfId="0" applyFont="1" applyFill="1"/>
    <xf numFmtId="0" fontId="42" fillId="0" borderId="0" xfId="0" applyFont="1" applyFill="1"/>
    <xf numFmtId="0" fontId="67" fillId="0" borderId="0" xfId="0" applyFont="1" applyFill="1"/>
    <xf numFmtId="0" fontId="54" fillId="0" borderId="1" xfId="0" applyFont="1" applyFill="1" applyBorder="1" applyAlignment="1">
      <alignment horizontal="left" vertical="center" wrapText="1"/>
    </xf>
    <xf numFmtId="0" fontId="54" fillId="0" borderId="1" xfId="0" applyFont="1" applyFill="1" applyBorder="1" applyAlignment="1">
      <alignment vertical="center" wrapText="1"/>
    </xf>
    <xf numFmtId="0" fontId="68" fillId="0" borderId="18" xfId="0" applyFont="1" applyFill="1" applyBorder="1" applyAlignment="1">
      <alignment horizontal="center" vertical="center" wrapText="1"/>
    </xf>
    <xf numFmtId="0" fontId="68" fillId="0" borderId="13" xfId="0" applyFont="1" applyFill="1" applyBorder="1" applyAlignment="1">
      <alignment horizontal="center" vertical="center" wrapText="1"/>
    </xf>
    <xf numFmtId="0" fontId="68" fillId="0" borderId="88" xfId="0" applyFont="1" applyFill="1" applyBorder="1" applyAlignment="1">
      <alignment horizontal="left" vertical="center"/>
    </xf>
    <xf numFmtId="0" fontId="68" fillId="3" borderId="13" xfId="0" applyNumberFormat="1" applyFont="1" applyFill="1" applyBorder="1" applyAlignment="1">
      <alignment horizontal="center" vertical="center"/>
    </xf>
    <xf numFmtId="0" fontId="68" fillId="0" borderId="16" xfId="0" applyFont="1" applyFill="1" applyBorder="1" applyAlignment="1">
      <alignment horizontal="left" vertical="center"/>
    </xf>
    <xf numFmtId="0" fontId="68" fillId="3" borderId="89" xfId="0" applyNumberFormat="1" applyFont="1" applyFill="1" applyBorder="1" applyAlignment="1">
      <alignment horizontal="center" vertical="center"/>
    </xf>
    <xf numFmtId="0" fontId="68" fillId="3" borderId="16" xfId="0" applyNumberFormat="1" applyFont="1" applyFill="1" applyBorder="1" applyAlignment="1">
      <alignment horizontal="left" vertical="center"/>
    </xf>
    <xf numFmtId="0" fontId="68" fillId="3" borderId="90" xfId="0" applyNumberFormat="1" applyFont="1" applyFill="1" applyBorder="1" applyAlignment="1">
      <alignment horizontal="center" vertical="center"/>
    </xf>
    <xf numFmtId="9" fontId="68" fillId="0" borderId="13" xfId="0" applyNumberFormat="1" applyFont="1" applyFill="1" applyBorder="1" applyAlignment="1">
      <alignment horizontal="center" vertical="center"/>
    </xf>
    <xf numFmtId="0" fontId="54" fillId="0" borderId="11" xfId="0" applyFont="1" applyFill="1" applyBorder="1" applyAlignment="1">
      <alignment horizontal="left" vertical="center" wrapText="1"/>
    </xf>
    <xf numFmtId="0" fontId="68" fillId="0" borderId="11" xfId="0" applyFont="1" applyFill="1" applyBorder="1" applyAlignment="1">
      <alignment horizontal="left" vertical="center" wrapText="1"/>
    </xf>
    <xf numFmtId="0" fontId="54" fillId="0" borderId="18" xfId="0" applyFont="1" applyFill="1" applyBorder="1" applyAlignment="1">
      <alignment horizontal="center" vertical="center" wrapText="1"/>
    </xf>
    <xf numFmtId="0" fontId="54" fillId="0" borderId="13" xfId="0" applyFont="1" applyFill="1" applyBorder="1" applyAlignment="1">
      <alignment horizontal="center" vertical="center" wrapText="1"/>
    </xf>
    <xf numFmtId="3" fontId="68" fillId="0" borderId="11" xfId="0" applyNumberFormat="1" applyFont="1" applyFill="1" applyBorder="1" applyAlignment="1">
      <alignment horizontal="center" vertical="center" wrapText="1"/>
    </xf>
    <xf numFmtId="0" fontId="68" fillId="0" borderId="11" xfId="0" applyFont="1" applyFill="1" applyBorder="1" applyAlignment="1">
      <alignment horizontal="center" vertical="center" wrapText="1"/>
    </xf>
    <xf numFmtId="164" fontId="68" fillId="0" borderId="13" xfId="0" applyNumberFormat="1" applyFont="1" applyFill="1" applyBorder="1" applyAlignment="1">
      <alignment horizontal="center" vertical="center"/>
    </xf>
    <xf numFmtId="3" fontId="42" fillId="0" borderId="0" xfId="0" applyNumberFormat="1" applyFont="1" applyFill="1"/>
    <xf numFmtId="0" fontId="68" fillId="0" borderId="11" xfId="0" applyFont="1" applyFill="1" applyBorder="1" applyAlignment="1">
      <alignment horizontal="left" vertical="center" wrapText="1" indent="1"/>
    </xf>
    <xf numFmtId="3" fontId="68" fillId="0" borderId="13" xfId="0" applyNumberFormat="1" applyFont="1" applyFill="1" applyBorder="1" applyAlignment="1">
      <alignment horizontal="center" vertical="center"/>
    </xf>
    <xf numFmtId="3" fontId="69" fillId="0" borderId="13" xfId="0" applyNumberFormat="1" applyFont="1" applyFill="1" applyBorder="1" applyAlignment="1">
      <alignment horizontal="center" vertical="center"/>
    </xf>
    <xf numFmtId="9" fontId="69" fillId="3" borderId="13" xfId="1" applyFont="1" applyFill="1" applyBorder="1" applyAlignment="1">
      <alignment horizontal="center" vertical="center"/>
    </xf>
    <xf numFmtId="164" fontId="69" fillId="3" borderId="13" xfId="0" applyNumberFormat="1" applyFont="1" applyFill="1" applyBorder="1" applyAlignment="1">
      <alignment horizontal="center" vertical="center"/>
    </xf>
    <xf numFmtId="0" fontId="70" fillId="0" borderId="20" xfId="0" applyFont="1" applyFill="1" applyBorder="1" applyAlignment="1">
      <alignment horizontal="left" vertical="center" wrapText="1" indent="1"/>
    </xf>
    <xf numFmtId="3" fontId="69" fillId="0" borderId="18" xfId="0" applyNumberFormat="1" applyFont="1" applyFill="1" applyBorder="1" applyAlignment="1">
      <alignment horizontal="center" vertical="center"/>
    </xf>
    <xf numFmtId="0" fontId="54" fillId="0" borderId="97" xfId="0" applyFont="1" applyFill="1" applyBorder="1" applyAlignment="1">
      <alignment horizontal="left" vertical="center" wrapText="1"/>
    </xf>
    <xf numFmtId="0" fontId="68" fillId="0" borderId="101" xfId="0" applyFont="1" applyFill="1" applyBorder="1" applyAlignment="1">
      <alignment horizontal="left" vertical="center" wrapText="1"/>
    </xf>
    <xf numFmtId="0" fontId="67" fillId="0" borderId="102" xfId="0" applyFont="1" applyFill="1" applyBorder="1"/>
    <xf numFmtId="0" fontId="68" fillId="0" borderId="104" xfId="0" applyFont="1" applyFill="1" applyBorder="1" applyAlignment="1">
      <alignment horizontal="left" vertical="center" wrapText="1"/>
    </xf>
    <xf numFmtId="0" fontId="72" fillId="0" borderId="20" xfId="0" applyFont="1" applyFill="1" applyBorder="1" applyAlignment="1">
      <alignment horizontal="left" vertical="center" wrapText="1" indent="1"/>
    </xf>
    <xf numFmtId="3" fontId="73" fillId="0" borderId="18" xfId="0" applyNumberFormat="1" applyFont="1" applyFill="1" applyBorder="1" applyAlignment="1">
      <alignment horizontal="center" vertical="center"/>
    </xf>
    <xf numFmtId="3" fontId="74" fillId="0" borderId="11" xfId="0" applyNumberFormat="1" applyFont="1" applyFill="1" applyBorder="1" applyAlignment="1">
      <alignment horizontal="center" vertical="center" wrapText="1"/>
    </xf>
    <xf numFmtId="0" fontId="54" fillId="0" borderId="11" xfId="0" applyFont="1" applyFill="1" applyBorder="1" applyAlignment="1">
      <alignment vertical="center" wrapText="1"/>
    </xf>
    <xf numFmtId="3" fontId="54" fillId="0" borderId="13" xfId="0" applyNumberFormat="1" applyFont="1" applyFill="1" applyBorder="1" applyAlignment="1">
      <alignment horizontal="center" vertical="center"/>
    </xf>
    <xf numFmtId="0" fontId="70" fillId="0" borderId="11" xfId="0" applyFont="1" applyFill="1" applyBorder="1" applyAlignment="1">
      <alignment vertical="center" wrapText="1"/>
    </xf>
    <xf numFmtId="164" fontId="70" fillId="0" borderId="13" xfId="0" applyNumberFormat="1" applyFont="1" applyFill="1" applyBorder="1" applyAlignment="1">
      <alignment horizontal="center" vertical="center"/>
    </xf>
    <xf numFmtId="164" fontId="69" fillId="0" borderId="13" xfId="0" applyNumberFormat="1" applyFont="1" applyFill="1" applyBorder="1" applyAlignment="1">
      <alignment horizontal="center" vertical="center"/>
    </xf>
    <xf numFmtId="3" fontId="27" fillId="0" borderId="0" xfId="0" applyNumberFormat="1" applyFont="1" applyFill="1" applyBorder="1" applyAlignment="1">
      <alignment horizontal="center" vertical="center"/>
    </xf>
    <xf numFmtId="0" fontId="77" fillId="0" borderId="0" xfId="0" applyFont="1" applyAlignment="1">
      <alignment horizontal="center"/>
    </xf>
    <xf numFmtId="0" fontId="79" fillId="0" borderId="0" xfId="0" applyFont="1"/>
    <xf numFmtId="0" fontId="5" fillId="5" borderId="1" xfId="0" applyFont="1" applyFill="1" applyBorder="1" applyAlignment="1">
      <alignment vertical="center" wrapText="1"/>
    </xf>
    <xf numFmtId="0" fontId="5" fillId="3" borderId="18"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1" xfId="0" applyFont="1" applyFill="1" applyBorder="1" applyAlignment="1">
      <alignment vertical="center" wrapText="1"/>
    </xf>
    <xf numFmtId="9" fontId="7" fillId="3" borderId="13" xfId="0" applyNumberFormat="1" applyFont="1" applyFill="1" applyBorder="1" applyAlignment="1">
      <alignment horizontal="center" vertical="center"/>
    </xf>
    <xf numFmtId="0" fontId="7" fillId="3" borderId="11" xfId="0" applyFont="1" applyFill="1" applyBorder="1" applyAlignment="1">
      <alignment horizontal="left" vertical="center" wrapText="1"/>
    </xf>
    <xf numFmtId="9" fontId="7" fillId="6" borderId="13" xfId="0" applyNumberFormat="1" applyFont="1" applyFill="1" applyBorder="1" applyAlignment="1">
      <alignment horizontal="center" vertical="center"/>
    </xf>
    <xf numFmtId="0" fontId="5" fillId="5" borderId="11" xfId="0" applyFont="1" applyFill="1" applyBorder="1" applyAlignment="1">
      <alignment vertical="center" wrapText="1"/>
    </xf>
    <xf numFmtId="0" fontId="23" fillId="0" borderId="0" xfId="0" applyFont="1"/>
    <xf numFmtId="0" fontId="81" fillId="5" borderId="11" xfId="0" applyFont="1" applyFill="1" applyBorder="1" applyAlignment="1">
      <alignment horizontal="left" vertical="center" wrapText="1"/>
    </xf>
    <xf numFmtId="0" fontId="5" fillId="3" borderId="13" xfId="0" applyFont="1" applyFill="1" applyBorder="1" applyAlignment="1">
      <alignment horizontal="center" vertical="center" wrapText="1"/>
    </xf>
    <xf numFmtId="3" fontId="7" fillId="3" borderId="11" xfId="0" applyNumberFormat="1" applyFont="1" applyFill="1" applyBorder="1" applyAlignment="1">
      <alignment horizontal="center" vertical="center" wrapText="1"/>
    </xf>
    <xf numFmtId="0" fontId="7" fillId="3" borderId="11" xfId="0" applyFont="1" applyFill="1" applyBorder="1" applyAlignment="1">
      <alignment horizontal="center" vertical="center" wrapText="1"/>
    </xf>
    <xf numFmtId="164" fontId="7" fillId="3" borderId="13" xfId="0" applyNumberFormat="1" applyFont="1" applyFill="1" applyBorder="1" applyAlignment="1">
      <alignment horizontal="center" vertical="center"/>
    </xf>
    <xf numFmtId="0" fontId="7" fillId="0" borderId="11" xfId="0" applyFont="1" applyBorder="1" applyAlignment="1">
      <alignment horizontal="left" vertical="center" wrapText="1" indent="1"/>
    </xf>
    <xf numFmtId="3" fontId="5" fillId="0" borderId="13" xfId="0" applyNumberFormat="1" applyFont="1" applyBorder="1" applyAlignment="1">
      <alignment horizontal="center" vertical="center"/>
    </xf>
    <xf numFmtId="0" fontId="53" fillId="0" borderId="11" xfId="0" applyFont="1" applyBorder="1" applyAlignment="1">
      <alignment horizontal="left" vertical="center" wrapText="1" indent="1"/>
    </xf>
    <xf numFmtId="3" fontId="7" fillId="0" borderId="13" xfId="0" applyNumberFormat="1" applyFont="1" applyBorder="1" applyAlignment="1">
      <alignment horizontal="center" vertical="center"/>
    </xf>
    <xf numFmtId="3" fontId="53" fillId="0" borderId="13" xfId="0" applyNumberFormat="1" applyFont="1" applyBorder="1" applyAlignment="1">
      <alignment horizontal="center" vertical="center"/>
    </xf>
    <xf numFmtId="164" fontId="53" fillId="0" borderId="13" xfId="0" applyNumberFormat="1" applyFont="1" applyBorder="1" applyAlignment="1">
      <alignment horizontal="center" vertical="center"/>
    </xf>
    <xf numFmtId="9" fontId="7" fillId="0" borderId="13" xfId="1" applyFont="1" applyBorder="1" applyAlignment="1">
      <alignment horizontal="center" vertical="center"/>
    </xf>
    <xf numFmtId="164" fontId="7" fillId="0" borderId="13" xfId="1" applyNumberFormat="1" applyFont="1" applyBorder="1" applyAlignment="1">
      <alignment horizontal="center" vertical="center"/>
    </xf>
    <xf numFmtId="0" fontId="84" fillId="0" borderId="20" xfId="0" applyFont="1" applyBorder="1" applyAlignment="1">
      <alignment horizontal="left" vertical="center" wrapText="1" indent="1"/>
    </xf>
    <xf numFmtId="0" fontId="81" fillId="2" borderId="11" xfId="0" applyFont="1" applyFill="1" applyBorder="1" applyAlignment="1">
      <alignment vertical="center" wrapText="1"/>
    </xf>
    <xf numFmtId="3" fontId="5" fillId="2" borderId="13" xfId="0" applyNumberFormat="1" applyFont="1" applyFill="1" applyBorder="1" applyAlignment="1">
      <alignment horizontal="center" vertical="center"/>
    </xf>
    <xf numFmtId="0" fontId="81" fillId="5" borderId="11" xfId="0" applyFont="1" applyFill="1" applyBorder="1" applyAlignment="1">
      <alignment vertical="center" wrapText="1"/>
    </xf>
    <xf numFmtId="0" fontId="81" fillId="0" borderId="20" xfId="0" applyFont="1" applyBorder="1" applyAlignment="1">
      <alignment horizontal="left" vertical="center" wrapText="1" indent="1"/>
    </xf>
    <xf numFmtId="3" fontId="7" fillId="0" borderId="11" xfId="0" applyNumberFormat="1" applyFont="1" applyFill="1" applyBorder="1" applyAlignment="1">
      <alignment horizontal="center" vertical="center" wrapText="1"/>
    </xf>
    <xf numFmtId="3" fontId="53" fillId="0" borderId="13" xfId="0" applyNumberFormat="1" applyFont="1" applyFill="1" applyBorder="1" applyAlignment="1">
      <alignment horizontal="center" vertical="center"/>
    </xf>
    <xf numFmtId="3" fontId="7" fillId="0" borderId="13" xfId="0" applyNumberFormat="1" applyFont="1" applyFill="1" applyBorder="1" applyAlignment="1">
      <alignment horizontal="center" vertical="center"/>
    </xf>
    <xf numFmtId="0" fontId="81" fillId="2" borderId="20" xfId="0" applyFont="1" applyFill="1" applyBorder="1" applyAlignment="1">
      <alignment vertical="center" wrapText="1"/>
    </xf>
    <xf numFmtId="0" fontId="81" fillId="5" borderId="16" xfId="0" applyFont="1" applyFill="1" applyBorder="1" applyAlignment="1">
      <alignment vertical="center" wrapText="1"/>
    </xf>
    <xf numFmtId="0" fontId="81" fillId="5" borderId="1" xfId="0" applyFont="1" applyFill="1" applyBorder="1" applyAlignment="1">
      <alignment horizontal="left" vertical="center" wrapText="1"/>
    </xf>
    <xf numFmtId="0" fontId="7" fillId="0" borderId="2" xfId="0" applyFont="1" applyFill="1" applyBorder="1" applyAlignment="1">
      <alignment vertical="center" wrapText="1"/>
    </xf>
    <xf numFmtId="0" fontId="81" fillId="0" borderId="1" xfId="0" applyFont="1" applyFill="1" applyBorder="1" applyAlignment="1">
      <alignment vertical="center" wrapText="1"/>
    </xf>
    <xf numFmtId="0" fontId="7" fillId="0" borderId="3" xfId="0" applyFont="1" applyFill="1" applyBorder="1" applyAlignment="1">
      <alignment vertical="center"/>
    </xf>
    <xf numFmtId="0" fontId="7" fillId="0" borderId="4" xfId="0" applyFont="1" applyFill="1" applyBorder="1" applyAlignment="1">
      <alignment vertical="center"/>
    </xf>
    <xf numFmtId="3" fontId="85" fillId="3" borderId="11" xfId="0" applyNumberFormat="1" applyFont="1" applyFill="1" applyBorder="1" applyAlignment="1">
      <alignment horizontal="center" vertical="center" wrapText="1"/>
    </xf>
    <xf numFmtId="164" fontId="85" fillId="3" borderId="13" xfId="0" applyNumberFormat="1" applyFont="1" applyFill="1" applyBorder="1" applyAlignment="1">
      <alignment horizontal="center" vertical="center"/>
    </xf>
    <xf numFmtId="0" fontId="84" fillId="0" borderId="109" xfId="0" applyFont="1" applyBorder="1" applyAlignment="1">
      <alignment horizontal="left" vertical="center" wrapText="1" indent="1"/>
    </xf>
    <xf numFmtId="0" fontId="5" fillId="0" borderId="2" xfId="0" applyFont="1" applyFill="1" applyBorder="1" applyAlignment="1">
      <alignment vertical="center"/>
    </xf>
    <xf numFmtId="0" fontId="79" fillId="0" borderId="0" xfId="0" applyFont="1" applyFill="1" applyAlignment="1">
      <alignment horizontal="center" wrapText="1"/>
    </xf>
    <xf numFmtId="0" fontId="5" fillId="3" borderId="11" xfId="0" applyFont="1" applyFill="1" applyBorder="1" applyAlignment="1">
      <alignment horizontal="center" vertical="center" wrapText="1"/>
    </xf>
    <xf numFmtId="3" fontId="5" fillId="3" borderId="11" xfId="0" applyNumberFormat="1" applyFont="1" applyFill="1" applyBorder="1" applyAlignment="1">
      <alignment horizontal="center" vertical="center" wrapText="1"/>
    </xf>
    <xf numFmtId="0" fontId="79" fillId="0" borderId="0" xfId="0" applyFont="1" applyFill="1" applyAlignment="1">
      <alignment horizontal="right"/>
    </xf>
    <xf numFmtId="0" fontId="5" fillId="5" borderId="2" xfId="0" applyFont="1" applyFill="1" applyBorder="1" applyAlignment="1">
      <alignment horizontal="center" vertical="center" wrapText="1"/>
    </xf>
    <xf numFmtId="0" fontId="81" fillId="5" borderId="1" xfId="0" applyFont="1" applyFill="1" applyBorder="1" applyAlignment="1">
      <alignment vertical="center" wrapText="1"/>
    </xf>
    <xf numFmtId="0" fontId="5" fillId="5" borderId="3" xfId="0" applyFont="1" applyFill="1" applyBorder="1" applyAlignment="1">
      <alignment horizontal="right" vertical="center"/>
    </xf>
    <xf numFmtId="0" fontId="7" fillId="5" borderId="4" xfId="0" applyFont="1" applyFill="1" applyBorder="1" applyAlignment="1">
      <alignment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5" fillId="0" borderId="11" xfId="0" applyFont="1" applyFill="1" applyBorder="1" applyAlignment="1">
      <alignment horizontal="left" vertical="center" wrapText="1"/>
    </xf>
    <xf numFmtId="9" fontId="81" fillId="0" borderId="1" xfId="0" applyNumberFormat="1" applyFont="1" applyFill="1" applyBorder="1" applyAlignment="1">
      <alignment horizontal="center" vertical="center" wrapText="1"/>
    </xf>
    <xf numFmtId="0" fontId="7" fillId="5" borderId="2" xfId="0" applyFont="1" applyFill="1" applyBorder="1" applyAlignment="1">
      <alignment vertical="center"/>
    </xf>
    <xf numFmtId="0" fontId="7" fillId="5" borderId="3" xfId="0" applyFont="1" applyFill="1" applyBorder="1" applyAlignment="1">
      <alignment vertical="center"/>
    </xf>
    <xf numFmtId="0" fontId="7" fillId="0" borderId="1" xfId="0" applyFont="1" applyFill="1" applyBorder="1" applyAlignment="1">
      <alignment vertical="center" wrapText="1"/>
    </xf>
    <xf numFmtId="0" fontId="7" fillId="3" borderId="4" xfId="0" applyFont="1" applyFill="1" applyBorder="1" applyAlignment="1">
      <alignment vertical="center"/>
    </xf>
    <xf numFmtId="3" fontId="5" fillId="4" borderId="13" xfId="0" applyNumberFormat="1" applyFont="1" applyFill="1" applyBorder="1" applyAlignment="1">
      <alignment horizontal="center" vertical="center"/>
    </xf>
    <xf numFmtId="0" fontId="5" fillId="0" borderId="0" xfId="0" applyFont="1" applyBorder="1" applyAlignment="1">
      <alignment horizontal="left" vertical="center" wrapText="1" indent="1"/>
    </xf>
    <xf numFmtId="3" fontId="7" fillId="0" borderId="0" xfId="0" applyNumberFormat="1" applyFont="1" applyBorder="1" applyAlignment="1">
      <alignment horizontal="center" vertical="center"/>
    </xf>
    <xf numFmtId="0" fontId="86" fillId="0" borderId="0" xfId="0" applyFont="1" applyAlignment="1">
      <alignment horizontal="center"/>
    </xf>
    <xf numFmtId="0" fontId="23" fillId="3" borderId="0" xfId="0" applyFont="1" applyFill="1" applyAlignment="1">
      <alignment horizontal="center"/>
    </xf>
    <xf numFmtId="0" fontId="39" fillId="3" borderId="1" xfId="0" applyFont="1" applyFill="1" applyBorder="1" applyAlignment="1">
      <alignment horizontal="left" vertical="center" wrapText="1"/>
    </xf>
    <xf numFmtId="0" fontId="8" fillId="3" borderId="0" xfId="0" applyFont="1" applyFill="1" applyBorder="1" applyAlignment="1">
      <alignment horizontal="center" vertical="center"/>
    </xf>
    <xf numFmtId="49" fontId="8" fillId="3" borderId="0" xfId="0" applyNumberFormat="1" applyFont="1" applyFill="1" applyBorder="1" applyAlignment="1">
      <alignment horizontal="center" vertical="center"/>
    </xf>
    <xf numFmtId="0" fontId="6" fillId="0" borderId="0" xfId="0" applyFont="1" applyFill="1" applyBorder="1" applyAlignment="1">
      <alignment horizontal="center"/>
    </xf>
    <xf numFmtId="0" fontId="8" fillId="0" borderId="0" xfId="0" applyFont="1" applyFill="1" applyBorder="1" applyAlignment="1">
      <alignment horizontal="center" vertical="center" wrapText="1"/>
    </xf>
    <xf numFmtId="0" fontId="39" fillId="3" borderId="23" xfId="0" applyFont="1" applyFill="1" applyBorder="1" applyAlignment="1">
      <alignment vertical="center" wrapText="1"/>
    </xf>
    <xf numFmtId="0" fontId="89" fillId="0" borderId="0" xfId="0" applyFont="1" applyFill="1" applyBorder="1" applyAlignment="1">
      <alignment horizontal="center" vertical="center" wrapText="1"/>
    </xf>
    <xf numFmtId="0" fontId="27" fillId="3" borderId="18"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7" fillId="3" borderId="13" xfId="0" applyFont="1" applyFill="1" applyBorder="1" applyAlignment="1">
      <alignment horizontal="center" vertical="center" wrapText="1"/>
    </xf>
    <xf numFmtId="0" fontId="27" fillId="3" borderId="11" xfId="0" applyFont="1" applyFill="1" applyBorder="1" applyAlignment="1">
      <alignment horizontal="left" vertical="center" wrapText="1"/>
    </xf>
    <xf numFmtId="9" fontId="27" fillId="3" borderId="13" xfId="1" applyFont="1" applyFill="1" applyBorder="1" applyAlignment="1">
      <alignment horizontal="center" vertical="center" wrapText="1"/>
    </xf>
    <xf numFmtId="9" fontId="27" fillId="3" borderId="13" xfId="0" applyNumberFormat="1" applyFont="1" applyFill="1" applyBorder="1" applyAlignment="1">
      <alignment horizontal="center" vertical="center" wrapText="1"/>
    </xf>
    <xf numFmtId="9" fontId="27" fillId="3" borderId="13" xfId="0" applyNumberFormat="1" applyFont="1" applyFill="1" applyBorder="1" applyAlignment="1">
      <alignment horizontal="center" vertical="center"/>
    </xf>
    <xf numFmtId="9" fontId="25" fillId="0" borderId="0" xfId="0" applyNumberFormat="1" applyFont="1" applyFill="1" applyBorder="1" applyAlignment="1">
      <alignment horizontal="center" vertical="center"/>
    </xf>
    <xf numFmtId="0" fontId="30" fillId="8" borderId="11" xfId="0" applyFont="1" applyFill="1" applyBorder="1" applyAlignment="1">
      <alignment vertical="center" wrapText="1"/>
    </xf>
    <xf numFmtId="0" fontId="24" fillId="0" borderId="0" xfId="0" applyFont="1" applyFill="1" applyBorder="1" applyAlignment="1">
      <alignment horizontal="center" vertical="center"/>
    </xf>
    <xf numFmtId="0" fontId="27" fillId="3" borderId="11" xfId="0" applyFont="1" applyFill="1" applyBorder="1" applyAlignment="1">
      <alignment vertical="center" wrapText="1"/>
    </xf>
    <xf numFmtId="169" fontId="27" fillId="3" borderId="13" xfId="0" applyNumberFormat="1" applyFont="1" applyFill="1" applyBorder="1" applyAlignment="1">
      <alignment horizontal="center" vertical="center"/>
    </xf>
    <xf numFmtId="0" fontId="27" fillId="0" borderId="11" xfId="0" applyFont="1" applyFill="1" applyBorder="1" applyAlignment="1">
      <alignment vertical="center" wrapText="1"/>
    </xf>
    <xf numFmtId="20" fontId="0" fillId="0" borderId="0" xfId="0" applyNumberFormat="1" applyFill="1"/>
    <xf numFmtId="1" fontId="27" fillId="3" borderId="13" xfId="0" applyNumberFormat="1" applyFont="1" applyFill="1" applyBorder="1" applyAlignment="1">
      <alignment horizontal="center" vertical="center"/>
    </xf>
    <xf numFmtId="9" fontId="39" fillId="0" borderId="0" xfId="0" applyNumberFormat="1" applyFont="1" applyFill="1" applyBorder="1" applyAlignment="1">
      <alignment horizontal="center" vertical="center"/>
    </xf>
    <xf numFmtId="171" fontId="27" fillId="3" borderId="13" xfId="4" applyNumberFormat="1" applyFont="1" applyFill="1" applyBorder="1" applyAlignment="1">
      <alignment horizontal="center" vertical="center"/>
    </xf>
    <xf numFmtId="9" fontId="1" fillId="0" borderId="0" xfId="1" applyFont="1" applyFill="1"/>
    <xf numFmtId="0" fontId="30" fillId="0" borderId="0" xfId="0" applyFont="1" applyFill="1" applyBorder="1" applyAlignment="1">
      <alignment horizontal="center" vertical="center"/>
    </xf>
    <xf numFmtId="0" fontId="2" fillId="0" borderId="0" xfId="0" applyFont="1" applyFill="1"/>
    <xf numFmtId="0" fontId="2" fillId="0" borderId="0" xfId="0" applyFont="1"/>
    <xf numFmtId="0" fontId="55" fillId="0" borderId="0" xfId="0" applyFont="1" applyFill="1" applyBorder="1" applyAlignment="1">
      <alignment horizontal="center" vertical="center"/>
    </xf>
    <xf numFmtId="3" fontId="27" fillId="0" borderId="13" xfId="0" applyNumberFormat="1" applyFont="1" applyBorder="1" applyAlignment="1">
      <alignment horizontal="center" vertical="center"/>
    </xf>
    <xf numFmtId="3" fontId="91" fillId="3" borderId="13" xfId="0" applyNumberFormat="1" applyFont="1" applyFill="1" applyBorder="1" applyAlignment="1">
      <alignment horizontal="center" vertical="center"/>
    </xf>
    <xf numFmtId="3" fontId="91" fillId="0" borderId="13" xfId="0" applyNumberFormat="1" applyFont="1" applyBorder="1" applyAlignment="1">
      <alignment horizontal="center" vertical="center"/>
    </xf>
    <xf numFmtId="164" fontId="91" fillId="0" borderId="13" xfId="0" applyNumberFormat="1" applyFont="1" applyBorder="1" applyAlignment="1">
      <alignment horizontal="center" vertical="center"/>
    </xf>
    <xf numFmtId="3" fontId="92" fillId="0" borderId="13" xfId="0" applyNumberFormat="1" applyFont="1" applyBorder="1" applyAlignment="1">
      <alignment horizontal="center" vertical="center"/>
    </xf>
    <xf numFmtId="3" fontId="28" fillId="0" borderId="13" xfId="0" applyNumberFormat="1" applyFont="1" applyBorder="1" applyAlignment="1">
      <alignment horizontal="center" vertical="center"/>
    </xf>
    <xf numFmtId="0" fontId="93" fillId="0" borderId="11" xfId="0" applyFont="1" applyBorder="1" applyAlignment="1">
      <alignment horizontal="left" vertical="center" wrapText="1" indent="1"/>
    </xf>
    <xf numFmtId="164" fontId="28" fillId="0" borderId="13" xfId="1" applyNumberFormat="1" applyFont="1" applyBorder="1" applyAlignment="1">
      <alignment horizontal="center" vertical="center"/>
    </xf>
    <xf numFmtId="9" fontId="28" fillId="0" borderId="13" xfId="1" applyFont="1" applyBorder="1" applyAlignment="1">
      <alignment horizontal="center" vertical="center"/>
    </xf>
    <xf numFmtId="0" fontId="37" fillId="0" borderId="16" xfId="0" applyFont="1" applyBorder="1" applyAlignment="1">
      <alignment horizontal="left" vertical="center" wrapText="1" indent="1"/>
    </xf>
    <xf numFmtId="3" fontId="35" fillId="3" borderId="13" xfId="0" applyNumberFormat="1" applyFont="1" applyFill="1" applyBorder="1" applyAlignment="1">
      <alignment horizontal="center" vertical="center"/>
    </xf>
    <xf numFmtId="0" fontId="54" fillId="5" borderId="23" xfId="0" applyFont="1" applyFill="1" applyBorder="1" applyAlignment="1">
      <alignment horizontal="center" vertical="center"/>
    </xf>
    <xf numFmtId="0" fontId="54" fillId="5" borderId="3" xfId="0" applyFont="1" applyFill="1" applyBorder="1" applyAlignment="1">
      <alignment horizontal="center" vertical="center"/>
    </xf>
    <xf numFmtId="0" fontId="54" fillId="5" borderId="4" xfId="0" applyFont="1" applyFill="1" applyBorder="1" applyAlignment="1">
      <alignment horizontal="center" vertical="center"/>
    </xf>
    <xf numFmtId="0" fontId="39" fillId="3" borderId="18" xfId="0" applyFont="1" applyFill="1" applyBorder="1" applyAlignment="1">
      <alignment horizontal="center" vertical="center" wrapText="1"/>
    </xf>
    <xf numFmtId="0" fontId="39" fillId="3" borderId="13" xfId="0" applyFont="1" applyFill="1" applyBorder="1" applyAlignment="1">
      <alignment horizontal="center" vertical="center" wrapText="1"/>
    </xf>
    <xf numFmtId="3" fontId="27" fillId="3" borderId="11" xfId="0" applyNumberFormat="1" applyFont="1" applyFill="1" applyBorder="1" applyAlignment="1">
      <alignment horizontal="center" vertical="center" wrapText="1"/>
    </xf>
    <xf numFmtId="0" fontId="27" fillId="3" borderId="11" xfId="0" applyFont="1" applyFill="1" applyBorder="1" applyAlignment="1">
      <alignment horizontal="center" vertical="center" wrapText="1"/>
    </xf>
    <xf numFmtId="164" fontId="27" fillId="3" borderId="13" xfId="0" applyNumberFormat="1" applyFont="1" applyFill="1" applyBorder="1" applyAlignment="1">
      <alignment horizontal="center" vertical="center"/>
    </xf>
    <xf numFmtId="0" fontId="94" fillId="0" borderId="11" xfId="0" applyFont="1" applyBorder="1" applyAlignment="1">
      <alignment horizontal="left" vertical="center" wrapText="1" indent="1"/>
    </xf>
    <xf numFmtId="3" fontId="94" fillId="0" borderId="13" xfId="0" applyNumberFormat="1" applyFont="1" applyBorder="1" applyAlignment="1">
      <alignment horizontal="center" vertical="center"/>
    </xf>
    <xf numFmtId="3" fontId="28" fillId="3" borderId="13" xfId="0" applyNumberFormat="1" applyFont="1" applyFill="1" applyBorder="1" applyAlignment="1">
      <alignment horizontal="center" vertical="center"/>
    </xf>
    <xf numFmtId="3" fontId="93" fillId="0" borderId="13" xfId="0" applyNumberFormat="1" applyFont="1" applyBorder="1" applyAlignment="1">
      <alignment horizontal="center" vertical="center"/>
    </xf>
    <xf numFmtId="9" fontId="92" fillId="0" borderId="13" xfId="1" applyFont="1" applyBorder="1" applyAlignment="1">
      <alignment horizontal="center" vertical="center"/>
    </xf>
    <xf numFmtId="0" fontId="94" fillId="3" borderId="11" xfId="0" applyFont="1" applyFill="1" applyBorder="1" applyAlignment="1">
      <alignment horizontal="left" vertical="center" wrapText="1" indent="1"/>
    </xf>
    <xf numFmtId="3" fontId="93" fillId="3" borderId="13" xfId="0" applyNumberFormat="1" applyFont="1" applyFill="1" applyBorder="1" applyAlignment="1">
      <alignment horizontal="center" vertical="center"/>
    </xf>
    <xf numFmtId="3" fontId="27" fillId="3" borderId="13" xfId="0" applyNumberFormat="1" applyFont="1" applyFill="1" applyBorder="1" applyAlignment="1">
      <alignment horizontal="center" vertical="center"/>
    </xf>
    <xf numFmtId="0" fontId="93" fillId="0" borderId="20" xfId="0" applyFont="1" applyBorder="1" applyAlignment="1">
      <alignment horizontal="left" vertical="center" wrapText="1" indent="1"/>
    </xf>
    <xf numFmtId="0" fontId="96" fillId="2" borderId="11" xfId="0" applyFont="1" applyFill="1" applyBorder="1" applyAlignment="1">
      <alignment vertical="center" wrapText="1"/>
    </xf>
    <xf numFmtId="3" fontId="96" fillId="2" borderId="13" xfId="0" applyNumberFormat="1" applyFont="1" applyFill="1" applyBorder="1" applyAlignment="1">
      <alignment horizontal="center" vertical="center"/>
    </xf>
    <xf numFmtId="0" fontId="27" fillId="8" borderId="11" xfId="0" applyFont="1" applyFill="1" applyBorder="1" applyAlignment="1">
      <alignment vertical="center" wrapText="1"/>
    </xf>
    <xf numFmtId="3" fontId="27" fillId="3" borderId="23" xfId="0" applyNumberFormat="1" applyFont="1" applyFill="1" applyBorder="1" applyAlignment="1">
      <alignment horizontal="center" vertical="center" wrapText="1"/>
    </xf>
    <xf numFmtId="0" fontId="27" fillId="0" borderId="11" xfId="0" applyFont="1" applyBorder="1" applyAlignment="1">
      <alignment horizontal="left" vertical="center" wrapText="1" indent="1"/>
    </xf>
    <xf numFmtId="3" fontId="27" fillId="7" borderId="13" xfId="0" applyNumberFormat="1" applyFont="1" applyFill="1" applyBorder="1" applyAlignment="1">
      <alignment horizontal="center" vertical="center"/>
    </xf>
    <xf numFmtId="0" fontId="91" fillId="0" borderId="11" xfId="0" applyFont="1" applyBorder="1" applyAlignment="1">
      <alignment horizontal="left" vertical="center" wrapText="1" indent="1"/>
    </xf>
    <xf numFmtId="164" fontId="27" fillId="0" borderId="13" xfId="1" applyNumberFormat="1" applyFont="1" applyBorder="1" applyAlignment="1">
      <alignment horizontal="center" vertical="center"/>
    </xf>
    <xf numFmtId="0" fontId="30" fillId="0" borderId="20" xfId="0" applyFont="1" applyBorder="1" applyAlignment="1">
      <alignment horizontal="left" vertical="center" wrapText="1" indent="1"/>
    </xf>
    <xf numFmtId="0" fontId="39" fillId="2" borderId="11" xfId="0" applyFont="1" applyFill="1" applyBorder="1" applyAlignment="1">
      <alignment vertical="center" wrapText="1"/>
    </xf>
    <xf numFmtId="3" fontId="39" fillId="2" borderId="13" xfId="0" applyNumberFormat="1" applyFont="1" applyFill="1" applyBorder="1" applyAlignment="1">
      <alignment horizontal="center" vertical="center"/>
    </xf>
    <xf numFmtId="0" fontId="28" fillId="8" borderId="11" xfId="0" applyFont="1" applyFill="1" applyBorder="1" applyAlignment="1">
      <alignment vertical="center" wrapText="1"/>
    </xf>
    <xf numFmtId="0" fontId="39" fillId="0" borderId="20" xfId="0" applyFont="1" applyBorder="1" applyAlignment="1">
      <alignment horizontal="left" vertical="center" wrapText="1" indent="1"/>
    </xf>
    <xf numFmtId="0" fontId="30" fillId="2" borderId="11" xfId="0" applyFont="1" applyFill="1" applyBorder="1" applyAlignment="1">
      <alignment vertical="center" wrapText="1"/>
    </xf>
    <xf numFmtId="3" fontId="30" fillId="2" borderId="13" xfId="0" applyNumberFormat="1" applyFont="1" applyFill="1" applyBorder="1" applyAlignment="1">
      <alignment horizontal="center" vertical="center"/>
    </xf>
    <xf numFmtId="0" fontId="9" fillId="3" borderId="11" xfId="0" applyFont="1" applyFill="1" applyBorder="1" applyAlignment="1">
      <alignment horizontal="left" vertical="center" wrapText="1"/>
    </xf>
    <xf numFmtId="0" fontId="27" fillId="3" borderId="2" xfId="0" applyFont="1" applyFill="1" applyBorder="1" applyAlignment="1">
      <alignment vertical="center" wrapText="1"/>
    </xf>
    <xf numFmtId="0" fontId="39" fillId="5" borderId="114" xfId="0" applyFont="1" applyFill="1" applyBorder="1" applyAlignment="1">
      <alignment vertical="center" wrapText="1"/>
    </xf>
    <xf numFmtId="0" fontId="27" fillId="5" borderId="11" xfId="0" applyFont="1" applyFill="1" applyBorder="1" applyAlignment="1">
      <alignment horizontal="left" vertical="center" wrapText="1"/>
    </xf>
    <xf numFmtId="3" fontId="27" fillId="5" borderId="11" xfId="0" applyNumberFormat="1" applyFont="1" applyFill="1" applyBorder="1" applyAlignment="1">
      <alignment horizontal="center" vertical="center" wrapText="1"/>
    </xf>
    <xf numFmtId="9" fontId="27" fillId="3" borderId="11" xfId="1" applyFont="1" applyFill="1" applyBorder="1" applyAlignment="1">
      <alignment horizontal="center" vertical="center" wrapText="1"/>
    </xf>
    <xf numFmtId="0" fontId="39" fillId="5" borderId="13" xfId="0" applyFont="1" applyFill="1" applyBorder="1" applyAlignment="1">
      <alignment horizontal="center" vertical="center" wrapText="1"/>
    </xf>
    <xf numFmtId="0" fontId="90" fillId="5" borderId="11" xfId="0" applyFont="1" applyFill="1" applyBorder="1" applyAlignment="1">
      <alignment horizontal="left" vertical="center" wrapText="1" indent="1"/>
    </xf>
    <xf numFmtId="3" fontId="27" fillId="5" borderId="13" xfId="0" applyNumberFormat="1" applyFont="1" applyFill="1" applyBorder="1" applyAlignment="1">
      <alignment horizontal="center" vertical="center"/>
    </xf>
    <xf numFmtId="0" fontId="100" fillId="5" borderId="116" xfId="0" applyFont="1" applyFill="1" applyBorder="1" applyAlignment="1">
      <alignment horizontal="left" vertical="center" wrapText="1" indent="1"/>
    </xf>
    <xf numFmtId="3" fontId="91" fillId="3" borderId="117" xfId="0" applyNumberFormat="1" applyFont="1" applyFill="1" applyBorder="1" applyAlignment="1">
      <alignment horizontal="center" vertical="center"/>
    </xf>
    <xf numFmtId="3" fontId="91" fillId="5" borderId="117" xfId="0" applyNumberFormat="1" applyFont="1" applyFill="1" applyBorder="1" applyAlignment="1">
      <alignment horizontal="center" vertical="center"/>
    </xf>
    <xf numFmtId="3" fontId="91" fillId="5" borderId="15" xfId="0" applyNumberFormat="1" applyFont="1" applyFill="1" applyBorder="1" applyAlignment="1">
      <alignment horizontal="center" vertical="center"/>
    </xf>
    <xf numFmtId="0" fontId="27" fillId="5" borderId="2" xfId="0" applyFont="1" applyFill="1" applyBorder="1" applyAlignment="1">
      <alignment vertical="center" wrapText="1"/>
    </xf>
    <xf numFmtId="0" fontId="90" fillId="0" borderId="11" xfId="0" applyFont="1" applyBorder="1" applyAlignment="1">
      <alignment horizontal="left" vertical="center" wrapText="1" indent="1"/>
    </xf>
    <xf numFmtId="0" fontId="100" fillId="0" borderId="20" xfId="0" applyFont="1" applyBorder="1" applyAlignment="1">
      <alignment horizontal="left" vertical="center" wrapText="1" indent="1"/>
    </xf>
    <xf numFmtId="0" fontId="28" fillId="3" borderId="11" xfId="0" applyFont="1" applyFill="1" applyBorder="1" applyAlignment="1">
      <alignment horizontal="left" vertical="center" wrapText="1"/>
    </xf>
    <xf numFmtId="3" fontId="92" fillId="3" borderId="12" xfId="0" applyNumberFormat="1" applyFont="1" applyFill="1" applyBorder="1" applyAlignment="1">
      <alignment horizontal="center" vertical="center"/>
    </xf>
    <xf numFmtId="3" fontId="92" fillId="3" borderId="0" xfId="0" applyNumberFormat="1" applyFont="1" applyFill="1" applyBorder="1" applyAlignment="1">
      <alignment horizontal="center" vertical="center"/>
    </xf>
    <xf numFmtId="3" fontId="92" fillId="3" borderId="13" xfId="0" applyNumberFormat="1" applyFont="1" applyFill="1" applyBorder="1" applyAlignment="1">
      <alignment horizontal="center" vertical="center"/>
    </xf>
    <xf numFmtId="0" fontId="27" fillId="3" borderId="16" xfId="0" applyFont="1" applyFill="1" applyBorder="1" applyAlignment="1">
      <alignment vertical="center" wrapText="1"/>
    </xf>
    <xf numFmtId="3" fontId="91" fillId="3" borderId="12" xfId="0" applyNumberFormat="1" applyFont="1" applyFill="1" applyBorder="1" applyAlignment="1">
      <alignment horizontal="center" vertical="center"/>
    </xf>
    <xf numFmtId="3" fontId="91" fillId="3" borderId="0" xfId="0" applyNumberFormat="1" applyFont="1" applyFill="1" applyBorder="1" applyAlignment="1">
      <alignment horizontal="center" vertical="center"/>
    </xf>
    <xf numFmtId="3" fontId="91" fillId="0" borderId="12" xfId="0" applyNumberFormat="1" applyFont="1" applyBorder="1" applyAlignment="1">
      <alignment horizontal="center" vertical="center"/>
    </xf>
    <xf numFmtId="0" fontId="39" fillId="3" borderId="11" xfId="0" applyFont="1" applyFill="1" applyBorder="1" applyAlignment="1">
      <alignment horizontal="left" vertical="center" wrapText="1"/>
    </xf>
    <xf numFmtId="0" fontId="27" fillId="0" borderId="2" xfId="0" applyFont="1" applyFill="1" applyBorder="1" applyAlignment="1">
      <alignment vertical="center" wrapText="1"/>
    </xf>
    <xf numFmtId="0" fontId="39" fillId="0" borderId="114" xfId="0" applyFont="1" applyFill="1" applyBorder="1" applyAlignment="1">
      <alignment vertical="center" wrapText="1"/>
    </xf>
    <xf numFmtId="164" fontId="27" fillId="3" borderId="13" xfId="1" applyNumberFormat="1" applyFont="1" applyFill="1" applyBorder="1" applyAlignment="1">
      <alignment horizontal="center" vertical="center"/>
    </xf>
    <xf numFmtId="0" fontId="90" fillId="3" borderId="11" xfId="0" applyFont="1" applyFill="1" applyBorder="1" applyAlignment="1">
      <alignment horizontal="left" vertical="center" wrapText="1" indent="1"/>
    </xf>
    <xf numFmtId="0" fontId="100" fillId="3" borderId="20" xfId="0" applyFont="1" applyFill="1" applyBorder="1" applyAlignment="1">
      <alignment horizontal="left" vertical="center" wrapText="1" indent="1"/>
    </xf>
    <xf numFmtId="0" fontId="39" fillId="3" borderId="114" xfId="0" applyFont="1" applyFill="1" applyBorder="1" applyAlignment="1">
      <alignment vertical="center" wrapText="1"/>
    </xf>
    <xf numFmtId="0" fontId="100" fillId="3" borderId="16" xfId="0" applyFont="1" applyFill="1" applyBorder="1" applyAlignment="1">
      <alignment horizontal="left" vertical="center" wrapText="1" indent="1"/>
    </xf>
    <xf numFmtId="0" fontId="28" fillId="3" borderId="11" xfId="0" applyFont="1" applyFill="1" applyBorder="1" applyAlignment="1">
      <alignment vertical="center" wrapText="1"/>
    </xf>
    <xf numFmtId="0" fontId="28" fillId="3" borderId="23" xfId="0" applyFont="1" applyFill="1" applyBorder="1" applyAlignment="1">
      <alignment horizontal="center" vertical="center"/>
    </xf>
    <xf numFmtId="0" fontId="28" fillId="3" borderId="0" xfId="0" applyFont="1" applyFill="1" applyBorder="1" applyAlignment="1">
      <alignment horizontal="center" vertical="center"/>
    </xf>
    <xf numFmtId="0" fontId="28" fillId="3" borderId="12" xfId="0" applyFont="1" applyFill="1" applyBorder="1" applyAlignment="1">
      <alignment horizontal="center" vertical="center"/>
    </xf>
    <xf numFmtId="0" fontId="28" fillId="3" borderId="13" xfId="0" applyFont="1" applyFill="1" applyBorder="1" applyAlignment="1">
      <alignment horizontal="center" vertical="center"/>
    </xf>
    <xf numFmtId="9" fontId="39" fillId="3" borderId="1" xfId="0" applyNumberFormat="1" applyFont="1" applyFill="1" applyBorder="1" applyAlignment="1">
      <alignment horizontal="center" vertical="center" wrapText="1"/>
    </xf>
    <xf numFmtId="0" fontId="39" fillId="3" borderId="11" xfId="0" applyFont="1" applyFill="1" applyBorder="1" applyAlignment="1">
      <alignment horizontal="left" vertical="center"/>
    </xf>
    <xf numFmtId="172" fontId="27" fillId="3" borderId="11" xfId="4" applyNumberFormat="1" applyFont="1" applyFill="1" applyBorder="1" applyAlignment="1">
      <alignment horizontal="center" vertical="center"/>
    </xf>
    <xf numFmtId="172" fontId="27" fillId="3" borderId="11" xfId="4" applyNumberFormat="1" applyFont="1" applyFill="1" applyBorder="1" applyAlignment="1">
      <alignment horizontal="left" vertical="center" wrapText="1"/>
    </xf>
    <xf numFmtId="172" fontId="27" fillId="3" borderId="11" xfId="4" applyNumberFormat="1" applyFont="1" applyFill="1" applyBorder="1" applyAlignment="1"/>
    <xf numFmtId="0" fontId="27" fillId="3" borderId="2" xfId="0" applyFont="1" applyFill="1" applyBorder="1" applyAlignment="1">
      <alignment horizontal="center" vertical="center" wrapText="1"/>
    </xf>
    <xf numFmtId="0" fontId="39" fillId="3" borderId="1" xfId="0" applyFont="1" applyFill="1" applyBorder="1" applyAlignment="1">
      <alignment vertical="center" wrapText="1"/>
    </xf>
    <xf numFmtId="0" fontId="100" fillId="5" borderId="16" xfId="0" applyFont="1" applyFill="1" applyBorder="1" applyAlignment="1">
      <alignment horizontal="left" vertical="center" wrapText="1" indent="1"/>
    </xf>
    <xf numFmtId="0" fontId="27" fillId="3" borderId="16" xfId="0" applyFont="1" applyFill="1" applyBorder="1" applyAlignment="1">
      <alignment horizontal="left" vertical="center" wrapText="1"/>
    </xf>
    <xf numFmtId="0" fontId="27" fillId="0" borderId="23" xfId="0" applyFont="1" applyFill="1" applyBorder="1" applyAlignment="1">
      <alignment vertical="center"/>
    </xf>
    <xf numFmtId="0" fontId="39" fillId="0" borderId="118" xfId="0" applyFont="1" applyFill="1" applyBorder="1" applyAlignment="1">
      <alignment vertical="center" wrapText="1"/>
    </xf>
    <xf numFmtId="0" fontId="27" fillId="5" borderId="2" xfId="0" applyFont="1" applyFill="1" applyBorder="1" applyAlignment="1">
      <alignment vertical="center"/>
    </xf>
    <xf numFmtId="0" fontId="27" fillId="5" borderId="114" xfId="0" applyFont="1" applyFill="1" applyBorder="1" applyAlignment="1">
      <alignment vertical="center" wrapText="1"/>
    </xf>
    <xf numFmtId="0" fontId="100" fillId="5" borderId="20" xfId="0" applyFont="1" applyFill="1" applyBorder="1" applyAlignment="1">
      <alignment horizontal="left" vertical="center" wrapText="1" indent="1"/>
    </xf>
    <xf numFmtId="0" fontId="27" fillId="5" borderId="3" xfId="0" applyFont="1" applyFill="1" applyBorder="1" applyAlignment="1">
      <alignment vertical="center"/>
    </xf>
    <xf numFmtId="0" fontId="27" fillId="5" borderId="4" xfId="0" applyFont="1" applyFill="1" applyBorder="1" applyAlignment="1">
      <alignment vertical="center"/>
    </xf>
    <xf numFmtId="0" fontId="100" fillId="0" borderId="16" xfId="0" applyFont="1" applyBorder="1" applyAlignment="1">
      <alignment horizontal="left" vertical="center" wrapText="1" indent="1"/>
    </xf>
    <xf numFmtId="0" fontId="27" fillId="0" borderId="2" xfId="0" applyFont="1" applyFill="1" applyBorder="1" applyAlignment="1">
      <alignment horizontal="center" vertical="center" wrapText="1"/>
    </xf>
    <xf numFmtId="0" fontId="27" fillId="0" borderId="114" xfId="0" applyFont="1" applyFill="1" applyBorder="1" applyAlignment="1">
      <alignment vertical="center" wrapText="1"/>
    </xf>
    <xf numFmtId="0" fontId="39" fillId="0" borderId="18" xfId="0" applyFont="1" applyFill="1" applyBorder="1" applyAlignment="1">
      <alignment horizontal="center" vertical="center" wrapText="1"/>
    </xf>
    <xf numFmtId="0" fontId="39" fillId="0" borderId="13" xfId="0" applyFont="1" applyFill="1" applyBorder="1" applyAlignment="1">
      <alignment horizontal="center" vertical="center" wrapText="1"/>
    </xf>
    <xf numFmtId="3" fontId="27" fillId="0" borderId="11" xfId="0" applyNumberFormat="1" applyFont="1" applyFill="1" applyBorder="1" applyAlignment="1">
      <alignment horizontal="center" vertical="center" wrapText="1"/>
    </xf>
    <xf numFmtId="0" fontId="9" fillId="5" borderId="16" xfId="0" applyFont="1" applyFill="1" applyBorder="1" applyAlignment="1">
      <alignment vertical="center" wrapText="1"/>
    </xf>
    <xf numFmtId="0" fontId="96" fillId="3" borderId="121" xfId="0" applyFont="1" applyFill="1" applyBorder="1" applyAlignment="1">
      <alignment horizontal="center" vertical="center" wrapText="1"/>
    </xf>
    <xf numFmtId="171" fontId="96" fillId="3" borderId="13" xfId="0" applyNumberFormat="1" applyFont="1" applyFill="1" applyBorder="1" applyAlignment="1">
      <alignment horizontal="center" vertical="center"/>
    </xf>
    <xf numFmtId="0" fontId="96" fillId="3" borderId="122" xfId="0" applyFont="1" applyFill="1" applyBorder="1" applyAlignment="1">
      <alignment horizontal="center" vertical="center" wrapText="1"/>
    </xf>
    <xf numFmtId="0" fontId="96" fillId="3" borderId="122" xfId="0" applyFont="1" applyFill="1" applyBorder="1" applyAlignment="1">
      <alignment horizontal="left" vertical="center" wrapText="1"/>
    </xf>
    <xf numFmtId="0" fontId="96" fillId="3" borderId="123" xfId="0" applyFont="1" applyFill="1" applyBorder="1" applyAlignment="1">
      <alignment horizontal="left" vertical="center" wrapText="1"/>
    </xf>
    <xf numFmtId="171" fontId="27" fillId="3" borderId="13" xfId="0" applyNumberFormat="1" applyFont="1" applyFill="1" applyBorder="1" applyAlignment="1">
      <alignment horizontal="center" vertical="center"/>
    </xf>
    <xf numFmtId="9" fontId="28" fillId="3" borderId="0" xfId="0" applyNumberFormat="1" applyFont="1" applyFill="1" applyBorder="1" applyAlignment="1">
      <alignment horizontal="center" vertical="center" wrapText="1"/>
    </xf>
    <xf numFmtId="0" fontId="101" fillId="0" borderId="11" xfId="0" applyFont="1" applyBorder="1" applyAlignment="1">
      <alignment horizontal="left" vertical="center" wrapText="1" indent="1"/>
    </xf>
    <xf numFmtId="9" fontId="27" fillId="0" borderId="13" xfId="1" applyFont="1" applyBorder="1" applyAlignment="1">
      <alignment horizontal="center" vertical="center"/>
    </xf>
    <xf numFmtId="0" fontId="101" fillId="0" borderId="20" xfId="0" applyFont="1" applyBorder="1" applyAlignment="1">
      <alignment horizontal="left" vertical="center" wrapText="1" indent="1"/>
    </xf>
    <xf numFmtId="0" fontId="9" fillId="2" borderId="11" xfId="0" applyFont="1" applyFill="1" applyBorder="1" applyAlignment="1">
      <alignment vertical="center" wrapText="1"/>
    </xf>
    <xf numFmtId="164" fontId="91" fillId="0" borderId="13" xfId="1" applyNumberFormat="1" applyFont="1" applyBorder="1" applyAlignment="1">
      <alignment horizontal="center" vertical="center"/>
    </xf>
    <xf numFmtId="9" fontId="91" fillId="0" borderId="13" xfId="1" applyFont="1" applyBorder="1" applyAlignment="1">
      <alignment horizontal="center" vertical="center"/>
    </xf>
    <xf numFmtId="0" fontId="102" fillId="0" borderId="20" xfId="0" applyFont="1" applyBorder="1" applyAlignment="1">
      <alignment horizontal="left" vertical="center" wrapText="1" indent="1"/>
    </xf>
    <xf numFmtId="0" fontId="28" fillId="3" borderId="23" xfId="0" applyFont="1" applyFill="1" applyBorder="1" applyAlignment="1">
      <alignment vertical="center" wrapText="1"/>
    </xf>
    <xf numFmtId="0" fontId="30" fillId="4" borderId="11" xfId="0" applyFont="1" applyFill="1" applyBorder="1" applyAlignment="1">
      <alignment vertical="center" wrapText="1"/>
    </xf>
    <xf numFmtId="3" fontId="30" fillId="4" borderId="13" xfId="0" applyNumberFormat="1" applyFont="1" applyFill="1" applyBorder="1" applyAlignment="1">
      <alignment horizontal="center" vertical="center"/>
    </xf>
    <xf numFmtId="3" fontId="30" fillId="4" borderId="12" xfId="0" applyNumberFormat="1" applyFont="1" applyFill="1" applyBorder="1" applyAlignment="1">
      <alignment horizontal="center" vertical="center"/>
    </xf>
    <xf numFmtId="3" fontId="39" fillId="4" borderId="16" xfId="0" applyNumberFormat="1" applyFont="1" applyFill="1" applyBorder="1" applyAlignment="1">
      <alignment horizontal="center" vertical="center"/>
    </xf>
    <xf numFmtId="0" fontId="9" fillId="4" borderId="16" xfId="0" applyFont="1" applyFill="1" applyBorder="1" applyAlignment="1">
      <alignment vertical="center" wrapText="1"/>
    </xf>
    <xf numFmtId="0" fontId="39" fillId="4" borderId="20" xfId="0" applyFont="1" applyFill="1" applyBorder="1" applyAlignment="1">
      <alignment vertical="center" wrapText="1"/>
    </xf>
    <xf numFmtId="3" fontId="39" fillId="4" borderId="18" xfId="0" applyNumberFormat="1" applyFont="1" applyFill="1" applyBorder="1" applyAlignment="1">
      <alignment horizontal="center" vertical="center"/>
    </xf>
    <xf numFmtId="0" fontId="39" fillId="4" borderId="116" xfId="0" applyFont="1" applyFill="1" applyBorder="1" applyAlignment="1">
      <alignment vertical="center" wrapText="1"/>
    </xf>
    <xf numFmtId="3" fontId="39" fillId="4" borderId="117" xfId="0" applyNumberFormat="1" applyFont="1" applyFill="1" applyBorder="1" applyAlignment="1">
      <alignment horizontal="center" vertical="center"/>
    </xf>
    <xf numFmtId="3" fontId="39" fillId="4" borderId="111" xfId="0" applyNumberFormat="1" applyFont="1" applyFill="1" applyBorder="1" applyAlignment="1">
      <alignment horizontal="center" vertical="center"/>
    </xf>
    <xf numFmtId="3" fontId="39" fillId="4" borderId="124" xfId="0" applyNumberFormat="1" applyFont="1" applyFill="1" applyBorder="1" applyAlignment="1">
      <alignment horizontal="center" vertical="center"/>
    </xf>
    <xf numFmtId="3" fontId="39" fillId="4" borderId="125" xfId="0" applyNumberFormat="1" applyFont="1" applyFill="1" applyBorder="1" applyAlignment="1">
      <alignment horizontal="center" vertical="center"/>
    </xf>
    <xf numFmtId="0" fontId="102" fillId="3" borderId="116" xfId="0" applyFont="1" applyFill="1" applyBorder="1" applyAlignment="1">
      <alignment vertical="center" wrapText="1"/>
    </xf>
    <xf numFmtId="3" fontId="102" fillId="3" borderId="117" xfId="0" applyNumberFormat="1" applyFont="1" applyFill="1" applyBorder="1" applyAlignment="1">
      <alignment horizontal="center" vertical="center"/>
    </xf>
    <xf numFmtId="164" fontId="102" fillId="0" borderId="111" xfId="0" applyNumberFormat="1" applyFont="1" applyBorder="1" applyAlignment="1">
      <alignment horizontal="center" vertical="center"/>
    </xf>
    <xf numFmtId="164" fontId="102" fillId="0" borderId="124" xfId="0" applyNumberFormat="1" applyFont="1" applyBorder="1" applyAlignment="1">
      <alignment horizontal="center" vertical="center"/>
    </xf>
    <xf numFmtId="164" fontId="102" fillId="0" borderId="125" xfId="0" applyNumberFormat="1" applyFont="1" applyBorder="1" applyAlignment="1">
      <alignment horizontal="center" vertical="center"/>
    </xf>
    <xf numFmtId="0" fontId="27" fillId="0" borderId="116" xfId="0" applyFont="1" applyBorder="1" applyAlignment="1">
      <alignment horizontal="left" vertical="center" wrapText="1" indent="1"/>
    </xf>
    <xf numFmtId="3" fontId="27" fillId="0" borderId="117" xfId="0" applyNumberFormat="1" applyFont="1" applyBorder="1" applyAlignment="1">
      <alignment horizontal="center" vertical="center"/>
    </xf>
    <xf numFmtId="3" fontId="27" fillId="0" borderId="111" xfId="0" applyNumberFormat="1" applyFont="1" applyBorder="1" applyAlignment="1">
      <alignment horizontal="center" vertical="center"/>
    </xf>
    <xf numFmtId="3" fontId="27" fillId="0" borderId="124" xfId="0" applyNumberFormat="1" applyFont="1" applyBorder="1" applyAlignment="1">
      <alignment horizontal="center" vertical="center"/>
    </xf>
    <xf numFmtId="3" fontId="27" fillId="0" borderId="125" xfId="0" applyNumberFormat="1" applyFont="1" applyBorder="1" applyAlignment="1">
      <alignment horizontal="center" vertical="center"/>
    </xf>
    <xf numFmtId="0" fontId="91" fillId="0" borderId="116" xfId="0" applyFont="1" applyBorder="1" applyAlignment="1">
      <alignment horizontal="left" vertical="center" wrapText="1" indent="1"/>
    </xf>
    <xf numFmtId="3" fontId="91" fillId="0" borderId="117" xfId="0" applyNumberFormat="1" applyFont="1" applyBorder="1" applyAlignment="1">
      <alignment horizontal="center" vertical="center"/>
    </xf>
    <xf numFmtId="164" fontId="91" fillId="0" borderId="111" xfId="0" applyNumberFormat="1" applyFont="1" applyBorder="1" applyAlignment="1">
      <alignment horizontal="center" vertical="center"/>
    </xf>
    <xf numFmtId="164" fontId="91" fillId="0" borderId="124" xfId="0" applyNumberFormat="1" applyFont="1" applyBorder="1" applyAlignment="1">
      <alignment horizontal="center" vertical="center"/>
    </xf>
    <xf numFmtId="164" fontId="91" fillId="0" borderId="125" xfId="0" applyNumberFormat="1" applyFont="1" applyBorder="1" applyAlignment="1">
      <alignment horizontal="center" vertical="center"/>
    </xf>
    <xf numFmtId="0" fontId="27" fillId="3" borderId="116" xfId="0" applyFont="1" applyFill="1" applyBorder="1" applyAlignment="1">
      <alignment horizontal="left" vertical="center" wrapText="1" indent="1"/>
    </xf>
    <xf numFmtId="3" fontId="27" fillId="3" borderId="117" xfId="0" applyNumberFormat="1" applyFont="1" applyFill="1" applyBorder="1" applyAlignment="1">
      <alignment horizontal="center" vertical="center"/>
    </xf>
    <xf numFmtId="3" fontId="27" fillId="3" borderId="111" xfId="0" applyNumberFormat="1" applyFont="1" applyFill="1" applyBorder="1" applyAlignment="1">
      <alignment horizontal="center" vertical="center"/>
    </xf>
    <xf numFmtId="3" fontId="27" fillId="3" borderId="124" xfId="0" applyNumberFormat="1" applyFont="1" applyFill="1" applyBorder="1" applyAlignment="1">
      <alignment horizontal="center" vertical="center"/>
    </xf>
    <xf numFmtId="3" fontId="27" fillId="3" borderId="125" xfId="0" applyNumberFormat="1" applyFont="1" applyFill="1" applyBorder="1" applyAlignment="1">
      <alignment horizontal="center" vertical="center"/>
    </xf>
    <xf numFmtId="0" fontId="27" fillId="0" borderId="20" xfId="0" applyFont="1" applyBorder="1" applyAlignment="1">
      <alignment horizontal="left" vertical="center" wrapText="1" indent="1"/>
    </xf>
    <xf numFmtId="3" fontId="27" fillId="0" borderId="18" xfId="0" applyNumberFormat="1" applyFont="1" applyBorder="1" applyAlignment="1">
      <alignment horizontal="center" vertical="center"/>
    </xf>
    <xf numFmtId="3" fontId="27" fillId="0" borderId="0" xfId="0" applyNumberFormat="1" applyFont="1" applyBorder="1" applyAlignment="1">
      <alignment horizontal="center" vertical="center"/>
    </xf>
    <xf numFmtId="3" fontId="27" fillId="0" borderId="82" xfId="0" applyNumberFormat="1" applyFont="1" applyBorder="1" applyAlignment="1">
      <alignment horizontal="center" vertical="center"/>
    </xf>
    <xf numFmtId="0" fontId="29" fillId="3" borderId="2" xfId="0" applyFont="1" applyFill="1" applyBorder="1" applyAlignment="1">
      <alignment vertical="center" wrapText="1"/>
    </xf>
    <xf numFmtId="0" fontId="30" fillId="3" borderId="1" xfId="0" applyFont="1" applyFill="1" applyBorder="1" applyAlignment="1">
      <alignment vertical="center" wrapText="1"/>
    </xf>
    <xf numFmtId="0" fontId="77" fillId="0" borderId="0" xfId="0" applyFont="1" applyAlignment="1"/>
    <xf numFmtId="0" fontId="5" fillId="3" borderId="11" xfId="0" applyFont="1" applyFill="1" applyBorder="1" applyAlignment="1">
      <alignment vertical="center" wrapText="1"/>
    </xf>
    <xf numFmtId="3" fontId="5" fillId="3" borderId="13" xfId="0" applyNumberFormat="1" applyFont="1" applyFill="1" applyBorder="1" applyAlignment="1">
      <alignment horizontal="center" vertical="center"/>
    </xf>
    <xf numFmtId="0" fontId="0" fillId="0" borderId="0" xfId="0" applyAlignment="1">
      <alignment horizontal="center"/>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4" fillId="2" borderId="0" xfId="0" applyFont="1" applyFill="1" applyAlignment="1">
      <alignment horizont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49" fontId="6" fillId="3" borderId="5" xfId="0" applyNumberFormat="1" applyFont="1" applyFill="1" applyBorder="1" applyAlignment="1">
      <alignment horizontal="center" vertical="center"/>
    </xf>
    <xf numFmtId="49" fontId="6" fillId="3" borderId="6" xfId="0" applyNumberFormat="1" applyFont="1" applyFill="1" applyBorder="1" applyAlignment="1">
      <alignment horizontal="center" vertical="center"/>
    </xf>
    <xf numFmtId="49" fontId="6" fillId="3" borderId="7" xfId="0" applyNumberFormat="1" applyFont="1" applyFill="1" applyBorder="1" applyAlignment="1">
      <alignment horizontal="center"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9"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3" fillId="0" borderId="0" xfId="0" applyFont="1" applyFill="1" applyAlignment="1">
      <alignment horizontal="center"/>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1" fillId="0" borderId="0" xfId="0" applyFont="1" applyFill="1" applyAlignment="1">
      <alignment horizontal="center"/>
    </xf>
    <xf numFmtId="49" fontId="12" fillId="0" borderId="2" xfId="0" applyNumberFormat="1" applyFont="1" applyFill="1" applyBorder="1" applyAlignment="1">
      <alignment horizontal="center" vertical="center"/>
    </xf>
    <xf numFmtId="49" fontId="12" fillId="0" borderId="3" xfId="0" applyNumberFormat="1" applyFont="1" applyFill="1" applyBorder="1" applyAlignment="1">
      <alignment horizontal="center" vertical="center"/>
    </xf>
    <xf numFmtId="49" fontId="12" fillId="0" borderId="4" xfId="0" applyNumberFormat="1" applyFont="1" applyFill="1" applyBorder="1" applyAlignment="1">
      <alignment horizontal="center" vertical="center"/>
    </xf>
    <xf numFmtId="0" fontId="11" fillId="0" borderId="2" xfId="0" applyFont="1" applyFill="1" applyBorder="1" applyAlignment="1">
      <alignment horizontal="center"/>
    </xf>
    <xf numFmtId="0" fontId="11" fillId="0" borderId="3" xfId="0" applyFont="1" applyFill="1" applyBorder="1" applyAlignment="1">
      <alignment horizontal="center"/>
    </xf>
    <xf numFmtId="0" fontId="11" fillId="0" borderId="4" xfId="0" applyFont="1" applyFill="1" applyBorder="1" applyAlignment="1">
      <alignment horizontal="center"/>
    </xf>
    <xf numFmtId="9" fontId="12" fillId="0" borderId="2" xfId="0" applyNumberFormat="1" applyFont="1" applyFill="1" applyBorder="1" applyAlignment="1">
      <alignment horizontal="center" vertical="center"/>
    </xf>
    <xf numFmtId="9" fontId="12" fillId="0" borderId="4" xfId="0" applyNumberFormat="1" applyFont="1" applyFill="1" applyBorder="1" applyAlignment="1">
      <alignment horizontal="center" vertical="center"/>
    </xf>
    <xf numFmtId="9" fontId="12" fillId="0" borderId="3" xfId="0" applyNumberFormat="1" applyFont="1" applyFill="1" applyBorder="1" applyAlignment="1">
      <alignment horizontal="center" vertical="center"/>
    </xf>
    <xf numFmtId="9" fontId="11" fillId="0" borderId="2" xfId="0" applyNumberFormat="1" applyFont="1" applyFill="1" applyBorder="1" applyAlignment="1">
      <alignment horizontal="center" vertical="center"/>
    </xf>
    <xf numFmtId="9" fontId="11" fillId="0" borderId="3" xfId="0" applyNumberFormat="1" applyFont="1" applyFill="1" applyBorder="1" applyAlignment="1">
      <alignment horizontal="center" vertical="center"/>
    </xf>
    <xf numFmtId="9" fontId="11" fillId="0" borderId="4" xfId="0" applyNumberFormat="1" applyFont="1" applyFill="1" applyBorder="1" applyAlignment="1">
      <alignment horizontal="center" vertical="center"/>
    </xf>
    <xf numFmtId="0" fontId="12" fillId="0" borderId="23"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24" xfId="0" applyFont="1" applyFill="1" applyBorder="1" applyAlignment="1">
      <alignment horizontal="left" vertical="center" wrapText="1"/>
    </xf>
    <xf numFmtId="9" fontId="11" fillId="0" borderId="5" xfId="0" applyNumberFormat="1" applyFont="1" applyFill="1" applyBorder="1" applyAlignment="1">
      <alignment horizontal="center" vertical="center"/>
    </xf>
    <xf numFmtId="9" fontId="11" fillId="0" borderId="6" xfId="0" applyNumberFormat="1" applyFont="1" applyFill="1" applyBorder="1" applyAlignment="1">
      <alignment horizontal="center" vertical="center"/>
    </xf>
    <xf numFmtId="9" fontId="11" fillId="0" borderId="7" xfId="0" applyNumberFormat="1" applyFont="1" applyFill="1" applyBorder="1" applyAlignment="1">
      <alignment horizontal="center" vertical="center"/>
    </xf>
    <xf numFmtId="0" fontId="11" fillId="3" borderId="24"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32" xfId="0" applyFont="1" applyFill="1" applyBorder="1" applyAlignment="1">
      <alignment horizontal="center" vertical="center"/>
    </xf>
    <xf numFmtId="0" fontId="18" fillId="0" borderId="0" xfId="0" applyFont="1" applyFill="1" applyBorder="1" applyAlignment="1">
      <alignment horizontal="center" vertical="center"/>
    </xf>
    <xf numFmtId="0" fontId="11" fillId="3" borderId="26" xfId="0" applyFont="1" applyFill="1" applyBorder="1" applyAlignment="1">
      <alignment horizontal="center"/>
    </xf>
    <xf numFmtId="0" fontId="11" fillId="3" borderId="27" xfId="0" applyFont="1" applyFill="1" applyBorder="1" applyAlignment="1">
      <alignment horizontal="center"/>
    </xf>
    <xf numFmtId="0" fontId="11" fillId="3" borderId="28" xfId="0" applyFont="1" applyFill="1" applyBorder="1" applyAlignment="1">
      <alignment horizont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32" xfId="0" applyFont="1" applyFill="1" applyBorder="1" applyAlignment="1">
      <alignment horizontal="center" vertical="center"/>
    </xf>
    <xf numFmtId="49" fontId="12" fillId="3" borderId="2" xfId="0" applyNumberFormat="1" applyFont="1" applyFill="1" applyBorder="1" applyAlignment="1">
      <alignment horizontal="center" vertical="center"/>
    </xf>
    <xf numFmtId="49" fontId="12" fillId="3" borderId="3" xfId="0" applyNumberFormat="1" applyFont="1" applyFill="1" applyBorder="1" applyAlignment="1">
      <alignment horizontal="center" vertical="center"/>
    </xf>
    <xf numFmtId="49" fontId="12" fillId="3" borderId="32" xfId="0" applyNumberFormat="1"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53"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48" xfId="0" applyFont="1" applyFill="1" applyBorder="1" applyAlignment="1">
      <alignment horizontal="center" vertical="center" wrapText="1"/>
    </xf>
    <xf numFmtId="0" fontId="104" fillId="0" borderId="0" xfId="0" applyFont="1" applyFill="1" applyAlignment="1">
      <alignment horizontal="center"/>
    </xf>
    <xf numFmtId="0" fontId="11" fillId="3" borderId="36"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12" fillId="3" borderId="52"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0" fontId="11" fillId="3" borderId="35" xfId="0" applyFont="1" applyFill="1" applyBorder="1" applyAlignment="1">
      <alignment horizontal="center" vertical="center"/>
    </xf>
    <xf numFmtId="0" fontId="11" fillId="3" borderId="57"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48" xfId="0" applyFont="1" applyFill="1" applyBorder="1" applyAlignment="1">
      <alignment horizontal="center" vertical="center"/>
    </xf>
    <xf numFmtId="0" fontId="12" fillId="3" borderId="58"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2" fillId="3" borderId="58" xfId="0" applyFont="1" applyFill="1" applyBorder="1" applyAlignment="1">
      <alignment vertical="center" wrapText="1"/>
    </xf>
    <xf numFmtId="0" fontId="12" fillId="3" borderId="63" xfId="0" applyFont="1" applyFill="1" applyBorder="1" applyAlignment="1">
      <alignment vertical="center" wrapText="1"/>
    </xf>
    <xf numFmtId="0" fontId="12" fillId="3" borderId="47" xfId="0" applyFont="1" applyFill="1" applyBorder="1" applyAlignment="1">
      <alignment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64"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1" fillId="3" borderId="23" xfId="0" applyFont="1" applyFill="1" applyBorder="1" applyAlignment="1">
      <alignment horizontal="center" vertical="center"/>
    </xf>
    <xf numFmtId="0" fontId="19" fillId="3" borderId="6" xfId="0" applyFont="1" applyFill="1" applyBorder="1" applyAlignment="1">
      <alignment horizontal="center" vertical="center" wrapText="1"/>
    </xf>
    <xf numFmtId="0" fontId="19" fillId="3" borderId="64"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48" xfId="0" applyFont="1" applyFill="1" applyBorder="1" applyAlignment="1">
      <alignment horizontal="center" vertical="center" wrapText="1"/>
    </xf>
    <xf numFmtId="0" fontId="12" fillId="3" borderId="2" xfId="0" applyNumberFormat="1" applyFont="1" applyFill="1" applyBorder="1" applyAlignment="1">
      <alignment horizontal="center" vertical="center"/>
    </xf>
    <xf numFmtId="0" fontId="12" fillId="3" borderId="3" xfId="0" applyNumberFormat="1" applyFont="1" applyFill="1" applyBorder="1" applyAlignment="1">
      <alignment horizontal="center" vertical="center"/>
    </xf>
    <xf numFmtId="0" fontId="12" fillId="3" borderId="32" xfId="0" applyNumberFormat="1" applyFont="1" applyFill="1" applyBorder="1" applyAlignment="1">
      <alignment horizontal="center" vertical="center"/>
    </xf>
    <xf numFmtId="0" fontId="11" fillId="3" borderId="2" xfId="0" applyFont="1" applyFill="1" applyBorder="1" applyAlignment="1">
      <alignment horizontal="center" vertical="center"/>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32" xfId="0" applyFont="1" applyFill="1" applyBorder="1" applyAlignment="1">
      <alignment horizontal="left" vertical="center" wrapText="1"/>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64"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48" xfId="0" applyFont="1" applyFill="1" applyBorder="1" applyAlignment="1">
      <alignment horizontal="center" vertical="center"/>
    </xf>
    <xf numFmtId="0" fontId="12" fillId="3" borderId="70" xfId="0" applyFont="1" applyFill="1" applyBorder="1" applyAlignment="1">
      <alignment horizontal="center" vertical="center"/>
    </xf>
    <xf numFmtId="0" fontId="12" fillId="3" borderId="71" xfId="0" applyFont="1" applyFill="1" applyBorder="1" applyAlignment="1">
      <alignment horizontal="center" vertical="center"/>
    </xf>
    <xf numFmtId="0" fontId="12" fillId="3" borderId="72" xfId="0" applyFont="1" applyFill="1" applyBorder="1" applyAlignment="1">
      <alignment horizontal="center" vertical="center"/>
    </xf>
    <xf numFmtId="0" fontId="19" fillId="3" borderId="58" xfId="0" applyFont="1" applyFill="1" applyBorder="1" applyAlignment="1">
      <alignment vertical="center" wrapText="1"/>
    </xf>
    <xf numFmtId="0" fontId="19" fillId="3" borderId="63" xfId="0" applyFont="1" applyFill="1" applyBorder="1" applyAlignment="1">
      <alignment vertical="center" wrapText="1"/>
    </xf>
    <xf numFmtId="0" fontId="19" fillId="3" borderId="47" xfId="0" applyFont="1" applyFill="1" applyBorder="1" applyAlignment="1">
      <alignment vertical="center" wrapText="1"/>
    </xf>
    <xf numFmtId="0" fontId="12" fillId="3" borderId="2" xfId="0" applyFont="1" applyFill="1" applyBorder="1" applyAlignment="1">
      <alignment horizontal="center" vertical="top" wrapText="1"/>
    </xf>
    <xf numFmtId="0" fontId="12" fillId="3" borderId="3" xfId="0" applyFont="1" applyFill="1" applyBorder="1" applyAlignment="1">
      <alignment horizontal="center" vertical="top" wrapText="1"/>
    </xf>
    <xf numFmtId="0" fontId="12" fillId="3" borderId="32" xfId="0" applyFont="1" applyFill="1" applyBorder="1" applyAlignment="1">
      <alignment horizontal="center" vertical="top" wrapText="1"/>
    </xf>
    <xf numFmtId="0" fontId="12" fillId="3" borderId="24" xfId="0" applyFont="1" applyFill="1" applyBorder="1" applyAlignment="1">
      <alignment horizontal="center" vertical="center" wrapText="1"/>
    </xf>
    <xf numFmtId="0" fontId="11" fillId="3" borderId="69" xfId="0" applyFont="1" applyFill="1" applyBorder="1" applyAlignment="1">
      <alignment horizontal="center" vertical="center"/>
    </xf>
    <xf numFmtId="0" fontId="12" fillId="3" borderId="6" xfId="0" applyFont="1" applyFill="1" applyBorder="1" applyAlignment="1">
      <alignment horizontal="left" vertical="center" wrapText="1"/>
    </xf>
    <xf numFmtId="0" fontId="12" fillId="3" borderId="64"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3" borderId="30"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48" xfId="0" applyFont="1" applyFill="1" applyBorder="1" applyAlignment="1">
      <alignment horizontal="left" vertical="center" wrapText="1"/>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3" fillId="0" borderId="0" xfId="0" applyFont="1" applyAlignment="1">
      <alignment horizontal="center"/>
    </xf>
    <xf numFmtId="0" fontId="23" fillId="2" borderId="0" xfId="0" applyFont="1" applyFill="1" applyAlignment="1">
      <alignment horizontal="center"/>
    </xf>
    <xf numFmtId="0" fontId="8" fillId="3" borderId="1" xfId="0" applyFont="1" applyFill="1" applyBorder="1" applyAlignment="1">
      <alignment horizontal="center" vertical="center"/>
    </xf>
    <xf numFmtId="49" fontId="8" fillId="3" borderId="2" xfId="0" applyNumberFormat="1" applyFont="1" applyFill="1" applyBorder="1" applyAlignment="1">
      <alignment horizontal="center" vertical="center"/>
    </xf>
    <xf numFmtId="49" fontId="8" fillId="3" borderId="3" xfId="0" applyNumberFormat="1" applyFont="1" applyFill="1" applyBorder="1" applyAlignment="1">
      <alignment horizontal="center" vertical="center"/>
    </xf>
    <xf numFmtId="49" fontId="8" fillId="3" borderId="4" xfId="0" applyNumberFormat="1"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8" fillId="5" borderId="3" xfId="0" applyFont="1" applyFill="1" applyBorder="1" applyAlignment="1">
      <alignment horizontal="center" vertical="center" wrapText="1"/>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9" fillId="5" borderId="2" xfId="0" applyFont="1" applyFill="1" applyBorder="1" applyAlignment="1">
      <alignment horizontal="center" vertical="center"/>
    </xf>
    <xf numFmtId="0" fontId="29" fillId="5" borderId="3" xfId="0" applyFont="1" applyFill="1" applyBorder="1" applyAlignment="1">
      <alignment horizontal="center" vertical="center"/>
    </xf>
    <xf numFmtId="0" fontId="29" fillId="5" borderId="4"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xf>
    <xf numFmtId="0" fontId="25" fillId="5" borderId="4" xfId="0" applyFont="1" applyFill="1" applyBorder="1" applyAlignment="1">
      <alignment horizontal="center" vertical="center"/>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9" fontId="25" fillId="5" borderId="2" xfId="0" applyNumberFormat="1" applyFont="1" applyFill="1" applyBorder="1" applyAlignment="1">
      <alignment horizontal="center" vertical="center"/>
    </xf>
    <xf numFmtId="9" fontId="25" fillId="5" borderId="12" xfId="0" applyNumberFormat="1" applyFont="1" applyFill="1" applyBorder="1" applyAlignment="1">
      <alignment horizontal="center" vertical="center"/>
    </xf>
    <xf numFmtId="9" fontId="25" fillId="5" borderId="3" xfId="0" applyNumberFormat="1" applyFont="1" applyFill="1" applyBorder="1" applyAlignment="1">
      <alignment horizontal="center" vertical="center"/>
    </xf>
    <xf numFmtId="9" fontId="25" fillId="5" borderId="4" xfId="0" applyNumberFormat="1" applyFont="1" applyFill="1" applyBorder="1" applyAlignment="1">
      <alignment horizontal="center" vertical="center"/>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9" fontId="25" fillId="5" borderId="6" xfId="0" applyNumberFormat="1" applyFont="1" applyFill="1" applyBorder="1" applyAlignment="1">
      <alignment horizontal="center" vertical="center"/>
    </xf>
    <xf numFmtId="0" fontId="105" fillId="0" borderId="0" xfId="0" applyFont="1" applyAlignment="1">
      <alignment horizontal="center"/>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17" xfId="0" applyFont="1" applyBorder="1" applyAlignment="1">
      <alignment horizontal="left" vertical="center" wrapText="1"/>
    </xf>
    <xf numFmtId="0" fontId="24" fillId="0" borderId="0" xfId="0" applyFont="1" applyBorder="1" applyAlignment="1">
      <alignment horizontal="left" vertical="center" wrapText="1"/>
    </xf>
    <xf numFmtId="0" fontId="24" fillId="0" borderId="18" xfId="0" applyFont="1" applyBorder="1" applyAlignment="1">
      <alignment horizontal="left" vertical="center" wrapText="1"/>
    </xf>
    <xf numFmtId="0" fontId="24" fillId="0" borderId="23" xfId="0" applyFont="1" applyBorder="1" applyAlignment="1">
      <alignment horizontal="left" vertical="center" wrapText="1"/>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24" fillId="5" borderId="2" xfId="0" applyFont="1" applyFill="1" applyBorder="1" applyAlignment="1">
      <alignment horizontal="left" vertical="center" wrapText="1"/>
    </xf>
    <xf numFmtId="0" fontId="24" fillId="5" borderId="3" xfId="0" applyFont="1" applyFill="1" applyBorder="1" applyAlignment="1">
      <alignment horizontal="left" vertical="center"/>
    </xf>
    <xf numFmtId="0" fontId="24" fillId="5" borderId="4" xfId="0" applyFont="1" applyFill="1" applyBorder="1" applyAlignment="1">
      <alignment horizontal="left" vertical="center"/>
    </xf>
    <xf numFmtId="9" fontId="25" fillId="0" borderId="3" xfId="0" applyNumberFormat="1" applyFont="1" applyFill="1" applyBorder="1" applyAlignment="1">
      <alignment horizontal="center" vertical="center"/>
    </xf>
    <xf numFmtId="9" fontId="25" fillId="0" borderId="4" xfId="0" applyNumberFormat="1" applyFont="1" applyFill="1" applyBorder="1" applyAlignment="1">
      <alignment horizontal="center" vertical="center"/>
    </xf>
    <xf numFmtId="9" fontId="25" fillId="0" borderId="2" xfId="0" applyNumberFormat="1" applyFont="1" applyFill="1" applyBorder="1" applyAlignment="1">
      <alignment horizontal="center" vertical="center"/>
    </xf>
    <xf numFmtId="9" fontId="25" fillId="0" borderId="12" xfId="0" applyNumberFormat="1" applyFont="1" applyFill="1" applyBorder="1" applyAlignment="1">
      <alignment horizontal="center" vertical="center"/>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19"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5" borderId="2" xfId="0" applyFont="1" applyFill="1" applyBorder="1" applyAlignment="1">
      <alignment horizontal="center" vertical="center"/>
    </xf>
    <xf numFmtId="0" fontId="45" fillId="0" borderId="2" xfId="3" applyFont="1" applyFill="1" applyBorder="1" applyAlignment="1">
      <alignment horizontal="center"/>
    </xf>
    <xf numFmtId="0" fontId="45" fillId="0" borderId="3" xfId="3" applyFont="1" applyFill="1" applyBorder="1" applyAlignment="1">
      <alignment horizontal="center"/>
    </xf>
    <xf numFmtId="0" fontId="45" fillId="0" borderId="4" xfId="3" applyFont="1" applyFill="1" applyBorder="1" applyAlignment="1">
      <alignment horizontal="center"/>
    </xf>
    <xf numFmtId="0" fontId="43" fillId="0" borderId="0" xfId="3" applyFont="1" applyFill="1" applyAlignment="1">
      <alignment horizontal="center"/>
    </xf>
    <xf numFmtId="0" fontId="44" fillId="0" borderId="0" xfId="3" applyFont="1" applyFill="1" applyAlignment="1">
      <alignment horizontal="center" wrapText="1"/>
    </xf>
    <xf numFmtId="0" fontId="44" fillId="0" borderId="0" xfId="3" applyFont="1" applyFill="1" applyAlignment="1">
      <alignment horizontal="center"/>
    </xf>
    <xf numFmtId="0" fontId="46" fillId="0" borderId="1" xfId="3" applyFont="1" applyFill="1" applyBorder="1" applyAlignment="1">
      <alignment horizontal="center" vertical="center"/>
    </xf>
    <xf numFmtId="49" fontId="46" fillId="0" borderId="2" xfId="3" quotePrefix="1" applyNumberFormat="1" applyFont="1" applyFill="1" applyBorder="1" applyAlignment="1">
      <alignment horizontal="center" vertical="center"/>
    </xf>
    <xf numFmtId="49" fontId="46" fillId="0" borderId="3" xfId="3" applyNumberFormat="1" applyFont="1" applyFill="1" applyBorder="1" applyAlignment="1">
      <alignment horizontal="center" vertical="center"/>
    </xf>
    <xf numFmtId="49" fontId="46" fillId="0" borderId="4" xfId="3" applyNumberFormat="1" applyFont="1" applyFill="1" applyBorder="1" applyAlignment="1">
      <alignment horizontal="center" vertical="center"/>
    </xf>
    <xf numFmtId="0" fontId="46" fillId="0" borderId="2" xfId="3" applyFont="1" applyFill="1" applyBorder="1" applyAlignment="1">
      <alignment horizontal="center" vertical="center" wrapText="1"/>
    </xf>
    <xf numFmtId="0" fontId="46" fillId="0" borderId="3" xfId="3" applyFont="1" applyFill="1" applyBorder="1" applyAlignment="1">
      <alignment horizontal="center" vertical="center" wrapText="1"/>
    </xf>
    <xf numFmtId="0" fontId="46" fillId="0" borderId="4" xfId="3" applyFont="1" applyFill="1" applyBorder="1" applyAlignment="1">
      <alignment horizontal="center" vertical="center" wrapText="1"/>
    </xf>
    <xf numFmtId="0" fontId="45" fillId="0" borderId="2" xfId="3" applyFont="1" applyFill="1" applyBorder="1" applyAlignment="1">
      <alignment horizontal="center" vertical="center" wrapText="1"/>
    </xf>
    <xf numFmtId="0" fontId="45" fillId="0" borderId="3" xfId="3" applyFont="1" applyFill="1" applyBorder="1" applyAlignment="1">
      <alignment horizontal="center" vertical="center" wrapText="1"/>
    </xf>
    <xf numFmtId="0" fontId="45" fillId="0" borderId="4" xfId="3" applyFont="1" applyFill="1" applyBorder="1" applyAlignment="1">
      <alignment horizontal="center" vertical="center" wrapText="1"/>
    </xf>
    <xf numFmtId="0" fontId="46" fillId="0" borderId="2" xfId="3" applyFont="1" applyFill="1" applyBorder="1" applyAlignment="1">
      <alignment horizontal="left" vertical="center" wrapText="1"/>
    </xf>
    <xf numFmtId="0" fontId="46" fillId="0" borderId="3" xfId="3" applyFont="1" applyFill="1" applyBorder="1" applyAlignment="1">
      <alignment horizontal="left" vertical="center" wrapText="1"/>
    </xf>
    <xf numFmtId="0" fontId="46" fillId="0" borderId="4" xfId="3" applyFont="1" applyFill="1" applyBorder="1" applyAlignment="1">
      <alignment horizontal="left" vertical="center" wrapText="1"/>
    </xf>
    <xf numFmtId="0" fontId="46" fillId="0" borderId="3" xfId="3" applyFont="1" applyFill="1" applyBorder="1" applyAlignment="1">
      <alignment horizontal="left" vertical="center"/>
    </xf>
    <xf numFmtId="0" fontId="46" fillId="0" borderId="4" xfId="3" applyFont="1" applyFill="1" applyBorder="1" applyAlignment="1">
      <alignment horizontal="left" vertical="center"/>
    </xf>
    <xf numFmtId="0" fontId="46" fillId="0" borderId="19" xfId="3" applyFont="1" applyFill="1" applyBorder="1" applyAlignment="1">
      <alignment horizontal="center" vertical="center" wrapText="1"/>
    </xf>
    <xf numFmtId="0" fontId="46" fillId="0" borderId="11" xfId="3" applyFont="1" applyFill="1" applyBorder="1" applyAlignment="1">
      <alignment horizontal="center" vertical="center" wrapText="1"/>
    </xf>
    <xf numFmtId="0" fontId="45" fillId="0" borderId="2" xfId="3" applyFont="1" applyFill="1" applyBorder="1" applyAlignment="1">
      <alignment horizontal="center" vertical="center"/>
    </xf>
    <xf numFmtId="0" fontId="45" fillId="0" borderId="3" xfId="3" applyFont="1" applyFill="1" applyBorder="1" applyAlignment="1">
      <alignment horizontal="center" vertical="center"/>
    </xf>
    <xf numFmtId="0" fontId="45" fillId="0" borderId="4" xfId="3" applyFont="1" applyFill="1" applyBorder="1" applyAlignment="1">
      <alignment horizontal="center" vertical="center"/>
    </xf>
    <xf numFmtId="0" fontId="46" fillId="0" borderId="3" xfId="3" applyFont="1" applyFill="1" applyBorder="1" applyAlignment="1">
      <alignment horizontal="center" vertical="center"/>
    </xf>
    <xf numFmtId="0" fontId="46" fillId="0" borderId="4" xfId="3" applyFont="1" applyFill="1" applyBorder="1" applyAlignment="1">
      <alignment horizontal="center" vertical="center"/>
    </xf>
    <xf numFmtId="0" fontId="46" fillId="0" borderId="2" xfId="3" applyFont="1" applyFill="1" applyBorder="1" applyAlignment="1">
      <alignment horizontal="center" vertical="center"/>
    </xf>
    <xf numFmtId="9" fontId="51" fillId="5" borderId="2" xfId="3" applyNumberFormat="1" applyFont="1" applyFill="1" applyBorder="1" applyAlignment="1">
      <alignment horizontal="center" vertical="center"/>
    </xf>
    <xf numFmtId="9" fontId="51" fillId="5" borderId="3" xfId="3" applyNumberFormat="1" applyFont="1" applyFill="1" applyBorder="1" applyAlignment="1">
      <alignment horizontal="center" vertical="center"/>
    </xf>
    <xf numFmtId="9" fontId="51" fillId="5" borderId="4" xfId="3" applyNumberFormat="1" applyFont="1" applyFill="1" applyBorder="1" applyAlignment="1">
      <alignment horizontal="center" vertical="center"/>
    </xf>
    <xf numFmtId="0" fontId="46" fillId="0" borderId="19" xfId="3" applyFont="1" applyFill="1" applyBorder="1" applyAlignment="1">
      <alignment vertical="center" wrapText="1"/>
    </xf>
    <xf numFmtId="0" fontId="46" fillId="0" borderId="20" xfId="3" applyFont="1" applyFill="1" applyBorder="1" applyAlignment="1">
      <alignment vertical="center" wrapText="1"/>
    </xf>
    <xf numFmtId="0" fontId="46" fillId="0" borderId="11" xfId="3" applyFont="1" applyFill="1" applyBorder="1" applyAlignment="1">
      <alignment vertical="center" wrapText="1"/>
    </xf>
    <xf numFmtId="0" fontId="46" fillId="0" borderId="5" xfId="3" applyFont="1" applyFill="1" applyBorder="1" applyAlignment="1">
      <alignment horizontal="left" vertical="center" wrapText="1"/>
    </xf>
    <xf numFmtId="0" fontId="46" fillId="0" borderId="6" xfId="3" applyFont="1" applyFill="1" applyBorder="1" applyAlignment="1">
      <alignment horizontal="left" vertical="center" wrapText="1"/>
    </xf>
    <xf numFmtId="0" fontId="46" fillId="0" borderId="7" xfId="3" applyFont="1" applyFill="1" applyBorder="1" applyAlignment="1">
      <alignment horizontal="left" vertical="center" wrapText="1"/>
    </xf>
    <xf numFmtId="0" fontId="46" fillId="0" borderId="17" xfId="3" applyFont="1" applyFill="1" applyBorder="1" applyAlignment="1">
      <alignment horizontal="left" vertical="center" wrapText="1"/>
    </xf>
    <xf numFmtId="0" fontId="46" fillId="0" borderId="0" xfId="3" applyFont="1" applyFill="1" applyBorder="1" applyAlignment="1">
      <alignment horizontal="left" vertical="center" wrapText="1"/>
    </xf>
    <xf numFmtId="0" fontId="46" fillId="0" borderId="18" xfId="3" applyFont="1" applyFill="1" applyBorder="1" applyAlignment="1">
      <alignment horizontal="left" vertical="center" wrapText="1"/>
    </xf>
    <xf numFmtId="0" fontId="46" fillId="0" borderId="23" xfId="3" applyFont="1" applyFill="1" applyBorder="1" applyAlignment="1">
      <alignment horizontal="left" vertical="center" wrapText="1"/>
    </xf>
    <xf numFmtId="0" fontId="46" fillId="0" borderId="12" xfId="3" applyFont="1" applyFill="1" applyBorder="1" applyAlignment="1">
      <alignment horizontal="left" vertical="center" wrapText="1"/>
    </xf>
    <xf numFmtId="0" fontId="46" fillId="0" borderId="13" xfId="3" applyFont="1" applyFill="1" applyBorder="1" applyAlignment="1">
      <alignment horizontal="left" vertical="center" wrapText="1"/>
    </xf>
    <xf numFmtId="0" fontId="46" fillId="0" borderId="5" xfId="3" applyFont="1" applyFill="1" applyBorder="1" applyAlignment="1">
      <alignment horizontal="center" vertical="center"/>
    </xf>
    <xf numFmtId="0" fontId="46" fillId="0" borderId="6" xfId="3" applyFont="1" applyFill="1" applyBorder="1" applyAlignment="1">
      <alignment horizontal="center" vertical="center"/>
    </xf>
    <xf numFmtId="0" fontId="46" fillId="0" borderId="7" xfId="3" applyFont="1" applyFill="1" applyBorder="1" applyAlignment="1">
      <alignment horizontal="center" vertical="center"/>
    </xf>
    <xf numFmtId="0" fontId="46" fillId="0" borderId="17" xfId="3" applyFont="1" applyFill="1" applyBorder="1" applyAlignment="1">
      <alignment horizontal="center" vertical="center"/>
    </xf>
    <xf numFmtId="0" fontId="46" fillId="0" borderId="0" xfId="3" applyFont="1" applyFill="1" applyBorder="1" applyAlignment="1">
      <alignment horizontal="center" vertical="center"/>
    </xf>
    <xf numFmtId="0" fontId="46" fillId="0" borderId="18" xfId="3" applyFont="1" applyFill="1" applyBorder="1" applyAlignment="1">
      <alignment horizontal="center" vertical="center"/>
    </xf>
    <xf numFmtId="0" fontId="46" fillId="0" borderId="23" xfId="3" applyFont="1" applyFill="1" applyBorder="1" applyAlignment="1">
      <alignment horizontal="center" vertical="center"/>
    </xf>
    <xf numFmtId="0" fontId="46" fillId="0" borderId="12" xfId="3" applyFont="1" applyFill="1" applyBorder="1" applyAlignment="1">
      <alignment horizontal="center" vertical="center"/>
    </xf>
    <xf numFmtId="0" fontId="46" fillId="0" borderId="13" xfId="3" applyFont="1" applyFill="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3" borderId="19"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3" borderId="19"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8" fillId="3" borderId="19" xfId="0" applyFont="1" applyFill="1" applyBorder="1" applyAlignment="1">
      <alignment vertical="center" wrapText="1"/>
    </xf>
    <xf numFmtId="0" fontId="8" fillId="3" borderId="20" xfId="0" applyFont="1" applyFill="1" applyBorder="1" applyAlignment="1">
      <alignment vertical="center" wrapText="1"/>
    </xf>
    <xf numFmtId="0" fontId="8" fillId="3" borderId="11" xfId="0" applyFont="1" applyFill="1" applyBorder="1" applyAlignment="1">
      <alignment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9" fontId="8" fillId="0" borderId="2" xfId="0" applyNumberFormat="1" applyFont="1" applyFill="1" applyBorder="1" applyAlignment="1">
      <alignment horizontal="center" vertical="center"/>
    </xf>
    <xf numFmtId="9" fontId="8" fillId="0" borderId="3" xfId="0" applyNumberFormat="1" applyFont="1" applyFill="1" applyBorder="1" applyAlignment="1">
      <alignment horizontal="center" vertical="center"/>
    </xf>
    <xf numFmtId="9" fontId="8" fillId="0" borderId="4" xfId="0" applyNumberFormat="1"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25" fillId="3" borderId="0" xfId="0" applyFont="1" applyFill="1" applyBorder="1" applyAlignment="1">
      <alignment horizontal="center" vertical="center"/>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17"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23"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0" borderId="19" xfId="0" applyFont="1" applyBorder="1" applyAlignment="1">
      <alignment vertical="center" wrapText="1"/>
    </xf>
    <xf numFmtId="0" fontId="8" fillId="0" borderId="20" xfId="0" applyFont="1" applyBorder="1" applyAlignment="1">
      <alignment vertical="center" wrapText="1"/>
    </xf>
    <xf numFmtId="0" fontId="8" fillId="0" borderId="11" xfId="0" applyFont="1" applyBorder="1" applyAlignment="1">
      <alignment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8" fillId="0" borderId="0" xfId="0" applyFont="1" applyBorder="1" applyAlignment="1">
      <alignment horizontal="center" vertical="center"/>
    </xf>
    <xf numFmtId="0" fontId="8" fillId="0" borderId="18" xfId="0" applyFont="1" applyBorder="1" applyAlignment="1">
      <alignment horizontal="center" vertical="center"/>
    </xf>
    <xf numFmtId="0" fontId="8" fillId="0" borderId="23"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64" fillId="3" borderId="0" xfId="0" applyFont="1" applyFill="1" applyBorder="1" applyAlignment="1">
      <alignment horizontal="left" vertical="top" wrapText="1"/>
    </xf>
    <xf numFmtId="0" fontId="63" fillId="3" borderId="0" xfId="0" applyFont="1" applyFill="1" applyBorder="1" applyAlignment="1">
      <alignment horizontal="left" wrapText="1"/>
    </xf>
    <xf numFmtId="0" fontId="65" fillId="3" borderId="0" xfId="0" applyFont="1" applyFill="1" applyBorder="1" applyAlignment="1">
      <alignment horizontal="left" vertical="top" wrapText="1"/>
    </xf>
    <xf numFmtId="0" fontId="54" fillId="0" borderId="2" xfId="0" applyFont="1" applyFill="1" applyBorder="1" applyAlignment="1">
      <alignment horizontal="center"/>
    </xf>
    <xf numFmtId="0" fontId="54" fillId="0" borderId="3" xfId="0" applyFont="1" applyFill="1" applyBorder="1" applyAlignment="1">
      <alignment horizontal="center"/>
    </xf>
    <xf numFmtId="0" fontId="54" fillId="0" borderId="4" xfId="0" applyFont="1" applyFill="1" applyBorder="1" applyAlignment="1">
      <alignment horizontal="center"/>
    </xf>
    <xf numFmtId="0" fontId="44" fillId="0" borderId="0" xfId="0" applyFont="1" applyFill="1" applyAlignment="1">
      <alignment horizont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83" xfId="0" applyFont="1" applyFill="1" applyBorder="1" applyAlignment="1">
      <alignment horizontal="center" vertical="center"/>
    </xf>
    <xf numFmtId="49" fontId="68" fillId="0" borderId="2" xfId="0" quotePrefix="1" applyNumberFormat="1" applyFont="1" applyFill="1" applyBorder="1" applyAlignment="1">
      <alignment horizontal="center" vertical="center"/>
    </xf>
    <xf numFmtId="49" fontId="68" fillId="0" borderId="3" xfId="0" applyNumberFormat="1" applyFont="1" applyFill="1" applyBorder="1" applyAlignment="1">
      <alignment horizontal="center" vertical="center"/>
    </xf>
    <xf numFmtId="49" fontId="68" fillId="0" borderId="4" xfId="0" applyNumberFormat="1" applyFont="1" applyFill="1" applyBorder="1" applyAlignment="1">
      <alignment horizontal="center" vertical="center"/>
    </xf>
    <xf numFmtId="0" fontId="68" fillId="0" borderId="2" xfId="0" applyFont="1" applyFill="1" applyBorder="1" applyAlignment="1">
      <alignment horizontal="center" vertical="center" wrapText="1"/>
    </xf>
    <xf numFmtId="0" fontId="68" fillId="0" borderId="3" xfId="0" applyFont="1" applyFill="1" applyBorder="1" applyAlignment="1">
      <alignment horizontal="center" vertical="center" wrapText="1"/>
    </xf>
    <xf numFmtId="0" fontId="68" fillId="0" borderId="4" xfId="0" applyFont="1" applyFill="1" applyBorder="1" applyAlignment="1">
      <alignment horizontal="center" vertical="center" wrapText="1"/>
    </xf>
    <xf numFmtId="0" fontId="54" fillId="0" borderId="2" xfId="0" applyFont="1" applyFill="1" applyBorder="1" applyAlignment="1">
      <alignment horizontal="center" vertical="center" wrapText="1"/>
    </xf>
    <xf numFmtId="0" fontId="54" fillId="0" borderId="3" xfId="0" applyFont="1" applyFill="1" applyBorder="1" applyAlignment="1">
      <alignment horizontal="center" vertical="center" wrapText="1"/>
    </xf>
    <xf numFmtId="0" fontId="54" fillId="0" borderId="4" xfId="0" applyFont="1" applyFill="1" applyBorder="1" applyAlignment="1">
      <alignment horizontal="center" vertical="center" wrapText="1"/>
    </xf>
    <xf numFmtId="0" fontId="8" fillId="0" borderId="84"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0" fontId="8" fillId="5" borderId="83" xfId="0" applyFont="1" applyFill="1" applyBorder="1" applyAlignment="1">
      <alignment horizontal="center" vertical="center"/>
    </xf>
    <xf numFmtId="0" fontId="68" fillId="0" borderId="19" xfId="0" applyFont="1" applyFill="1" applyBorder="1" applyAlignment="1">
      <alignment horizontal="left" vertical="center" wrapText="1"/>
    </xf>
    <xf numFmtId="0" fontId="68" fillId="0" borderId="87" xfId="0" applyFont="1" applyFill="1" applyBorder="1" applyAlignment="1">
      <alignment horizontal="left" vertical="center" wrapText="1"/>
    </xf>
    <xf numFmtId="0" fontId="68" fillId="0" borderId="23" xfId="0" applyFont="1" applyFill="1" applyBorder="1" applyAlignment="1">
      <alignment horizontal="center" vertical="center" wrapText="1"/>
    </xf>
    <xf numFmtId="0" fontId="54" fillId="7" borderId="2" xfId="0" applyFont="1" applyFill="1" applyBorder="1" applyAlignment="1">
      <alignment horizontal="center" vertical="center"/>
    </xf>
    <xf numFmtId="0" fontId="54" fillId="7" borderId="3" xfId="0" applyFont="1" applyFill="1" applyBorder="1" applyAlignment="1">
      <alignment horizontal="center" vertical="center"/>
    </xf>
    <xf numFmtId="0" fontId="54" fillId="7" borderId="4" xfId="0" applyFont="1" applyFill="1" applyBorder="1" applyAlignment="1">
      <alignment horizontal="center" vertical="center"/>
    </xf>
    <xf numFmtId="0" fontId="54" fillId="0" borderId="2" xfId="0" applyFont="1" applyFill="1" applyBorder="1" applyAlignment="1">
      <alignment horizontal="center" vertical="center"/>
    </xf>
    <xf numFmtId="0" fontId="54" fillId="0" borderId="3" xfId="0" applyFont="1" applyFill="1" applyBorder="1" applyAlignment="1">
      <alignment horizontal="center" vertical="center"/>
    </xf>
    <xf numFmtId="0" fontId="54"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83" xfId="0" applyFont="1" applyFill="1" applyBorder="1" applyAlignment="1">
      <alignment horizontal="center" vertical="center"/>
    </xf>
    <xf numFmtId="0" fontId="8" fillId="3" borderId="91" xfId="0" applyFont="1" applyFill="1" applyBorder="1" applyAlignment="1">
      <alignment horizontal="center" vertical="center" wrapText="1"/>
    </xf>
    <xf numFmtId="0" fontId="8" fillId="3" borderId="92" xfId="0" applyFont="1" applyFill="1" applyBorder="1" applyAlignment="1">
      <alignment horizontal="center" vertical="center" wrapText="1"/>
    </xf>
    <xf numFmtId="0" fontId="8" fillId="3" borderId="93" xfId="0" applyFont="1" applyFill="1" applyBorder="1" applyAlignment="1">
      <alignment horizontal="center" vertical="center" wrapText="1"/>
    </xf>
    <xf numFmtId="0" fontId="8" fillId="3" borderId="94" xfId="0" applyFont="1" applyFill="1" applyBorder="1" applyAlignment="1">
      <alignment horizontal="center" vertical="center"/>
    </xf>
    <xf numFmtId="0" fontId="8" fillId="3" borderId="95" xfId="0" applyFont="1" applyFill="1" applyBorder="1" applyAlignment="1">
      <alignment horizontal="center" vertical="center"/>
    </xf>
    <xf numFmtId="0" fontId="8" fillId="3" borderId="96" xfId="0" applyFont="1" applyFill="1" applyBorder="1" applyAlignment="1">
      <alignment horizontal="center" vertical="center"/>
    </xf>
    <xf numFmtId="0" fontId="68" fillId="0" borderId="19" xfId="0" applyFont="1" applyFill="1" applyBorder="1" applyAlignment="1">
      <alignment horizontal="center" vertical="center" wrapText="1"/>
    </xf>
    <xf numFmtId="0" fontId="68" fillId="0" borderId="11" xfId="0" applyFont="1" applyFill="1" applyBorder="1" applyAlignment="1">
      <alignment horizontal="center" vertical="center" wrapText="1"/>
    </xf>
    <xf numFmtId="0" fontId="6" fillId="0" borderId="98" xfId="0" applyFont="1" applyFill="1" applyBorder="1" applyAlignment="1">
      <alignment horizontal="center" vertical="center"/>
    </xf>
    <xf numFmtId="0" fontId="6" fillId="0" borderId="99" xfId="0" applyFont="1" applyFill="1" applyBorder="1" applyAlignment="1">
      <alignment horizontal="center" vertical="center"/>
    </xf>
    <xf numFmtId="0" fontId="6" fillId="0" borderId="103" xfId="0" applyFont="1" applyFill="1" applyBorder="1" applyAlignment="1">
      <alignment horizontal="center" vertical="center"/>
    </xf>
    <xf numFmtId="0" fontId="54" fillId="8" borderId="2" xfId="0" applyFont="1" applyFill="1" applyBorder="1" applyAlignment="1">
      <alignment horizontal="center" vertical="center"/>
    </xf>
    <xf numFmtId="0" fontId="54" fillId="8" borderId="3" xfId="0" applyFont="1" applyFill="1" applyBorder="1" applyAlignment="1">
      <alignment horizontal="center" vertical="center"/>
    </xf>
    <xf numFmtId="0" fontId="54" fillId="8" borderId="4" xfId="0" applyFont="1" applyFill="1" applyBorder="1" applyAlignment="1">
      <alignment horizontal="center" vertical="center"/>
    </xf>
    <xf numFmtId="0" fontId="6" fillId="0" borderId="100" xfId="0" applyFont="1" applyFill="1" applyBorder="1" applyAlignment="1">
      <alignment horizontal="center" vertical="center"/>
    </xf>
    <xf numFmtId="0" fontId="71" fillId="0" borderId="91" xfId="0" applyFont="1" applyFill="1" applyBorder="1" applyAlignment="1">
      <alignment horizontal="center" vertical="center" wrapText="1"/>
    </xf>
    <xf numFmtId="0" fontId="71" fillId="0" borderId="92" xfId="0" applyFont="1" applyFill="1" applyBorder="1" applyAlignment="1">
      <alignment horizontal="center" vertical="center" wrapText="1"/>
    </xf>
    <xf numFmtId="0" fontId="71" fillId="0" borderId="93" xfId="0" applyFont="1" applyFill="1" applyBorder="1" applyAlignment="1">
      <alignment horizontal="center" vertical="center" wrapText="1"/>
    </xf>
    <xf numFmtId="0" fontId="54" fillId="7" borderId="2" xfId="0" applyFont="1" applyFill="1" applyBorder="1" applyAlignment="1">
      <alignment horizontal="center" vertical="center" wrapText="1"/>
    </xf>
    <xf numFmtId="0" fontId="54" fillId="7" borderId="3" xfId="0" applyFont="1" applyFill="1" applyBorder="1" applyAlignment="1">
      <alignment horizontal="center" vertical="center" wrapText="1"/>
    </xf>
    <xf numFmtId="0" fontId="54" fillId="7" borderId="4" xfId="0" applyFont="1" applyFill="1" applyBorder="1" applyAlignment="1">
      <alignment horizontal="center" vertical="center" wrapText="1"/>
    </xf>
    <xf numFmtId="0" fontId="8" fillId="3" borderId="105" xfId="0" applyFont="1" applyFill="1" applyBorder="1" applyAlignment="1">
      <alignment horizontal="center" vertical="center" wrapText="1"/>
    </xf>
    <xf numFmtId="0" fontId="8" fillId="3" borderId="106" xfId="0" applyFont="1" applyFill="1" applyBorder="1" applyAlignment="1">
      <alignment horizontal="center" vertical="center" wrapText="1"/>
    </xf>
    <xf numFmtId="0" fontId="8" fillId="3" borderId="107" xfId="0" applyFont="1" applyFill="1" applyBorder="1" applyAlignment="1">
      <alignment horizontal="center" vertical="center" wrapText="1"/>
    </xf>
    <xf numFmtId="0" fontId="8" fillId="3" borderId="108" xfId="0" applyFont="1" applyFill="1" applyBorder="1" applyAlignment="1">
      <alignment horizontal="center" vertical="center" wrapText="1"/>
    </xf>
    <xf numFmtId="9" fontId="8" fillId="0" borderId="83" xfId="0" applyNumberFormat="1" applyFont="1" applyFill="1" applyBorder="1" applyAlignment="1">
      <alignment horizontal="center" vertical="center"/>
    </xf>
    <xf numFmtId="0" fontId="68" fillId="0" borderId="2" xfId="0" applyFont="1" applyFill="1" applyBorder="1" applyAlignment="1">
      <alignment horizontal="center" vertical="center"/>
    </xf>
    <xf numFmtId="0" fontId="68" fillId="0" borderId="3" xfId="0" applyFont="1" applyFill="1" applyBorder="1" applyAlignment="1">
      <alignment horizontal="center" vertical="center"/>
    </xf>
    <xf numFmtId="0" fontId="68" fillId="0" borderId="4" xfId="0" applyFont="1" applyFill="1" applyBorder="1" applyAlignment="1">
      <alignment horizontal="center" vertical="center"/>
    </xf>
    <xf numFmtId="0" fontId="68" fillId="0" borderId="19" xfId="0" applyFont="1" applyFill="1" applyBorder="1" applyAlignment="1">
      <alignment vertical="center" wrapText="1"/>
    </xf>
    <xf numFmtId="0" fontId="68" fillId="0" borderId="20" xfId="0" applyFont="1" applyFill="1" applyBorder="1" applyAlignment="1">
      <alignment vertical="center" wrapText="1"/>
    </xf>
    <xf numFmtId="0" fontId="68" fillId="0" borderId="11" xfId="0" applyFont="1" applyFill="1" applyBorder="1" applyAlignment="1">
      <alignment vertical="center" wrapText="1"/>
    </xf>
    <xf numFmtId="0" fontId="68" fillId="0" borderId="5" xfId="0" applyFont="1" applyFill="1" applyBorder="1" applyAlignment="1">
      <alignment horizontal="left" vertical="center" wrapText="1"/>
    </xf>
    <xf numFmtId="0" fontId="68" fillId="0" borderId="6" xfId="0" applyFont="1" applyFill="1" applyBorder="1" applyAlignment="1">
      <alignment horizontal="left" vertical="center" wrapText="1"/>
    </xf>
    <xf numFmtId="0" fontId="68" fillId="0" borderId="7" xfId="0" applyFont="1" applyFill="1" applyBorder="1" applyAlignment="1">
      <alignment horizontal="left" vertical="center" wrapText="1"/>
    </xf>
    <xf numFmtId="0" fontId="68" fillId="0" borderId="17" xfId="0" applyFont="1" applyFill="1" applyBorder="1" applyAlignment="1">
      <alignment horizontal="left" vertical="center" wrapText="1"/>
    </xf>
    <xf numFmtId="0" fontId="68" fillId="0" borderId="0" xfId="0" applyFont="1" applyFill="1" applyBorder="1" applyAlignment="1">
      <alignment horizontal="left" vertical="center" wrapText="1"/>
    </xf>
    <xf numFmtId="0" fontId="68" fillId="0" borderId="18" xfId="0" applyFont="1" applyFill="1" applyBorder="1" applyAlignment="1">
      <alignment horizontal="left" vertical="center" wrapText="1"/>
    </xf>
    <xf numFmtId="0" fontId="68" fillId="0" borderId="23" xfId="0" applyFont="1" applyFill="1" applyBorder="1" applyAlignment="1">
      <alignment horizontal="left" vertical="center" wrapText="1"/>
    </xf>
    <xf numFmtId="0" fontId="68" fillId="0" borderId="12" xfId="0" applyFont="1" applyFill="1" applyBorder="1" applyAlignment="1">
      <alignment horizontal="left" vertical="center" wrapText="1"/>
    </xf>
    <xf numFmtId="0" fontId="68" fillId="0" borderId="13" xfId="0" applyFont="1" applyFill="1" applyBorder="1" applyAlignment="1">
      <alignment horizontal="left" vertical="center" wrapText="1"/>
    </xf>
    <xf numFmtId="0" fontId="68" fillId="0" borderId="5" xfId="0" applyFont="1" applyFill="1" applyBorder="1" applyAlignment="1">
      <alignment horizontal="center" vertical="center"/>
    </xf>
    <xf numFmtId="0" fontId="68" fillId="0" borderId="6" xfId="0" applyFont="1" applyFill="1" applyBorder="1" applyAlignment="1">
      <alignment horizontal="center" vertical="center"/>
    </xf>
    <xf numFmtId="0" fontId="68" fillId="0" borderId="7" xfId="0" applyFont="1" applyFill="1" applyBorder="1" applyAlignment="1">
      <alignment horizontal="center" vertical="center"/>
    </xf>
    <xf numFmtId="0" fontId="68" fillId="0" borderId="17" xfId="0" applyFont="1" applyFill="1" applyBorder="1" applyAlignment="1">
      <alignment horizontal="center" vertical="center"/>
    </xf>
    <xf numFmtId="0" fontId="68" fillId="0" borderId="0" xfId="0" applyFont="1" applyFill="1" applyBorder="1" applyAlignment="1">
      <alignment horizontal="center" vertical="center"/>
    </xf>
    <xf numFmtId="0" fontId="68" fillId="0" borderId="18" xfId="0" applyFont="1" applyFill="1" applyBorder="1" applyAlignment="1">
      <alignment horizontal="center" vertical="center"/>
    </xf>
    <xf numFmtId="0" fontId="68" fillId="0" borderId="23" xfId="0" applyFont="1" applyFill="1" applyBorder="1" applyAlignment="1">
      <alignment horizontal="center" vertical="center"/>
    </xf>
    <xf numFmtId="0" fontId="68" fillId="0" borderId="12" xfId="0" applyFont="1" applyFill="1" applyBorder="1" applyAlignment="1">
      <alignment horizontal="center" vertical="center"/>
    </xf>
    <xf numFmtId="0" fontId="68" fillId="0" borderId="13" xfId="0" applyFont="1" applyFill="1" applyBorder="1" applyAlignment="1">
      <alignment horizontal="center" vertical="center"/>
    </xf>
    <xf numFmtId="9" fontId="8" fillId="0" borderId="2" xfId="0" applyNumberFormat="1" applyFont="1" applyFill="1" applyBorder="1" applyAlignment="1">
      <alignment horizontal="center" vertical="center" wrapText="1"/>
    </xf>
    <xf numFmtId="9" fontId="8" fillId="0" borderId="3" xfId="0" applyNumberFormat="1" applyFont="1" applyFill="1" applyBorder="1" applyAlignment="1">
      <alignment horizontal="center" vertical="center" wrapText="1"/>
    </xf>
    <xf numFmtId="9" fontId="8" fillId="0" borderId="83" xfId="0" applyNumberFormat="1" applyFont="1" applyFill="1" applyBorder="1" applyAlignment="1">
      <alignment horizontal="center" vertical="center" wrapText="1"/>
    </xf>
    <xf numFmtId="0" fontId="76" fillId="0" borderId="0" xfId="0" applyFont="1" applyAlignment="1">
      <alignment horizontal="center"/>
    </xf>
    <xf numFmtId="0" fontId="77" fillId="0" borderId="0" xfId="0" applyFont="1" applyAlignment="1">
      <alignment horizontal="center" wrapTex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78" fillId="2" borderId="0" xfId="0" applyFont="1" applyFill="1" applyAlignment="1">
      <alignment horizontal="center"/>
    </xf>
    <xf numFmtId="0" fontId="7" fillId="3" borderId="1" xfId="0" applyFont="1" applyFill="1" applyBorder="1" applyAlignment="1">
      <alignment horizontal="center" vertical="center"/>
    </xf>
    <xf numFmtId="49" fontId="7" fillId="3" borderId="2" xfId="0" applyNumberFormat="1" applyFont="1" applyFill="1" applyBorder="1" applyAlignment="1">
      <alignment horizontal="center" vertical="center"/>
    </xf>
    <xf numFmtId="49" fontId="7" fillId="3" borderId="3" xfId="0" applyNumberFormat="1" applyFont="1" applyFill="1" applyBorder="1" applyAlignment="1">
      <alignment horizontal="center" vertical="center"/>
    </xf>
    <xf numFmtId="49" fontId="7" fillId="3" borderId="4" xfId="0" applyNumberFormat="1"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80" fillId="0" borderId="2" xfId="0" applyFont="1" applyBorder="1" applyAlignment="1">
      <alignment horizontal="center" vertical="center" wrapText="1"/>
    </xf>
    <xf numFmtId="0" fontId="80" fillId="0" borderId="3" xfId="0" applyFont="1" applyBorder="1" applyAlignment="1">
      <alignment horizontal="center" vertical="center" wrapText="1"/>
    </xf>
    <xf numFmtId="0" fontId="80" fillId="0" borderId="4" xfId="0" applyFont="1" applyBorder="1" applyAlignment="1">
      <alignment horizontal="center" vertical="center" wrapText="1"/>
    </xf>
    <xf numFmtId="0" fontId="7" fillId="5" borderId="3"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3" borderId="19"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9" fontId="5" fillId="5" borderId="2" xfId="0" applyNumberFormat="1" applyFont="1" applyFill="1" applyBorder="1" applyAlignment="1">
      <alignment horizontal="center" vertical="center"/>
    </xf>
    <xf numFmtId="9" fontId="5" fillId="5" borderId="3" xfId="0" applyNumberFormat="1" applyFont="1" applyFill="1" applyBorder="1" applyAlignment="1">
      <alignment horizontal="center" vertical="center"/>
    </xf>
    <xf numFmtId="9" fontId="5" fillId="5" borderId="4"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9" fillId="0" borderId="2" xfId="0" applyFont="1" applyFill="1" applyBorder="1" applyAlignment="1">
      <alignment horizontal="center"/>
    </xf>
    <xf numFmtId="0" fontId="79" fillId="0" borderId="4" xfId="0" applyFont="1" applyFill="1" applyBorder="1" applyAlignment="1">
      <alignment horizont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9" fontId="7" fillId="0" borderId="3" xfId="0" applyNumberFormat="1" applyFont="1" applyFill="1" applyBorder="1" applyAlignment="1">
      <alignment horizontal="center" vertical="center"/>
    </xf>
    <xf numFmtId="9" fontId="7" fillId="0" borderId="4" xfId="0" applyNumberFormat="1" applyFont="1" applyFill="1" applyBorder="1" applyAlignment="1">
      <alignment horizontal="center" vertical="center"/>
    </xf>
    <xf numFmtId="0" fontId="87" fillId="0" borderId="0" xfId="0" applyFont="1" applyAlignment="1">
      <alignment horizontal="center"/>
    </xf>
    <xf numFmtId="0" fontId="54" fillId="0" borderId="5" xfId="0" applyFont="1" applyBorder="1" applyAlignment="1">
      <alignment horizontal="center"/>
    </xf>
    <xf numFmtId="0" fontId="54" fillId="0" borderId="6" xfId="0" applyFont="1" applyBorder="1" applyAlignment="1">
      <alignment horizontal="center"/>
    </xf>
    <xf numFmtId="0" fontId="54" fillId="0" borderId="7" xfId="0" applyFont="1" applyBorder="1" applyAlignment="1">
      <alignment horizontal="center"/>
    </xf>
    <xf numFmtId="0" fontId="68" fillId="3" borderId="110" xfId="0" applyFont="1" applyFill="1" applyBorder="1" applyAlignment="1">
      <alignment horizontal="center" vertical="center" wrapText="1"/>
    </xf>
    <xf numFmtId="0" fontId="68" fillId="3" borderId="111" xfId="0" applyFont="1" applyFill="1" applyBorder="1" applyAlignment="1">
      <alignment horizontal="center" vertical="center" wrapText="1"/>
    </xf>
    <xf numFmtId="0" fontId="68" fillId="3" borderId="15" xfId="0" applyFont="1" applyFill="1" applyBorder="1" applyAlignment="1">
      <alignment horizontal="center" vertical="center" wrapText="1"/>
    </xf>
    <xf numFmtId="0" fontId="68" fillId="0" borderId="81" xfId="0" applyFont="1" applyBorder="1" applyAlignment="1">
      <alignment horizontal="center" vertical="center" wrapText="1"/>
    </xf>
    <xf numFmtId="0" fontId="68" fillId="0" borderId="112" xfId="0" applyFont="1" applyBorder="1" applyAlignment="1">
      <alignment horizontal="center" vertical="center" wrapText="1"/>
    </xf>
    <xf numFmtId="0" fontId="68" fillId="0" borderId="113" xfId="0" applyFont="1" applyBorder="1" applyAlignment="1">
      <alignment horizontal="center" vertical="center" wrapText="1"/>
    </xf>
    <xf numFmtId="0" fontId="27" fillId="3" borderId="19" xfId="0" applyFont="1" applyFill="1" applyBorder="1" applyAlignment="1">
      <alignment horizontal="center" vertical="center" wrapText="1"/>
    </xf>
    <xf numFmtId="0" fontId="27" fillId="3" borderId="11"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86" fillId="0" borderId="0" xfId="0" applyFont="1" applyAlignment="1">
      <alignment horizontal="center"/>
    </xf>
    <xf numFmtId="0" fontId="88" fillId="2" borderId="0" xfId="0" applyFont="1" applyFill="1" applyAlignment="1">
      <alignment horizontal="center" wrapText="1"/>
    </xf>
    <xf numFmtId="0" fontId="68" fillId="3" borderId="1" xfId="0" applyFont="1" applyFill="1" applyBorder="1" applyAlignment="1">
      <alignment horizontal="center" vertical="center"/>
    </xf>
    <xf numFmtId="49" fontId="68" fillId="3" borderId="2" xfId="0" applyNumberFormat="1" applyFont="1" applyFill="1" applyBorder="1" applyAlignment="1">
      <alignment horizontal="center" vertical="center"/>
    </xf>
    <xf numFmtId="49" fontId="68" fillId="3" borderId="3" xfId="0" applyNumberFormat="1" applyFont="1" applyFill="1" applyBorder="1" applyAlignment="1">
      <alignment horizontal="center" vertical="center"/>
    </xf>
    <xf numFmtId="49" fontId="68" fillId="3" borderId="4" xfId="0" applyNumberFormat="1" applyFont="1" applyFill="1" applyBorder="1" applyAlignment="1">
      <alignment horizontal="center" vertical="center"/>
    </xf>
    <xf numFmtId="0" fontId="68" fillId="3" borderId="2" xfId="0" applyFont="1" applyFill="1" applyBorder="1" applyAlignment="1">
      <alignment horizontal="center" vertical="center" wrapText="1"/>
    </xf>
    <xf numFmtId="0" fontId="68" fillId="3" borderId="3" xfId="0" applyFont="1" applyFill="1" applyBorder="1" applyAlignment="1">
      <alignment horizontal="center" vertical="center" wrapText="1"/>
    </xf>
    <xf numFmtId="0" fontId="68" fillId="3" borderId="4" xfId="0" applyFont="1" applyFill="1" applyBorder="1" applyAlignment="1">
      <alignment horizontal="center" vertical="center" wrapText="1"/>
    </xf>
    <xf numFmtId="0" fontId="39" fillId="8" borderId="2" xfId="0" applyFont="1" applyFill="1" applyBorder="1" applyAlignment="1">
      <alignment horizontal="center" vertical="center"/>
    </xf>
    <xf numFmtId="0" fontId="39" fillId="8" borderId="12" xfId="0" applyFont="1" applyFill="1" applyBorder="1" applyAlignment="1">
      <alignment horizontal="center" vertical="center"/>
    </xf>
    <xf numFmtId="0" fontId="39" fillId="8" borderId="3" xfId="0" applyFont="1" applyFill="1" applyBorder="1" applyAlignment="1">
      <alignment horizontal="center" vertical="center"/>
    </xf>
    <xf numFmtId="0" fontId="39" fillId="8" borderId="4" xfId="0" applyFont="1" applyFill="1" applyBorder="1" applyAlignment="1">
      <alignment horizontal="center" vertical="center"/>
    </xf>
    <xf numFmtId="0" fontId="54" fillId="5" borderId="2" xfId="0" applyFont="1" applyFill="1" applyBorder="1" applyAlignment="1">
      <alignment horizontal="center" vertical="center"/>
    </xf>
    <xf numFmtId="0" fontId="54" fillId="5" borderId="3" xfId="0" applyFont="1" applyFill="1" applyBorder="1" applyAlignment="1">
      <alignment horizontal="center" vertical="center"/>
    </xf>
    <xf numFmtId="0" fontId="54" fillId="5" borderId="4" xfId="0" applyFont="1" applyFill="1" applyBorder="1" applyAlignment="1">
      <alignment horizontal="center" vertical="center"/>
    </xf>
    <xf numFmtId="0" fontId="25" fillId="9" borderId="2" xfId="0" applyFont="1" applyFill="1" applyBorder="1" applyAlignment="1">
      <alignment horizontal="center" vertical="center" wrapText="1"/>
    </xf>
    <xf numFmtId="0" fontId="25" fillId="9" borderId="3" xfId="0" applyFont="1" applyFill="1" applyBorder="1" applyAlignment="1">
      <alignment horizontal="center" vertical="center"/>
    </xf>
    <xf numFmtId="0" fontId="25" fillId="9" borderId="4" xfId="0" applyFont="1" applyFill="1" applyBorder="1" applyAlignment="1">
      <alignment horizontal="center" vertical="center"/>
    </xf>
    <xf numFmtId="0" fontId="90" fillId="8" borderId="2" xfId="0" applyFont="1" applyFill="1" applyBorder="1" applyAlignment="1">
      <alignment horizontal="center" vertical="center" wrapText="1"/>
    </xf>
    <xf numFmtId="0" fontId="90" fillId="8" borderId="3" xfId="0" applyFont="1" applyFill="1" applyBorder="1" applyAlignment="1">
      <alignment horizontal="center" vertical="center" wrapText="1"/>
    </xf>
    <xf numFmtId="0" fontId="90" fillId="8" borderId="4" xfId="0" applyFont="1" applyFill="1" applyBorder="1" applyAlignment="1">
      <alignment horizontal="center" vertical="center" wrapText="1"/>
    </xf>
    <xf numFmtId="0" fontId="39" fillId="9" borderId="2" xfId="0" applyFont="1" applyFill="1" applyBorder="1" applyAlignment="1">
      <alignment horizontal="center" vertical="center" wrapText="1"/>
    </xf>
    <xf numFmtId="0" fontId="39" fillId="9" borderId="3" xfId="0" applyFont="1" applyFill="1" applyBorder="1" applyAlignment="1">
      <alignment horizontal="center" vertical="center" wrapText="1"/>
    </xf>
    <xf numFmtId="0" fontId="39" fillId="9" borderId="4" xfId="0" applyFont="1" applyFill="1" applyBorder="1" applyAlignment="1">
      <alignment horizontal="center" vertical="center" wrapText="1"/>
    </xf>
    <xf numFmtId="0" fontId="27" fillId="3" borderId="19" xfId="0" applyFont="1" applyFill="1" applyBorder="1" applyAlignment="1">
      <alignment vertical="center" wrapText="1"/>
    </xf>
    <xf numFmtId="0" fontId="27" fillId="3" borderId="20" xfId="0" applyFont="1" applyFill="1" applyBorder="1" applyAlignment="1">
      <alignment vertical="center" wrapText="1"/>
    </xf>
    <xf numFmtId="0" fontId="27" fillId="3" borderId="11" xfId="0" applyFont="1" applyFill="1" applyBorder="1" applyAlignment="1">
      <alignment vertical="center" wrapText="1"/>
    </xf>
    <xf numFmtId="0" fontId="95" fillId="3" borderId="5" xfId="0" applyFont="1" applyFill="1" applyBorder="1" applyAlignment="1">
      <alignment horizontal="center" vertical="center" wrapText="1"/>
    </xf>
    <xf numFmtId="0" fontId="95" fillId="3" borderId="6" xfId="0" applyFont="1" applyFill="1" applyBorder="1" applyAlignment="1">
      <alignment horizontal="center" vertical="center" wrapText="1"/>
    </xf>
    <xf numFmtId="0" fontId="95" fillId="3" borderId="7" xfId="0" applyFont="1" applyFill="1" applyBorder="1" applyAlignment="1">
      <alignment horizontal="center" vertical="center" wrapText="1"/>
    </xf>
    <xf numFmtId="0" fontId="95" fillId="3" borderId="17" xfId="0" applyFont="1" applyFill="1" applyBorder="1" applyAlignment="1">
      <alignment horizontal="center" vertical="center" wrapText="1"/>
    </xf>
    <xf numFmtId="0" fontId="95" fillId="3" borderId="0" xfId="0" applyFont="1" applyFill="1" applyBorder="1" applyAlignment="1">
      <alignment horizontal="center" vertical="center" wrapText="1"/>
    </xf>
    <xf numFmtId="0" fontId="95" fillId="3" borderId="18" xfId="0" applyFont="1" applyFill="1" applyBorder="1" applyAlignment="1">
      <alignment horizontal="center" vertical="center" wrapText="1"/>
    </xf>
    <xf numFmtId="0" fontId="95" fillId="3" borderId="23" xfId="0" applyFont="1" applyFill="1" applyBorder="1" applyAlignment="1">
      <alignment horizontal="center" vertical="center" wrapText="1"/>
    </xf>
    <xf numFmtId="0" fontId="95" fillId="3" borderId="12" xfId="0" applyFont="1" applyFill="1" applyBorder="1" applyAlignment="1">
      <alignment horizontal="center" vertical="center" wrapText="1"/>
    </xf>
    <xf numFmtId="0" fontId="95" fillId="3" borderId="13" xfId="0" applyFont="1" applyFill="1" applyBorder="1" applyAlignment="1">
      <alignment horizontal="center" vertical="center" wrapText="1"/>
    </xf>
    <xf numFmtId="0" fontId="27" fillId="8" borderId="2"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27" fillId="8" borderId="4" xfId="0" applyFont="1" applyFill="1" applyBorder="1" applyAlignment="1">
      <alignment horizontal="center" vertical="center" wrapText="1"/>
    </xf>
    <xf numFmtId="0" fontId="94" fillId="5" borderId="2" xfId="0" applyFont="1" applyFill="1" applyBorder="1" applyAlignment="1">
      <alignment horizontal="center" vertical="center" wrapText="1"/>
    </xf>
    <xf numFmtId="0" fontId="94" fillId="5" borderId="3" xfId="0" applyFont="1" applyFill="1" applyBorder="1" applyAlignment="1">
      <alignment horizontal="center" vertical="center" wrapText="1"/>
    </xf>
    <xf numFmtId="0" fontId="94" fillId="5" borderId="4" xfId="0" applyFont="1" applyFill="1" applyBorder="1" applyAlignment="1">
      <alignment horizontal="center" vertical="center" wrapText="1"/>
    </xf>
    <xf numFmtId="0" fontId="27" fillId="3" borderId="2" xfId="0" applyFont="1" applyFill="1" applyBorder="1" applyAlignment="1">
      <alignment horizontal="center" vertical="center"/>
    </xf>
    <xf numFmtId="0" fontId="27" fillId="3" borderId="3" xfId="0" applyFont="1" applyFill="1" applyBorder="1" applyAlignment="1">
      <alignment horizontal="center" vertical="center"/>
    </xf>
    <xf numFmtId="0" fontId="27" fillId="3" borderId="4" xfId="0" applyFont="1" applyFill="1" applyBorder="1" applyAlignment="1">
      <alignment horizontal="center" vertical="center"/>
    </xf>
    <xf numFmtId="0" fontId="98" fillId="8" borderId="2" xfId="0" applyFont="1" applyFill="1" applyBorder="1" applyAlignment="1">
      <alignment horizontal="center" vertical="center" wrapText="1"/>
    </xf>
    <xf numFmtId="0" fontId="99" fillId="8" borderId="3" xfId="0" applyFont="1" applyFill="1" applyBorder="1" applyAlignment="1">
      <alignment horizontal="center" vertical="center" wrapText="1"/>
    </xf>
    <xf numFmtId="0" fontId="39" fillId="10" borderId="2" xfId="0" applyFont="1" applyFill="1" applyBorder="1" applyAlignment="1">
      <alignment horizontal="center" vertical="center" wrapText="1"/>
    </xf>
    <xf numFmtId="0" fontId="39" fillId="10" borderId="3" xfId="0" applyFont="1" applyFill="1" applyBorder="1" applyAlignment="1">
      <alignment horizontal="center" vertical="center" wrapText="1"/>
    </xf>
    <xf numFmtId="0" fontId="39" fillId="10" borderId="4" xfId="0" applyFont="1" applyFill="1" applyBorder="1" applyAlignment="1">
      <alignment horizontal="center" vertical="center" wrapText="1"/>
    </xf>
    <xf numFmtId="0" fontId="28" fillId="3" borderId="19" xfId="0" applyFont="1" applyFill="1" applyBorder="1" applyAlignment="1">
      <alignment horizontal="center" vertical="center" wrapText="1"/>
    </xf>
    <xf numFmtId="0" fontId="28" fillId="3" borderId="11" xfId="0" applyFont="1" applyFill="1" applyBorder="1" applyAlignment="1">
      <alignment horizontal="center" vertical="center" wrapText="1"/>
    </xf>
    <xf numFmtId="0" fontId="27" fillId="3" borderId="5"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17" xfId="0" applyFont="1" applyFill="1" applyBorder="1" applyAlignment="1">
      <alignment horizontal="center" vertical="center"/>
    </xf>
    <xf numFmtId="0" fontId="27" fillId="3" borderId="0" xfId="0" applyFont="1" applyFill="1" applyBorder="1" applyAlignment="1">
      <alignment horizontal="center" vertical="center"/>
    </xf>
    <xf numFmtId="0" fontId="27" fillId="3" borderId="18" xfId="0" applyFont="1" applyFill="1" applyBorder="1" applyAlignment="1">
      <alignment horizontal="center" vertical="center"/>
    </xf>
    <xf numFmtId="0" fontId="27" fillId="3" borderId="23" xfId="0" applyFont="1" applyFill="1" applyBorder="1" applyAlignment="1">
      <alignment horizontal="center" vertical="center"/>
    </xf>
    <xf numFmtId="0" fontId="27" fillId="3" borderId="12" xfId="0" applyFont="1" applyFill="1" applyBorder="1" applyAlignment="1">
      <alignment horizontal="center" vertical="center"/>
    </xf>
    <xf numFmtId="0" fontId="27" fillId="3" borderId="13" xfId="0" applyFont="1" applyFill="1" applyBorder="1" applyAlignment="1">
      <alignment horizontal="center" vertical="center"/>
    </xf>
    <xf numFmtId="0" fontId="99" fillId="8" borderId="2" xfId="0" applyFont="1" applyFill="1" applyBorder="1" applyAlignment="1">
      <alignment horizontal="center" vertical="center" wrapText="1"/>
    </xf>
    <xf numFmtId="0" fontId="27" fillId="5" borderId="19" xfId="0" applyFont="1" applyFill="1" applyBorder="1" applyAlignment="1">
      <alignment horizontal="center" vertical="center" wrapText="1"/>
    </xf>
    <xf numFmtId="0" fontId="27" fillId="5" borderId="11" xfId="0" applyFont="1" applyFill="1" applyBorder="1" applyAlignment="1">
      <alignment horizontal="center" vertical="center" wrapText="1"/>
    </xf>
    <xf numFmtId="0" fontId="27" fillId="5" borderId="115" xfId="0" applyFont="1" applyFill="1" applyBorder="1" applyAlignment="1">
      <alignment horizontal="center" vertical="center"/>
    </xf>
    <xf numFmtId="0" fontId="27" fillId="5" borderId="4" xfId="0" applyFont="1" applyFill="1" applyBorder="1" applyAlignment="1">
      <alignment horizontal="center" vertical="center"/>
    </xf>
    <xf numFmtId="0" fontId="27" fillId="5" borderId="2"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4" xfId="0" applyFont="1" applyFill="1" applyBorder="1" applyAlignment="1">
      <alignment horizontal="center" vertical="center" wrapText="1"/>
    </xf>
    <xf numFmtId="9" fontId="90" fillId="3" borderId="2" xfId="0" applyNumberFormat="1" applyFont="1" applyFill="1" applyBorder="1" applyAlignment="1">
      <alignment horizontal="center" vertical="center"/>
    </xf>
    <xf numFmtId="9" fontId="90" fillId="3" borderId="6" xfId="0" applyNumberFormat="1" applyFont="1" applyFill="1" applyBorder="1" applyAlignment="1">
      <alignment horizontal="center" vertical="center"/>
    </xf>
    <xf numFmtId="9" fontId="90" fillId="3" borderId="3" xfId="0" applyNumberFormat="1" applyFont="1" applyFill="1" applyBorder="1" applyAlignment="1">
      <alignment horizontal="center" vertical="center"/>
    </xf>
    <xf numFmtId="9" fontId="90" fillId="3" borderId="4" xfId="0" applyNumberFormat="1" applyFont="1" applyFill="1" applyBorder="1" applyAlignment="1">
      <alignment horizontal="center" vertical="center"/>
    </xf>
    <xf numFmtId="9" fontId="27" fillId="5" borderId="2" xfId="0" applyNumberFormat="1" applyFont="1" applyFill="1" applyBorder="1" applyAlignment="1">
      <alignment horizontal="center" vertical="center" wrapText="1"/>
    </xf>
    <xf numFmtId="9" fontId="27" fillId="5" borderId="3" xfId="0" applyNumberFormat="1" applyFont="1" applyFill="1" applyBorder="1" applyAlignment="1">
      <alignment horizontal="center" vertical="center" wrapText="1"/>
    </xf>
    <xf numFmtId="9" fontId="27" fillId="5" borderId="4" xfId="0" applyNumberFormat="1" applyFont="1" applyFill="1" applyBorder="1" applyAlignment="1">
      <alignment horizontal="center" vertical="center" wrapText="1"/>
    </xf>
    <xf numFmtId="0" fontId="27" fillId="5" borderId="2" xfId="0" applyFont="1" applyFill="1" applyBorder="1" applyAlignment="1">
      <alignment horizontal="center" vertical="center"/>
    </xf>
    <xf numFmtId="0" fontId="27" fillId="5" borderId="3" xfId="0" applyFont="1" applyFill="1" applyBorder="1" applyAlignment="1">
      <alignment horizontal="center" vertical="center"/>
    </xf>
    <xf numFmtId="0" fontId="39" fillId="5" borderId="2" xfId="0" applyFont="1" applyFill="1" applyBorder="1" applyAlignment="1">
      <alignment horizontal="center" vertical="center" wrapText="1"/>
    </xf>
    <xf numFmtId="0" fontId="39" fillId="5" borderId="3" xfId="0" applyFont="1" applyFill="1" applyBorder="1" applyAlignment="1">
      <alignment horizontal="center" vertical="center" wrapText="1"/>
    </xf>
    <xf numFmtId="0" fontId="39" fillId="5" borderId="4" xfId="0" applyFont="1" applyFill="1" applyBorder="1" applyAlignment="1">
      <alignment horizontal="center" vertical="center" wrapText="1"/>
    </xf>
    <xf numFmtId="0" fontId="27" fillId="3" borderId="12" xfId="0" applyFont="1" applyFill="1" applyBorder="1" applyAlignment="1">
      <alignment horizontal="center" vertical="center" wrapText="1"/>
    </xf>
    <xf numFmtId="0" fontId="39" fillId="3" borderId="2" xfId="0" applyFont="1" applyFill="1" applyBorder="1" applyAlignment="1">
      <alignment horizontal="center" vertical="center" wrapText="1"/>
    </xf>
    <xf numFmtId="0" fontId="39" fillId="3" borderId="3"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27" fillId="3" borderId="115" xfId="0" applyFont="1" applyFill="1" applyBorder="1" applyAlignment="1">
      <alignment horizontal="center" vertical="center"/>
    </xf>
    <xf numFmtId="0" fontId="27" fillId="0" borderId="115" xfId="0" applyFont="1" applyFill="1" applyBorder="1" applyAlignment="1">
      <alignment horizontal="center" vertical="center"/>
    </xf>
    <xf numFmtId="0" fontId="27" fillId="0" borderId="4" xfId="0" applyFont="1" applyFill="1" applyBorder="1" applyAlignment="1">
      <alignment horizontal="center" vertical="center"/>
    </xf>
    <xf numFmtId="0" fontId="27" fillId="3" borderId="5"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17"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7" fillId="3" borderId="18" xfId="0" applyFont="1" applyFill="1" applyBorder="1" applyAlignment="1">
      <alignment horizontal="center" vertical="center" wrapText="1"/>
    </xf>
    <xf numFmtId="0" fontId="27" fillId="3" borderId="23" xfId="0" applyFont="1" applyFill="1" applyBorder="1" applyAlignment="1">
      <alignment horizontal="center" vertical="center" wrapText="1"/>
    </xf>
    <xf numFmtId="0" fontId="27" fillId="3" borderId="13" xfId="0" applyFont="1" applyFill="1" applyBorder="1" applyAlignment="1">
      <alignment horizontal="center" vertical="center" wrapText="1"/>
    </xf>
    <xf numFmtId="9" fontId="27" fillId="3" borderId="2" xfId="0" applyNumberFormat="1" applyFont="1" applyFill="1" applyBorder="1" applyAlignment="1">
      <alignment horizontal="center" vertical="center" wrapText="1"/>
    </xf>
    <xf numFmtId="9" fontId="27" fillId="3" borderId="3" xfId="0" applyNumberFormat="1" applyFont="1" applyFill="1" applyBorder="1" applyAlignment="1">
      <alignment horizontal="center" vertical="center" wrapText="1"/>
    </xf>
    <xf numFmtId="9" fontId="27" fillId="3" borderId="4" xfId="0" applyNumberFormat="1" applyFont="1" applyFill="1" applyBorder="1" applyAlignment="1">
      <alignment horizontal="center" vertical="center" wrapText="1"/>
    </xf>
    <xf numFmtId="0" fontId="54" fillId="3" borderId="2" xfId="0" applyFont="1" applyFill="1" applyBorder="1" applyAlignment="1">
      <alignment horizontal="center" vertical="center"/>
    </xf>
    <xf numFmtId="0" fontId="54" fillId="3" borderId="3" xfId="0" applyFont="1" applyFill="1" applyBorder="1" applyAlignment="1">
      <alignment horizontal="center" vertical="center"/>
    </xf>
    <xf numFmtId="0" fontId="54" fillId="3" borderId="4" xfId="0" applyFont="1" applyFill="1" applyBorder="1" applyAlignment="1">
      <alignment horizontal="center" vertical="center"/>
    </xf>
    <xf numFmtId="9" fontId="27" fillId="3" borderId="2" xfId="0" applyNumberFormat="1" applyFont="1" applyFill="1" applyBorder="1" applyAlignment="1">
      <alignment horizontal="center" vertical="center"/>
    </xf>
    <xf numFmtId="9" fontId="27" fillId="3" borderId="6" xfId="0" applyNumberFormat="1" applyFont="1" applyFill="1" applyBorder="1" applyAlignment="1">
      <alignment horizontal="center" vertical="center"/>
    </xf>
    <xf numFmtId="9" fontId="27" fillId="3" borderId="3" xfId="0" applyNumberFormat="1" applyFont="1" applyFill="1" applyBorder="1" applyAlignment="1">
      <alignment horizontal="center" vertical="center"/>
    </xf>
    <xf numFmtId="9" fontId="27" fillId="3" borderId="4" xfId="0" applyNumberFormat="1" applyFont="1" applyFill="1" applyBorder="1" applyAlignment="1">
      <alignment horizontal="center" vertical="center"/>
    </xf>
    <xf numFmtId="0" fontId="80" fillId="3" borderId="2" xfId="0" applyFont="1" applyFill="1" applyBorder="1" applyAlignment="1">
      <alignment horizontal="center" vertical="center" wrapText="1"/>
    </xf>
    <xf numFmtId="0" fontId="80" fillId="3" borderId="3" xfId="0" applyFont="1" applyFill="1" applyBorder="1" applyAlignment="1">
      <alignment horizontal="center" vertical="center" wrapText="1"/>
    </xf>
    <xf numFmtId="0" fontId="80" fillId="3" borderId="4" xfId="0" applyFont="1" applyFill="1" applyBorder="1" applyAlignment="1">
      <alignment horizontal="center" vertical="center" wrapText="1"/>
    </xf>
    <xf numFmtId="0" fontId="27" fillId="0" borderId="119" xfId="0" applyFont="1" applyFill="1" applyBorder="1" applyAlignment="1">
      <alignment horizontal="center" vertical="center"/>
    </xf>
    <xf numFmtId="0" fontId="27" fillId="0" borderId="120" xfId="0" applyFont="1" applyFill="1" applyBorder="1" applyAlignment="1">
      <alignment horizontal="center" vertical="center"/>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2" xfId="0" applyFont="1" applyFill="1" applyBorder="1" applyAlignment="1">
      <alignment horizontal="center" vertical="center"/>
    </xf>
    <xf numFmtId="0" fontId="27" fillId="0" borderId="3" xfId="0" applyFont="1" applyFill="1" applyBorder="1" applyAlignment="1">
      <alignment horizontal="center" vertical="center"/>
    </xf>
  </cellXfs>
  <cellStyles count="5">
    <cellStyle name="Comma 2" xfId="2"/>
    <cellStyle name="Comma 2 2" xfId="4"/>
    <cellStyle name="Normal" xfId="0" builtinId="0"/>
    <cellStyle name="Normal 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opLeftCell="A13" zoomScale="120" zoomScaleNormal="120" workbookViewId="0">
      <selection activeCell="A17" sqref="A17"/>
    </sheetView>
  </sheetViews>
  <sheetFormatPr defaultRowHeight="15" x14ac:dyDescent="0.25"/>
  <cols>
    <col min="1" max="1" width="44.140625" customWidth="1"/>
    <col min="2" max="2" width="20" customWidth="1"/>
    <col min="3" max="3" width="11.42578125" customWidth="1"/>
    <col min="5" max="5" width="36.5703125" customWidth="1"/>
    <col min="6" max="6" width="12.5703125" customWidth="1"/>
    <col min="7" max="7" width="15.5703125" customWidth="1"/>
    <col min="255" max="255" width="11.7109375" customWidth="1"/>
    <col min="257" max="257" width="44.140625" customWidth="1"/>
    <col min="258" max="258" width="20" customWidth="1"/>
    <col min="259" max="259" width="11.42578125" customWidth="1"/>
    <col min="261" max="261" width="36.5703125" customWidth="1"/>
    <col min="262" max="262" width="12.5703125" customWidth="1"/>
    <col min="263" max="263" width="15.5703125" customWidth="1"/>
    <col min="511" max="511" width="11.7109375" customWidth="1"/>
    <col min="513" max="513" width="44.140625" customWidth="1"/>
    <col min="514" max="514" width="20" customWidth="1"/>
    <col min="515" max="515" width="11.42578125" customWidth="1"/>
    <col min="517" max="517" width="36.5703125" customWidth="1"/>
    <col min="518" max="518" width="12.5703125" customWidth="1"/>
    <col min="519" max="519" width="15.5703125" customWidth="1"/>
    <col min="767" max="767" width="11.7109375" customWidth="1"/>
    <col min="769" max="769" width="44.140625" customWidth="1"/>
    <col min="770" max="770" width="20" customWidth="1"/>
    <col min="771" max="771" width="11.42578125" customWidth="1"/>
    <col min="773" max="773" width="36.5703125" customWidth="1"/>
    <col min="774" max="774" width="12.5703125" customWidth="1"/>
    <col min="775" max="775" width="15.5703125" customWidth="1"/>
    <col min="1023" max="1023" width="11.7109375" customWidth="1"/>
    <col min="1025" max="1025" width="44.140625" customWidth="1"/>
    <col min="1026" max="1026" width="20" customWidth="1"/>
    <col min="1027" max="1027" width="11.42578125" customWidth="1"/>
    <col min="1029" max="1029" width="36.5703125" customWidth="1"/>
    <col min="1030" max="1030" width="12.5703125" customWidth="1"/>
    <col min="1031" max="1031" width="15.5703125" customWidth="1"/>
    <col min="1279" max="1279" width="11.7109375" customWidth="1"/>
    <col min="1281" max="1281" width="44.140625" customWidth="1"/>
    <col min="1282" max="1282" width="20" customWidth="1"/>
    <col min="1283" max="1283" width="11.42578125" customWidth="1"/>
    <col min="1285" max="1285" width="36.5703125" customWidth="1"/>
    <col min="1286" max="1286" width="12.5703125" customWidth="1"/>
    <col min="1287" max="1287" width="15.5703125" customWidth="1"/>
    <col min="1535" max="1535" width="11.7109375" customWidth="1"/>
    <col min="1537" max="1537" width="44.140625" customWidth="1"/>
    <col min="1538" max="1538" width="20" customWidth="1"/>
    <col min="1539" max="1539" width="11.42578125" customWidth="1"/>
    <col min="1541" max="1541" width="36.5703125" customWidth="1"/>
    <col min="1542" max="1542" width="12.5703125" customWidth="1"/>
    <col min="1543" max="1543" width="15.5703125" customWidth="1"/>
    <col min="1791" max="1791" width="11.7109375" customWidth="1"/>
    <col min="1793" max="1793" width="44.140625" customWidth="1"/>
    <col min="1794" max="1794" width="20" customWidth="1"/>
    <col min="1795" max="1795" width="11.42578125" customWidth="1"/>
    <col min="1797" max="1797" width="36.5703125" customWidth="1"/>
    <col min="1798" max="1798" width="12.5703125" customWidth="1"/>
    <col min="1799" max="1799" width="15.5703125" customWidth="1"/>
    <col min="2047" max="2047" width="11.7109375" customWidth="1"/>
    <col min="2049" max="2049" width="44.140625" customWidth="1"/>
    <col min="2050" max="2050" width="20" customWidth="1"/>
    <col min="2051" max="2051" width="11.42578125" customWidth="1"/>
    <col min="2053" max="2053" width="36.5703125" customWidth="1"/>
    <col min="2054" max="2054" width="12.5703125" customWidth="1"/>
    <col min="2055" max="2055" width="15.5703125" customWidth="1"/>
    <col min="2303" max="2303" width="11.7109375" customWidth="1"/>
    <col min="2305" max="2305" width="44.140625" customWidth="1"/>
    <col min="2306" max="2306" width="20" customWidth="1"/>
    <col min="2307" max="2307" width="11.42578125" customWidth="1"/>
    <col min="2309" max="2309" width="36.5703125" customWidth="1"/>
    <col min="2310" max="2310" width="12.5703125" customWidth="1"/>
    <col min="2311" max="2311" width="15.5703125" customWidth="1"/>
    <col min="2559" max="2559" width="11.7109375" customWidth="1"/>
    <col min="2561" max="2561" width="44.140625" customWidth="1"/>
    <col min="2562" max="2562" width="20" customWidth="1"/>
    <col min="2563" max="2563" width="11.42578125" customWidth="1"/>
    <col min="2565" max="2565" width="36.5703125" customWidth="1"/>
    <col min="2566" max="2566" width="12.5703125" customWidth="1"/>
    <col min="2567" max="2567" width="15.5703125" customWidth="1"/>
    <col min="2815" max="2815" width="11.7109375" customWidth="1"/>
    <col min="2817" max="2817" width="44.140625" customWidth="1"/>
    <col min="2818" max="2818" width="20" customWidth="1"/>
    <col min="2819" max="2819" width="11.42578125" customWidth="1"/>
    <col min="2821" max="2821" width="36.5703125" customWidth="1"/>
    <col min="2822" max="2822" width="12.5703125" customWidth="1"/>
    <col min="2823" max="2823" width="15.5703125" customWidth="1"/>
    <col min="3071" max="3071" width="11.7109375" customWidth="1"/>
    <col min="3073" max="3073" width="44.140625" customWidth="1"/>
    <col min="3074" max="3074" width="20" customWidth="1"/>
    <col min="3075" max="3075" width="11.42578125" customWidth="1"/>
    <col min="3077" max="3077" width="36.5703125" customWidth="1"/>
    <col min="3078" max="3078" width="12.5703125" customWidth="1"/>
    <col min="3079" max="3079" width="15.5703125" customWidth="1"/>
    <col min="3327" max="3327" width="11.7109375" customWidth="1"/>
    <col min="3329" max="3329" width="44.140625" customWidth="1"/>
    <col min="3330" max="3330" width="20" customWidth="1"/>
    <col min="3331" max="3331" width="11.42578125" customWidth="1"/>
    <col min="3333" max="3333" width="36.5703125" customWidth="1"/>
    <col min="3334" max="3334" width="12.5703125" customWidth="1"/>
    <col min="3335" max="3335" width="15.5703125" customWidth="1"/>
    <col min="3583" max="3583" width="11.7109375" customWidth="1"/>
    <col min="3585" max="3585" width="44.140625" customWidth="1"/>
    <col min="3586" max="3586" width="20" customWidth="1"/>
    <col min="3587" max="3587" width="11.42578125" customWidth="1"/>
    <col min="3589" max="3589" width="36.5703125" customWidth="1"/>
    <col min="3590" max="3590" width="12.5703125" customWidth="1"/>
    <col min="3591" max="3591" width="15.5703125" customWidth="1"/>
    <col min="3839" max="3839" width="11.7109375" customWidth="1"/>
    <col min="3841" max="3841" width="44.140625" customWidth="1"/>
    <col min="3842" max="3842" width="20" customWidth="1"/>
    <col min="3843" max="3843" width="11.42578125" customWidth="1"/>
    <col min="3845" max="3845" width="36.5703125" customWidth="1"/>
    <col min="3846" max="3846" width="12.5703125" customWidth="1"/>
    <col min="3847" max="3847" width="15.5703125" customWidth="1"/>
    <col min="4095" max="4095" width="11.7109375" customWidth="1"/>
    <col min="4097" max="4097" width="44.140625" customWidth="1"/>
    <col min="4098" max="4098" width="20" customWidth="1"/>
    <col min="4099" max="4099" width="11.42578125" customWidth="1"/>
    <col min="4101" max="4101" width="36.5703125" customWidth="1"/>
    <col min="4102" max="4102" width="12.5703125" customWidth="1"/>
    <col min="4103" max="4103" width="15.5703125" customWidth="1"/>
    <col min="4351" max="4351" width="11.7109375" customWidth="1"/>
    <col min="4353" max="4353" width="44.140625" customWidth="1"/>
    <col min="4354" max="4354" width="20" customWidth="1"/>
    <col min="4355" max="4355" width="11.42578125" customWidth="1"/>
    <col min="4357" max="4357" width="36.5703125" customWidth="1"/>
    <col min="4358" max="4358" width="12.5703125" customWidth="1"/>
    <col min="4359" max="4359" width="15.5703125" customWidth="1"/>
    <col min="4607" max="4607" width="11.7109375" customWidth="1"/>
    <col min="4609" max="4609" width="44.140625" customWidth="1"/>
    <col min="4610" max="4610" width="20" customWidth="1"/>
    <col min="4611" max="4611" width="11.42578125" customWidth="1"/>
    <col min="4613" max="4613" width="36.5703125" customWidth="1"/>
    <col min="4614" max="4614" width="12.5703125" customWidth="1"/>
    <col min="4615" max="4615" width="15.5703125" customWidth="1"/>
    <col min="4863" max="4863" width="11.7109375" customWidth="1"/>
    <col min="4865" max="4865" width="44.140625" customWidth="1"/>
    <col min="4866" max="4866" width="20" customWidth="1"/>
    <col min="4867" max="4867" width="11.42578125" customWidth="1"/>
    <col min="4869" max="4869" width="36.5703125" customWidth="1"/>
    <col min="4870" max="4870" width="12.5703125" customWidth="1"/>
    <col min="4871" max="4871" width="15.5703125" customWidth="1"/>
    <col min="5119" max="5119" width="11.7109375" customWidth="1"/>
    <col min="5121" max="5121" width="44.140625" customWidth="1"/>
    <col min="5122" max="5122" width="20" customWidth="1"/>
    <col min="5123" max="5123" width="11.42578125" customWidth="1"/>
    <col min="5125" max="5125" width="36.5703125" customWidth="1"/>
    <col min="5126" max="5126" width="12.5703125" customWidth="1"/>
    <col min="5127" max="5127" width="15.5703125" customWidth="1"/>
    <col min="5375" max="5375" width="11.7109375" customWidth="1"/>
    <col min="5377" max="5377" width="44.140625" customWidth="1"/>
    <col min="5378" max="5378" width="20" customWidth="1"/>
    <col min="5379" max="5379" width="11.42578125" customWidth="1"/>
    <col min="5381" max="5381" width="36.5703125" customWidth="1"/>
    <col min="5382" max="5382" width="12.5703125" customWidth="1"/>
    <col min="5383" max="5383" width="15.5703125" customWidth="1"/>
    <col min="5631" max="5631" width="11.7109375" customWidth="1"/>
    <col min="5633" max="5633" width="44.140625" customWidth="1"/>
    <col min="5634" max="5634" width="20" customWidth="1"/>
    <col min="5635" max="5635" width="11.42578125" customWidth="1"/>
    <col min="5637" max="5637" width="36.5703125" customWidth="1"/>
    <col min="5638" max="5638" width="12.5703125" customWidth="1"/>
    <col min="5639" max="5639" width="15.5703125" customWidth="1"/>
    <col min="5887" max="5887" width="11.7109375" customWidth="1"/>
    <col min="5889" max="5889" width="44.140625" customWidth="1"/>
    <col min="5890" max="5890" width="20" customWidth="1"/>
    <col min="5891" max="5891" width="11.42578125" customWidth="1"/>
    <col min="5893" max="5893" width="36.5703125" customWidth="1"/>
    <col min="5894" max="5894" width="12.5703125" customWidth="1"/>
    <col min="5895" max="5895" width="15.5703125" customWidth="1"/>
    <col min="6143" max="6143" width="11.7109375" customWidth="1"/>
    <col min="6145" max="6145" width="44.140625" customWidth="1"/>
    <col min="6146" max="6146" width="20" customWidth="1"/>
    <col min="6147" max="6147" width="11.42578125" customWidth="1"/>
    <col min="6149" max="6149" width="36.5703125" customWidth="1"/>
    <col min="6150" max="6150" width="12.5703125" customWidth="1"/>
    <col min="6151" max="6151" width="15.5703125" customWidth="1"/>
    <col min="6399" max="6399" width="11.7109375" customWidth="1"/>
    <col min="6401" max="6401" width="44.140625" customWidth="1"/>
    <col min="6402" max="6402" width="20" customWidth="1"/>
    <col min="6403" max="6403" width="11.42578125" customWidth="1"/>
    <col min="6405" max="6405" width="36.5703125" customWidth="1"/>
    <col min="6406" max="6406" width="12.5703125" customWidth="1"/>
    <col min="6407" max="6407" width="15.5703125" customWidth="1"/>
    <col min="6655" max="6655" width="11.7109375" customWidth="1"/>
    <col min="6657" max="6657" width="44.140625" customWidth="1"/>
    <col min="6658" max="6658" width="20" customWidth="1"/>
    <col min="6659" max="6659" width="11.42578125" customWidth="1"/>
    <col min="6661" max="6661" width="36.5703125" customWidth="1"/>
    <col min="6662" max="6662" width="12.5703125" customWidth="1"/>
    <col min="6663" max="6663" width="15.5703125" customWidth="1"/>
    <col min="6911" max="6911" width="11.7109375" customWidth="1"/>
    <col min="6913" max="6913" width="44.140625" customWidth="1"/>
    <col min="6914" max="6914" width="20" customWidth="1"/>
    <col min="6915" max="6915" width="11.42578125" customWidth="1"/>
    <col min="6917" max="6917" width="36.5703125" customWidth="1"/>
    <col min="6918" max="6918" width="12.5703125" customWidth="1"/>
    <col min="6919" max="6919" width="15.5703125" customWidth="1"/>
    <col min="7167" max="7167" width="11.7109375" customWidth="1"/>
    <col min="7169" max="7169" width="44.140625" customWidth="1"/>
    <col min="7170" max="7170" width="20" customWidth="1"/>
    <col min="7171" max="7171" width="11.42578125" customWidth="1"/>
    <col min="7173" max="7173" width="36.5703125" customWidth="1"/>
    <col min="7174" max="7174" width="12.5703125" customWidth="1"/>
    <col min="7175" max="7175" width="15.5703125" customWidth="1"/>
    <col min="7423" max="7423" width="11.7109375" customWidth="1"/>
    <col min="7425" max="7425" width="44.140625" customWidth="1"/>
    <col min="7426" max="7426" width="20" customWidth="1"/>
    <col min="7427" max="7427" width="11.42578125" customWidth="1"/>
    <col min="7429" max="7429" width="36.5703125" customWidth="1"/>
    <col min="7430" max="7430" width="12.5703125" customWidth="1"/>
    <col min="7431" max="7431" width="15.5703125" customWidth="1"/>
    <col min="7679" max="7679" width="11.7109375" customWidth="1"/>
    <col min="7681" max="7681" width="44.140625" customWidth="1"/>
    <col min="7682" max="7682" width="20" customWidth="1"/>
    <col min="7683" max="7683" width="11.42578125" customWidth="1"/>
    <col min="7685" max="7685" width="36.5703125" customWidth="1"/>
    <col min="7686" max="7686" width="12.5703125" customWidth="1"/>
    <col min="7687" max="7687" width="15.5703125" customWidth="1"/>
    <col min="7935" max="7935" width="11.7109375" customWidth="1"/>
    <col min="7937" max="7937" width="44.140625" customWidth="1"/>
    <col min="7938" max="7938" width="20" customWidth="1"/>
    <col min="7939" max="7939" width="11.42578125" customWidth="1"/>
    <col min="7941" max="7941" width="36.5703125" customWidth="1"/>
    <col min="7942" max="7942" width="12.5703125" customWidth="1"/>
    <col min="7943" max="7943" width="15.5703125" customWidth="1"/>
    <col min="8191" max="8191" width="11.7109375" customWidth="1"/>
    <col min="8193" max="8193" width="44.140625" customWidth="1"/>
    <col min="8194" max="8194" width="20" customWidth="1"/>
    <col min="8195" max="8195" width="11.42578125" customWidth="1"/>
    <col min="8197" max="8197" width="36.5703125" customWidth="1"/>
    <col min="8198" max="8198" width="12.5703125" customWidth="1"/>
    <col min="8199" max="8199" width="15.5703125" customWidth="1"/>
    <col min="8447" max="8447" width="11.7109375" customWidth="1"/>
    <col min="8449" max="8449" width="44.140625" customWidth="1"/>
    <col min="8450" max="8450" width="20" customWidth="1"/>
    <col min="8451" max="8451" width="11.42578125" customWidth="1"/>
    <col min="8453" max="8453" width="36.5703125" customWidth="1"/>
    <col min="8454" max="8454" width="12.5703125" customWidth="1"/>
    <col min="8455" max="8455" width="15.5703125" customWidth="1"/>
    <col min="8703" max="8703" width="11.7109375" customWidth="1"/>
    <col min="8705" max="8705" width="44.140625" customWidth="1"/>
    <col min="8706" max="8706" width="20" customWidth="1"/>
    <col min="8707" max="8707" width="11.42578125" customWidth="1"/>
    <col min="8709" max="8709" width="36.5703125" customWidth="1"/>
    <col min="8710" max="8710" width="12.5703125" customWidth="1"/>
    <col min="8711" max="8711" width="15.5703125" customWidth="1"/>
    <col min="8959" max="8959" width="11.7109375" customWidth="1"/>
    <col min="8961" max="8961" width="44.140625" customWidth="1"/>
    <col min="8962" max="8962" width="20" customWidth="1"/>
    <col min="8963" max="8963" width="11.42578125" customWidth="1"/>
    <col min="8965" max="8965" width="36.5703125" customWidth="1"/>
    <col min="8966" max="8966" width="12.5703125" customWidth="1"/>
    <col min="8967" max="8967" width="15.5703125" customWidth="1"/>
    <col min="9215" max="9215" width="11.7109375" customWidth="1"/>
    <col min="9217" max="9217" width="44.140625" customWidth="1"/>
    <col min="9218" max="9218" width="20" customWidth="1"/>
    <col min="9219" max="9219" width="11.42578125" customWidth="1"/>
    <col min="9221" max="9221" width="36.5703125" customWidth="1"/>
    <col min="9222" max="9222" width="12.5703125" customWidth="1"/>
    <col min="9223" max="9223" width="15.5703125" customWidth="1"/>
    <col min="9471" max="9471" width="11.7109375" customWidth="1"/>
    <col min="9473" max="9473" width="44.140625" customWidth="1"/>
    <col min="9474" max="9474" width="20" customWidth="1"/>
    <col min="9475" max="9475" width="11.42578125" customWidth="1"/>
    <col min="9477" max="9477" width="36.5703125" customWidth="1"/>
    <col min="9478" max="9478" width="12.5703125" customWidth="1"/>
    <col min="9479" max="9479" width="15.5703125" customWidth="1"/>
    <col min="9727" max="9727" width="11.7109375" customWidth="1"/>
    <col min="9729" max="9729" width="44.140625" customWidth="1"/>
    <col min="9730" max="9730" width="20" customWidth="1"/>
    <col min="9731" max="9731" width="11.42578125" customWidth="1"/>
    <col min="9733" max="9733" width="36.5703125" customWidth="1"/>
    <col min="9734" max="9734" width="12.5703125" customWidth="1"/>
    <col min="9735" max="9735" width="15.5703125" customWidth="1"/>
    <col min="9983" max="9983" width="11.7109375" customWidth="1"/>
    <col min="9985" max="9985" width="44.140625" customWidth="1"/>
    <col min="9986" max="9986" width="20" customWidth="1"/>
    <col min="9987" max="9987" width="11.42578125" customWidth="1"/>
    <col min="9989" max="9989" width="36.5703125" customWidth="1"/>
    <col min="9990" max="9990" width="12.5703125" customWidth="1"/>
    <col min="9991" max="9991" width="15.5703125" customWidth="1"/>
    <col min="10239" max="10239" width="11.7109375" customWidth="1"/>
    <col min="10241" max="10241" width="44.140625" customWidth="1"/>
    <col min="10242" max="10242" width="20" customWidth="1"/>
    <col min="10243" max="10243" width="11.42578125" customWidth="1"/>
    <col min="10245" max="10245" width="36.5703125" customWidth="1"/>
    <col min="10246" max="10246" width="12.5703125" customWidth="1"/>
    <col min="10247" max="10247" width="15.5703125" customWidth="1"/>
    <col min="10495" max="10495" width="11.7109375" customWidth="1"/>
    <col min="10497" max="10497" width="44.140625" customWidth="1"/>
    <col min="10498" max="10498" width="20" customWidth="1"/>
    <col min="10499" max="10499" width="11.42578125" customWidth="1"/>
    <col min="10501" max="10501" width="36.5703125" customWidth="1"/>
    <col min="10502" max="10502" width="12.5703125" customWidth="1"/>
    <col min="10503" max="10503" width="15.5703125" customWidth="1"/>
    <col min="10751" max="10751" width="11.7109375" customWidth="1"/>
    <col min="10753" max="10753" width="44.140625" customWidth="1"/>
    <col min="10754" max="10754" width="20" customWidth="1"/>
    <col min="10755" max="10755" width="11.42578125" customWidth="1"/>
    <col min="10757" max="10757" width="36.5703125" customWidth="1"/>
    <col min="10758" max="10758" width="12.5703125" customWidth="1"/>
    <col min="10759" max="10759" width="15.5703125" customWidth="1"/>
    <col min="11007" max="11007" width="11.7109375" customWidth="1"/>
    <col min="11009" max="11009" width="44.140625" customWidth="1"/>
    <col min="11010" max="11010" width="20" customWidth="1"/>
    <col min="11011" max="11011" width="11.42578125" customWidth="1"/>
    <col min="11013" max="11013" width="36.5703125" customWidth="1"/>
    <col min="11014" max="11014" width="12.5703125" customWidth="1"/>
    <col min="11015" max="11015" width="15.5703125" customWidth="1"/>
    <col min="11263" max="11263" width="11.7109375" customWidth="1"/>
    <col min="11265" max="11265" width="44.140625" customWidth="1"/>
    <col min="11266" max="11266" width="20" customWidth="1"/>
    <col min="11267" max="11267" width="11.42578125" customWidth="1"/>
    <col min="11269" max="11269" width="36.5703125" customWidth="1"/>
    <col min="11270" max="11270" width="12.5703125" customWidth="1"/>
    <col min="11271" max="11271" width="15.5703125" customWidth="1"/>
    <col min="11519" max="11519" width="11.7109375" customWidth="1"/>
    <col min="11521" max="11521" width="44.140625" customWidth="1"/>
    <col min="11522" max="11522" width="20" customWidth="1"/>
    <col min="11523" max="11523" width="11.42578125" customWidth="1"/>
    <col min="11525" max="11525" width="36.5703125" customWidth="1"/>
    <col min="11526" max="11526" width="12.5703125" customWidth="1"/>
    <col min="11527" max="11527" width="15.5703125" customWidth="1"/>
    <col min="11775" max="11775" width="11.7109375" customWidth="1"/>
    <col min="11777" max="11777" width="44.140625" customWidth="1"/>
    <col min="11778" max="11778" width="20" customWidth="1"/>
    <col min="11779" max="11779" width="11.42578125" customWidth="1"/>
    <col min="11781" max="11781" width="36.5703125" customWidth="1"/>
    <col min="11782" max="11782" width="12.5703125" customWidth="1"/>
    <col min="11783" max="11783" width="15.5703125" customWidth="1"/>
    <col min="12031" max="12031" width="11.7109375" customWidth="1"/>
    <col min="12033" max="12033" width="44.140625" customWidth="1"/>
    <col min="12034" max="12034" width="20" customWidth="1"/>
    <col min="12035" max="12035" width="11.42578125" customWidth="1"/>
    <col min="12037" max="12037" width="36.5703125" customWidth="1"/>
    <col min="12038" max="12038" width="12.5703125" customWidth="1"/>
    <col min="12039" max="12039" width="15.5703125" customWidth="1"/>
    <col min="12287" max="12287" width="11.7109375" customWidth="1"/>
    <col min="12289" max="12289" width="44.140625" customWidth="1"/>
    <col min="12290" max="12290" width="20" customWidth="1"/>
    <col min="12291" max="12291" width="11.42578125" customWidth="1"/>
    <col min="12293" max="12293" width="36.5703125" customWidth="1"/>
    <col min="12294" max="12294" width="12.5703125" customWidth="1"/>
    <col min="12295" max="12295" width="15.5703125" customWidth="1"/>
    <col min="12543" max="12543" width="11.7109375" customWidth="1"/>
    <col min="12545" max="12545" width="44.140625" customWidth="1"/>
    <col min="12546" max="12546" width="20" customWidth="1"/>
    <col min="12547" max="12547" width="11.42578125" customWidth="1"/>
    <col min="12549" max="12549" width="36.5703125" customWidth="1"/>
    <col min="12550" max="12550" width="12.5703125" customWidth="1"/>
    <col min="12551" max="12551" width="15.5703125" customWidth="1"/>
    <col min="12799" max="12799" width="11.7109375" customWidth="1"/>
    <col min="12801" max="12801" width="44.140625" customWidth="1"/>
    <col min="12802" max="12802" width="20" customWidth="1"/>
    <col min="12803" max="12803" width="11.42578125" customWidth="1"/>
    <col min="12805" max="12805" width="36.5703125" customWidth="1"/>
    <col min="12806" max="12806" width="12.5703125" customWidth="1"/>
    <col min="12807" max="12807" width="15.5703125" customWidth="1"/>
    <col min="13055" max="13055" width="11.7109375" customWidth="1"/>
    <col min="13057" max="13057" width="44.140625" customWidth="1"/>
    <col min="13058" max="13058" width="20" customWidth="1"/>
    <col min="13059" max="13059" width="11.42578125" customWidth="1"/>
    <col min="13061" max="13061" width="36.5703125" customWidth="1"/>
    <col min="13062" max="13062" width="12.5703125" customWidth="1"/>
    <col min="13063" max="13063" width="15.5703125" customWidth="1"/>
    <col min="13311" max="13311" width="11.7109375" customWidth="1"/>
    <col min="13313" max="13313" width="44.140625" customWidth="1"/>
    <col min="13314" max="13314" width="20" customWidth="1"/>
    <col min="13315" max="13315" width="11.42578125" customWidth="1"/>
    <col min="13317" max="13317" width="36.5703125" customWidth="1"/>
    <col min="13318" max="13318" width="12.5703125" customWidth="1"/>
    <col min="13319" max="13319" width="15.5703125" customWidth="1"/>
    <col min="13567" max="13567" width="11.7109375" customWidth="1"/>
    <col min="13569" max="13569" width="44.140625" customWidth="1"/>
    <col min="13570" max="13570" width="20" customWidth="1"/>
    <col min="13571" max="13571" width="11.42578125" customWidth="1"/>
    <col min="13573" max="13573" width="36.5703125" customWidth="1"/>
    <col min="13574" max="13574" width="12.5703125" customWidth="1"/>
    <col min="13575" max="13575" width="15.5703125" customWidth="1"/>
    <col min="13823" max="13823" width="11.7109375" customWidth="1"/>
    <col min="13825" max="13825" width="44.140625" customWidth="1"/>
    <col min="13826" max="13826" width="20" customWidth="1"/>
    <col min="13827" max="13827" width="11.42578125" customWidth="1"/>
    <col min="13829" max="13829" width="36.5703125" customWidth="1"/>
    <col min="13830" max="13830" width="12.5703125" customWidth="1"/>
    <col min="13831" max="13831" width="15.5703125" customWidth="1"/>
    <col min="14079" max="14079" width="11.7109375" customWidth="1"/>
    <col min="14081" max="14081" width="44.140625" customWidth="1"/>
    <col min="14082" max="14082" width="20" customWidth="1"/>
    <col min="14083" max="14083" width="11.42578125" customWidth="1"/>
    <col min="14085" max="14085" width="36.5703125" customWidth="1"/>
    <col min="14086" max="14086" width="12.5703125" customWidth="1"/>
    <col min="14087" max="14087" width="15.5703125" customWidth="1"/>
    <col min="14335" max="14335" width="11.7109375" customWidth="1"/>
    <col min="14337" max="14337" width="44.140625" customWidth="1"/>
    <col min="14338" max="14338" width="20" customWidth="1"/>
    <col min="14339" max="14339" width="11.42578125" customWidth="1"/>
    <col min="14341" max="14341" width="36.5703125" customWidth="1"/>
    <col min="14342" max="14342" width="12.5703125" customWidth="1"/>
    <col min="14343" max="14343" width="15.5703125" customWidth="1"/>
    <col min="14591" max="14591" width="11.7109375" customWidth="1"/>
    <col min="14593" max="14593" width="44.140625" customWidth="1"/>
    <col min="14594" max="14594" width="20" customWidth="1"/>
    <col min="14595" max="14595" width="11.42578125" customWidth="1"/>
    <col min="14597" max="14597" width="36.5703125" customWidth="1"/>
    <col min="14598" max="14598" width="12.5703125" customWidth="1"/>
    <col min="14599" max="14599" width="15.5703125" customWidth="1"/>
    <col min="14847" max="14847" width="11.7109375" customWidth="1"/>
    <col min="14849" max="14849" width="44.140625" customWidth="1"/>
    <col min="14850" max="14850" width="20" customWidth="1"/>
    <col min="14851" max="14851" width="11.42578125" customWidth="1"/>
    <col min="14853" max="14853" width="36.5703125" customWidth="1"/>
    <col min="14854" max="14854" width="12.5703125" customWidth="1"/>
    <col min="14855" max="14855" width="15.5703125" customWidth="1"/>
    <col min="15103" max="15103" width="11.7109375" customWidth="1"/>
    <col min="15105" max="15105" width="44.140625" customWidth="1"/>
    <col min="15106" max="15106" width="20" customWidth="1"/>
    <col min="15107" max="15107" width="11.42578125" customWidth="1"/>
    <col min="15109" max="15109" width="36.5703125" customWidth="1"/>
    <col min="15110" max="15110" width="12.5703125" customWidth="1"/>
    <col min="15111" max="15111" width="15.5703125" customWidth="1"/>
    <col min="15359" max="15359" width="11.7109375" customWidth="1"/>
    <col min="15361" max="15361" width="44.140625" customWidth="1"/>
    <col min="15362" max="15362" width="20" customWidth="1"/>
    <col min="15363" max="15363" width="11.42578125" customWidth="1"/>
    <col min="15365" max="15365" width="36.5703125" customWidth="1"/>
    <col min="15366" max="15366" width="12.5703125" customWidth="1"/>
    <col min="15367" max="15367" width="15.5703125" customWidth="1"/>
    <col min="15615" max="15615" width="11.7109375" customWidth="1"/>
    <col min="15617" max="15617" width="44.140625" customWidth="1"/>
    <col min="15618" max="15618" width="20" customWidth="1"/>
    <col min="15619" max="15619" width="11.42578125" customWidth="1"/>
    <col min="15621" max="15621" width="36.5703125" customWidth="1"/>
    <col min="15622" max="15622" width="12.5703125" customWidth="1"/>
    <col min="15623" max="15623" width="15.5703125" customWidth="1"/>
    <col min="15871" max="15871" width="11.7109375" customWidth="1"/>
    <col min="15873" max="15873" width="44.140625" customWidth="1"/>
    <col min="15874" max="15874" width="20" customWidth="1"/>
    <col min="15875" max="15875" width="11.42578125" customWidth="1"/>
    <col min="15877" max="15877" width="36.5703125" customWidth="1"/>
    <col min="15878" max="15878" width="12.5703125" customWidth="1"/>
    <col min="15879" max="15879" width="15.5703125" customWidth="1"/>
    <col min="16127" max="16127" width="11.7109375" customWidth="1"/>
    <col min="16129" max="16129" width="44.140625" customWidth="1"/>
    <col min="16130" max="16130" width="20" customWidth="1"/>
    <col min="16131" max="16131" width="11.42578125" customWidth="1"/>
    <col min="16133" max="16133" width="36.5703125" customWidth="1"/>
    <col min="16134" max="16134" width="12.5703125" customWidth="1"/>
    <col min="16135" max="16135" width="15.5703125" customWidth="1"/>
  </cols>
  <sheetData>
    <row r="1" spans="1:7" x14ac:dyDescent="0.25">
      <c r="A1" s="640" t="s">
        <v>637</v>
      </c>
      <c r="B1" s="640"/>
      <c r="C1" s="640"/>
      <c r="D1" s="640"/>
      <c r="E1" s="640"/>
      <c r="F1" s="640"/>
      <c r="G1" s="640"/>
    </row>
    <row r="2" spans="1:7" x14ac:dyDescent="0.25">
      <c r="A2" s="644" t="s">
        <v>0</v>
      </c>
      <c r="B2" s="644"/>
      <c r="C2" s="644"/>
      <c r="D2" s="644"/>
      <c r="E2" s="644"/>
      <c r="F2" s="644"/>
      <c r="G2" s="644"/>
    </row>
    <row r="3" spans="1:7" x14ac:dyDescent="0.25">
      <c r="A3" s="1"/>
    </row>
    <row r="4" spans="1:7" ht="15.75" thickBot="1" x14ac:dyDescent="0.3"/>
    <row r="5" spans="1:7" ht="45" customHeight="1" thickBot="1" x14ac:dyDescent="0.3">
      <c r="A5" s="2" t="s">
        <v>1</v>
      </c>
      <c r="B5" s="645" t="s">
        <v>2</v>
      </c>
      <c r="C5" s="646"/>
      <c r="D5" s="646"/>
      <c r="E5" s="646"/>
      <c r="F5" s="646"/>
      <c r="G5" s="647"/>
    </row>
    <row r="6" spans="1:7" ht="38.25" customHeight="1" thickBot="1" x14ac:dyDescent="0.3">
      <c r="A6" s="3" t="s">
        <v>3</v>
      </c>
      <c r="B6" s="648" t="s">
        <v>4</v>
      </c>
      <c r="C6" s="649"/>
      <c r="D6" s="649"/>
      <c r="E6" s="649"/>
      <c r="F6" s="649"/>
      <c r="G6" s="650"/>
    </row>
    <row r="7" spans="1:7" ht="186" customHeight="1" thickBot="1" x14ac:dyDescent="0.3">
      <c r="A7" s="4" t="s">
        <v>5</v>
      </c>
      <c r="B7" s="651" t="s">
        <v>6</v>
      </c>
      <c r="C7" s="652"/>
      <c r="D7" s="652"/>
      <c r="E7" s="652"/>
      <c r="F7" s="652"/>
      <c r="G7" s="653"/>
    </row>
    <row r="8" spans="1:7" ht="25.5" customHeight="1" thickBot="1" x14ac:dyDescent="0.3">
      <c r="A8" s="3" t="s">
        <v>7</v>
      </c>
      <c r="B8" s="5" t="s">
        <v>8</v>
      </c>
      <c r="C8" s="654" t="s">
        <v>9</v>
      </c>
      <c r="D8" s="654"/>
      <c r="E8" s="654"/>
      <c r="F8" s="654"/>
      <c r="G8" s="655"/>
    </row>
    <row r="9" spans="1:7" ht="63.75" customHeight="1" thickBot="1" x14ac:dyDescent="0.3">
      <c r="A9" s="3" t="s">
        <v>10</v>
      </c>
      <c r="B9" s="6" t="s">
        <v>11</v>
      </c>
      <c r="C9" s="641" t="s">
        <v>12</v>
      </c>
      <c r="D9" s="642"/>
      <c r="E9" s="642"/>
      <c r="F9" s="642"/>
      <c r="G9" s="643"/>
    </row>
    <row r="10" spans="1:7" ht="63.75" customHeight="1" thickBot="1" x14ac:dyDescent="0.3">
      <c r="A10" s="3" t="s">
        <v>13</v>
      </c>
      <c r="B10" s="7" t="s">
        <v>14</v>
      </c>
      <c r="C10" s="641" t="s">
        <v>15</v>
      </c>
      <c r="D10" s="642"/>
      <c r="E10" s="642"/>
      <c r="F10" s="642"/>
      <c r="G10" s="643"/>
    </row>
    <row r="11" spans="1:7" ht="44.25" customHeight="1" thickBot="1" x14ac:dyDescent="0.3">
      <c r="A11" s="3" t="s">
        <v>16</v>
      </c>
      <c r="B11" s="6" t="s">
        <v>17</v>
      </c>
      <c r="C11" s="641" t="s">
        <v>18</v>
      </c>
      <c r="D11" s="642"/>
      <c r="E11" s="642"/>
      <c r="F11" s="642"/>
      <c r="G11" s="643"/>
    </row>
    <row r="12" spans="1:7" ht="88.5" customHeight="1" thickBot="1" x14ac:dyDescent="0.3">
      <c r="A12" s="3" t="s">
        <v>19</v>
      </c>
      <c r="B12" s="6" t="s">
        <v>20</v>
      </c>
      <c r="C12" s="641" t="s">
        <v>21</v>
      </c>
      <c r="D12" s="642"/>
      <c r="E12" s="642"/>
      <c r="F12" s="642"/>
      <c r="G12" s="643"/>
    </row>
    <row r="13" spans="1:7" ht="157.5" customHeight="1" thickBot="1" x14ac:dyDescent="0.3">
      <c r="A13" s="3" t="s">
        <v>22</v>
      </c>
      <c r="B13" s="6" t="s">
        <v>23</v>
      </c>
      <c r="C13" s="641" t="s">
        <v>24</v>
      </c>
      <c r="D13" s="642"/>
      <c r="E13" s="642"/>
      <c r="F13" s="642"/>
      <c r="G13" s="643"/>
    </row>
    <row r="14" spans="1:7" ht="80.25" customHeight="1" thickBot="1" x14ac:dyDescent="0.3">
      <c r="A14" s="8" t="s">
        <v>25</v>
      </c>
      <c r="B14" s="6" t="s">
        <v>26</v>
      </c>
      <c r="C14" s="641" t="s">
        <v>27</v>
      </c>
      <c r="D14" s="642"/>
      <c r="E14" s="642"/>
      <c r="F14" s="642"/>
      <c r="G14" s="643"/>
    </row>
    <row r="15" spans="1:7" ht="48" customHeight="1" thickBot="1" x14ac:dyDescent="0.3">
      <c r="A15" s="3" t="s">
        <v>28</v>
      </c>
      <c r="B15" s="6" t="s">
        <v>29</v>
      </c>
      <c r="C15" s="641" t="s">
        <v>30</v>
      </c>
      <c r="D15" s="642"/>
      <c r="E15" s="642"/>
      <c r="F15" s="642"/>
      <c r="G15" s="643"/>
    </row>
    <row r="16" spans="1:7" ht="54" customHeight="1" thickBot="1" x14ac:dyDescent="0.3">
      <c r="A16" s="3" t="s">
        <v>31</v>
      </c>
      <c r="B16" s="6" t="s">
        <v>32</v>
      </c>
      <c r="C16" s="641" t="s">
        <v>33</v>
      </c>
      <c r="D16" s="642"/>
      <c r="E16" s="642"/>
      <c r="F16" s="642"/>
      <c r="G16" s="643"/>
    </row>
    <row r="17" spans="1:7" ht="67.5" customHeight="1" thickBot="1" x14ac:dyDescent="0.3">
      <c r="A17" s="3" t="s">
        <v>34</v>
      </c>
      <c r="B17" s="6" t="s">
        <v>35</v>
      </c>
      <c r="C17" s="641" t="s">
        <v>36</v>
      </c>
      <c r="D17" s="642"/>
      <c r="E17" s="642"/>
      <c r="F17" s="642"/>
      <c r="G17" s="643"/>
    </row>
    <row r="19" spans="1:7" ht="15" customHeight="1" x14ac:dyDescent="0.25"/>
    <row r="23" spans="1:7" ht="15" customHeight="1" x14ac:dyDescent="0.25"/>
    <row r="27" spans="1:7" ht="15" customHeight="1" x14ac:dyDescent="0.25"/>
    <row r="31" spans="1:7" ht="15" customHeight="1" x14ac:dyDescent="0.25"/>
    <row r="35" ht="15" customHeight="1" x14ac:dyDescent="0.25"/>
    <row r="39" ht="15" customHeight="1" x14ac:dyDescent="0.25"/>
  </sheetData>
  <mergeCells count="15">
    <mergeCell ref="A1:G1"/>
    <mergeCell ref="C17:G17"/>
    <mergeCell ref="C11:G11"/>
    <mergeCell ref="C12:G12"/>
    <mergeCell ref="C13:G13"/>
    <mergeCell ref="C14:G14"/>
    <mergeCell ref="C15:G15"/>
    <mergeCell ref="C16:G16"/>
    <mergeCell ref="C10:G10"/>
    <mergeCell ref="A2:G2"/>
    <mergeCell ref="B5:G5"/>
    <mergeCell ref="B6:G6"/>
    <mergeCell ref="B7:G7"/>
    <mergeCell ref="C8:G8"/>
    <mergeCell ref="C9:G9"/>
  </mergeCells>
  <pageMargins left="0.7" right="0.7" top="0.75" bottom="0.75" header="0.3" footer="0.3"/>
  <pageSetup scale="7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X731"/>
  <sheetViews>
    <sheetView topLeftCell="A710" zoomScale="112" zoomScaleNormal="112" workbookViewId="0">
      <selection activeCell="O700" sqref="O700"/>
    </sheetView>
  </sheetViews>
  <sheetFormatPr defaultRowHeight="15" x14ac:dyDescent="0.25"/>
  <cols>
    <col min="1" max="1" width="19.140625" style="331" customWidth="1"/>
    <col min="2" max="2" width="15.5703125" customWidth="1"/>
    <col min="3" max="3" width="13.140625" customWidth="1"/>
    <col min="4" max="4" width="9.85546875" customWidth="1"/>
    <col min="5" max="5" width="14.28515625" customWidth="1"/>
    <col min="6" max="6" width="7.85546875" customWidth="1"/>
    <col min="7" max="7" width="7.28515625" customWidth="1"/>
    <col min="8" max="8" width="6.28515625" customWidth="1"/>
    <col min="240" max="240" width="8.85546875" customWidth="1"/>
    <col min="241" max="241" width="3.7109375" customWidth="1"/>
    <col min="242" max="242" width="19.140625" customWidth="1"/>
    <col min="243" max="243" width="15.5703125" customWidth="1"/>
    <col min="244" max="244" width="13.140625" customWidth="1"/>
    <col min="245" max="245" width="9.85546875" customWidth="1"/>
    <col min="246" max="246" width="14.28515625" customWidth="1"/>
    <col min="247" max="249" width="9.85546875" bestFit="1" customWidth="1"/>
    <col min="250" max="250" width="7.28515625" customWidth="1"/>
    <col min="251" max="251" width="16.42578125" customWidth="1"/>
    <col min="252" max="252" width="5.85546875" customWidth="1"/>
    <col min="253" max="253" width="8.85546875" customWidth="1"/>
    <col min="254" max="254" width="12.85546875" customWidth="1"/>
    <col min="255" max="255" width="13.42578125" customWidth="1"/>
    <col min="256" max="256" width="10.42578125" customWidth="1"/>
    <col min="257" max="257" width="8.7109375" customWidth="1"/>
    <col min="258" max="258" width="9.140625" customWidth="1"/>
    <col min="259" max="259" width="7.5703125" customWidth="1"/>
    <col min="260" max="260" width="7.140625" customWidth="1"/>
    <col min="261" max="261" width="9.140625" customWidth="1"/>
    <col min="262" max="262" width="7.85546875" customWidth="1"/>
    <col min="263" max="263" width="7.28515625" customWidth="1"/>
    <col min="264" max="264" width="6.28515625" customWidth="1"/>
    <col min="496" max="496" width="8.85546875" customWidth="1"/>
    <col min="497" max="497" width="3.7109375" customWidth="1"/>
    <col min="498" max="498" width="19.140625" customWidth="1"/>
    <col min="499" max="499" width="15.5703125" customWidth="1"/>
    <col min="500" max="500" width="13.140625" customWidth="1"/>
    <col min="501" max="501" width="9.85546875" customWidth="1"/>
    <col min="502" max="502" width="14.28515625" customWidth="1"/>
    <col min="503" max="505" width="9.85546875" bestFit="1" customWidth="1"/>
    <col min="506" max="506" width="7.28515625" customWidth="1"/>
    <col min="507" max="507" width="16.42578125" customWidth="1"/>
    <col min="508" max="508" width="5.85546875" customWidth="1"/>
    <col min="509" max="509" width="8.85546875" customWidth="1"/>
    <col min="510" max="510" width="12.85546875" customWidth="1"/>
    <col min="511" max="511" width="13.42578125" customWidth="1"/>
    <col min="512" max="512" width="10.42578125" customWidth="1"/>
    <col min="513" max="513" width="8.7109375" customWidth="1"/>
    <col min="514" max="514" width="9.140625" customWidth="1"/>
    <col min="515" max="515" width="7.5703125" customWidth="1"/>
    <col min="516" max="516" width="7.140625" customWidth="1"/>
    <col min="517" max="517" width="9.140625" customWidth="1"/>
    <col min="518" max="518" width="7.85546875" customWidth="1"/>
    <col min="519" max="519" width="7.28515625" customWidth="1"/>
    <col min="520" max="520" width="6.28515625" customWidth="1"/>
    <col min="752" max="752" width="8.85546875" customWidth="1"/>
    <col min="753" max="753" width="3.7109375" customWidth="1"/>
    <col min="754" max="754" width="19.140625" customWidth="1"/>
    <col min="755" max="755" width="15.5703125" customWidth="1"/>
    <col min="756" max="756" width="13.140625" customWidth="1"/>
    <col min="757" max="757" width="9.85546875" customWidth="1"/>
    <col min="758" max="758" width="14.28515625" customWidth="1"/>
    <col min="759" max="761" width="9.85546875" bestFit="1" customWidth="1"/>
    <col min="762" max="762" width="7.28515625" customWidth="1"/>
    <col min="763" max="763" width="16.42578125" customWidth="1"/>
    <col min="764" max="764" width="5.85546875" customWidth="1"/>
    <col min="765" max="765" width="8.85546875" customWidth="1"/>
    <col min="766" max="766" width="12.85546875" customWidth="1"/>
    <col min="767" max="767" width="13.42578125" customWidth="1"/>
    <col min="768" max="768" width="10.42578125" customWidth="1"/>
    <col min="769" max="769" width="8.7109375" customWidth="1"/>
    <col min="770" max="770" width="9.140625" customWidth="1"/>
    <col min="771" max="771" width="7.5703125" customWidth="1"/>
    <col min="772" max="772" width="7.140625" customWidth="1"/>
    <col min="773" max="773" width="9.140625" customWidth="1"/>
    <col min="774" max="774" width="7.85546875" customWidth="1"/>
    <col min="775" max="775" width="7.28515625" customWidth="1"/>
    <col min="776" max="776" width="6.28515625" customWidth="1"/>
    <col min="1008" max="1008" width="8.85546875" customWidth="1"/>
    <col min="1009" max="1009" width="3.7109375" customWidth="1"/>
    <col min="1010" max="1010" width="19.140625" customWidth="1"/>
    <col min="1011" max="1011" width="15.5703125" customWidth="1"/>
    <col min="1012" max="1012" width="13.140625" customWidth="1"/>
    <col min="1013" max="1013" width="9.85546875" customWidth="1"/>
    <col min="1014" max="1014" width="14.28515625" customWidth="1"/>
    <col min="1015" max="1017" width="9.85546875" bestFit="1" customWidth="1"/>
    <col min="1018" max="1018" width="7.28515625" customWidth="1"/>
    <col min="1019" max="1019" width="16.42578125" customWidth="1"/>
    <col min="1020" max="1020" width="5.85546875" customWidth="1"/>
    <col min="1021" max="1021" width="8.85546875" customWidth="1"/>
    <col min="1022" max="1022" width="12.85546875" customWidth="1"/>
    <col min="1023" max="1023" width="13.42578125" customWidth="1"/>
    <col min="1024" max="1024" width="10.42578125" customWidth="1"/>
    <col min="1025" max="1025" width="8.7109375" customWidth="1"/>
    <col min="1026" max="1026" width="9.140625" customWidth="1"/>
    <col min="1027" max="1027" width="7.5703125" customWidth="1"/>
    <col min="1028" max="1028" width="7.140625" customWidth="1"/>
    <col min="1029" max="1029" width="9.140625" customWidth="1"/>
    <col min="1030" max="1030" width="7.85546875" customWidth="1"/>
    <col min="1031" max="1031" width="7.28515625" customWidth="1"/>
    <col min="1032" max="1032" width="6.28515625" customWidth="1"/>
    <col min="1264" max="1264" width="8.85546875" customWidth="1"/>
    <col min="1265" max="1265" width="3.7109375" customWidth="1"/>
    <col min="1266" max="1266" width="19.140625" customWidth="1"/>
    <col min="1267" max="1267" width="15.5703125" customWidth="1"/>
    <col min="1268" max="1268" width="13.140625" customWidth="1"/>
    <col min="1269" max="1269" width="9.85546875" customWidth="1"/>
    <col min="1270" max="1270" width="14.28515625" customWidth="1"/>
    <col min="1271" max="1273" width="9.85546875" bestFit="1" customWidth="1"/>
    <col min="1274" max="1274" width="7.28515625" customWidth="1"/>
    <col min="1275" max="1275" width="16.42578125" customWidth="1"/>
    <col min="1276" max="1276" width="5.85546875" customWidth="1"/>
    <col min="1277" max="1277" width="8.85546875" customWidth="1"/>
    <col min="1278" max="1278" width="12.85546875" customWidth="1"/>
    <col min="1279" max="1279" width="13.42578125" customWidth="1"/>
    <col min="1280" max="1280" width="10.42578125" customWidth="1"/>
    <col min="1281" max="1281" width="8.7109375" customWidth="1"/>
    <col min="1282" max="1282" width="9.140625" customWidth="1"/>
    <col min="1283" max="1283" width="7.5703125" customWidth="1"/>
    <col min="1284" max="1284" width="7.140625" customWidth="1"/>
    <col min="1285" max="1285" width="9.140625" customWidth="1"/>
    <col min="1286" max="1286" width="7.85546875" customWidth="1"/>
    <col min="1287" max="1287" width="7.28515625" customWidth="1"/>
    <col min="1288" max="1288" width="6.28515625" customWidth="1"/>
    <col min="1520" max="1520" width="8.85546875" customWidth="1"/>
    <col min="1521" max="1521" width="3.7109375" customWidth="1"/>
    <col min="1522" max="1522" width="19.140625" customWidth="1"/>
    <col min="1523" max="1523" width="15.5703125" customWidth="1"/>
    <col min="1524" max="1524" width="13.140625" customWidth="1"/>
    <col min="1525" max="1525" width="9.85546875" customWidth="1"/>
    <col min="1526" max="1526" width="14.28515625" customWidth="1"/>
    <col min="1527" max="1529" width="9.85546875" bestFit="1" customWidth="1"/>
    <col min="1530" max="1530" width="7.28515625" customWidth="1"/>
    <col min="1531" max="1531" width="16.42578125" customWidth="1"/>
    <col min="1532" max="1532" width="5.85546875" customWidth="1"/>
    <col min="1533" max="1533" width="8.85546875" customWidth="1"/>
    <col min="1534" max="1534" width="12.85546875" customWidth="1"/>
    <col min="1535" max="1535" width="13.42578125" customWidth="1"/>
    <col min="1536" max="1536" width="10.42578125" customWidth="1"/>
    <col min="1537" max="1537" width="8.7109375" customWidth="1"/>
    <col min="1538" max="1538" width="9.140625" customWidth="1"/>
    <col min="1539" max="1539" width="7.5703125" customWidth="1"/>
    <col min="1540" max="1540" width="7.140625" customWidth="1"/>
    <col min="1541" max="1541" width="9.140625" customWidth="1"/>
    <col min="1542" max="1542" width="7.85546875" customWidth="1"/>
    <col min="1543" max="1543" width="7.28515625" customWidth="1"/>
    <col min="1544" max="1544" width="6.28515625" customWidth="1"/>
    <col min="1776" max="1776" width="8.85546875" customWidth="1"/>
    <col min="1777" max="1777" width="3.7109375" customWidth="1"/>
    <col min="1778" max="1778" width="19.140625" customWidth="1"/>
    <col min="1779" max="1779" width="15.5703125" customWidth="1"/>
    <col min="1780" max="1780" width="13.140625" customWidth="1"/>
    <col min="1781" max="1781" width="9.85546875" customWidth="1"/>
    <col min="1782" max="1782" width="14.28515625" customWidth="1"/>
    <col min="1783" max="1785" width="9.85546875" bestFit="1" customWidth="1"/>
    <col min="1786" max="1786" width="7.28515625" customWidth="1"/>
    <col min="1787" max="1787" width="16.42578125" customWidth="1"/>
    <col min="1788" max="1788" width="5.85546875" customWidth="1"/>
    <col min="1789" max="1789" width="8.85546875" customWidth="1"/>
    <col min="1790" max="1790" width="12.85546875" customWidth="1"/>
    <col min="1791" max="1791" width="13.42578125" customWidth="1"/>
    <col min="1792" max="1792" width="10.42578125" customWidth="1"/>
    <col min="1793" max="1793" width="8.7109375" customWidth="1"/>
    <col min="1794" max="1794" width="9.140625" customWidth="1"/>
    <col min="1795" max="1795" width="7.5703125" customWidth="1"/>
    <col min="1796" max="1796" width="7.140625" customWidth="1"/>
    <col min="1797" max="1797" width="9.140625" customWidth="1"/>
    <col min="1798" max="1798" width="7.85546875" customWidth="1"/>
    <col min="1799" max="1799" width="7.28515625" customWidth="1"/>
    <col min="1800" max="1800" width="6.28515625" customWidth="1"/>
    <col min="2032" max="2032" width="8.85546875" customWidth="1"/>
    <col min="2033" max="2033" width="3.7109375" customWidth="1"/>
    <col min="2034" max="2034" width="19.140625" customWidth="1"/>
    <col min="2035" max="2035" width="15.5703125" customWidth="1"/>
    <col min="2036" max="2036" width="13.140625" customWidth="1"/>
    <col min="2037" max="2037" width="9.85546875" customWidth="1"/>
    <col min="2038" max="2038" width="14.28515625" customWidth="1"/>
    <col min="2039" max="2041" width="9.85546875" bestFit="1" customWidth="1"/>
    <col min="2042" max="2042" width="7.28515625" customWidth="1"/>
    <col min="2043" max="2043" width="16.42578125" customWidth="1"/>
    <col min="2044" max="2044" width="5.85546875" customWidth="1"/>
    <col min="2045" max="2045" width="8.85546875" customWidth="1"/>
    <col min="2046" max="2046" width="12.85546875" customWidth="1"/>
    <col min="2047" max="2047" width="13.42578125" customWidth="1"/>
    <col min="2048" max="2048" width="10.42578125" customWidth="1"/>
    <col min="2049" max="2049" width="8.7109375" customWidth="1"/>
    <col min="2050" max="2050" width="9.140625" customWidth="1"/>
    <col min="2051" max="2051" width="7.5703125" customWidth="1"/>
    <col min="2052" max="2052" width="7.140625" customWidth="1"/>
    <col min="2053" max="2053" width="9.140625" customWidth="1"/>
    <col min="2054" max="2054" width="7.85546875" customWidth="1"/>
    <col min="2055" max="2055" width="7.28515625" customWidth="1"/>
    <col min="2056" max="2056" width="6.28515625" customWidth="1"/>
    <col min="2288" max="2288" width="8.85546875" customWidth="1"/>
    <col min="2289" max="2289" width="3.7109375" customWidth="1"/>
    <col min="2290" max="2290" width="19.140625" customWidth="1"/>
    <col min="2291" max="2291" width="15.5703125" customWidth="1"/>
    <col min="2292" max="2292" width="13.140625" customWidth="1"/>
    <col min="2293" max="2293" width="9.85546875" customWidth="1"/>
    <col min="2294" max="2294" width="14.28515625" customWidth="1"/>
    <col min="2295" max="2297" width="9.85546875" bestFit="1" customWidth="1"/>
    <col min="2298" max="2298" width="7.28515625" customWidth="1"/>
    <col min="2299" max="2299" width="16.42578125" customWidth="1"/>
    <col min="2300" max="2300" width="5.85546875" customWidth="1"/>
    <col min="2301" max="2301" width="8.85546875" customWidth="1"/>
    <col min="2302" max="2302" width="12.85546875" customWidth="1"/>
    <col min="2303" max="2303" width="13.42578125" customWidth="1"/>
    <col min="2304" max="2304" width="10.42578125" customWidth="1"/>
    <col min="2305" max="2305" width="8.7109375" customWidth="1"/>
    <col min="2306" max="2306" width="9.140625" customWidth="1"/>
    <col min="2307" max="2307" width="7.5703125" customWidth="1"/>
    <col min="2308" max="2308" width="7.140625" customWidth="1"/>
    <col min="2309" max="2309" width="9.140625" customWidth="1"/>
    <col min="2310" max="2310" width="7.85546875" customWidth="1"/>
    <col min="2311" max="2311" width="7.28515625" customWidth="1"/>
    <col min="2312" max="2312" width="6.28515625" customWidth="1"/>
    <col min="2544" max="2544" width="8.85546875" customWidth="1"/>
    <col min="2545" max="2545" width="3.7109375" customWidth="1"/>
    <col min="2546" max="2546" width="19.140625" customWidth="1"/>
    <col min="2547" max="2547" width="15.5703125" customWidth="1"/>
    <col min="2548" max="2548" width="13.140625" customWidth="1"/>
    <col min="2549" max="2549" width="9.85546875" customWidth="1"/>
    <col min="2550" max="2550" width="14.28515625" customWidth="1"/>
    <col min="2551" max="2553" width="9.85546875" bestFit="1" customWidth="1"/>
    <col min="2554" max="2554" width="7.28515625" customWidth="1"/>
    <col min="2555" max="2555" width="16.42578125" customWidth="1"/>
    <col min="2556" max="2556" width="5.85546875" customWidth="1"/>
    <col min="2557" max="2557" width="8.85546875" customWidth="1"/>
    <col min="2558" max="2558" width="12.85546875" customWidth="1"/>
    <col min="2559" max="2559" width="13.42578125" customWidth="1"/>
    <col min="2560" max="2560" width="10.42578125" customWidth="1"/>
    <col min="2561" max="2561" width="8.7109375" customWidth="1"/>
    <col min="2562" max="2562" width="9.140625" customWidth="1"/>
    <col min="2563" max="2563" width="7.5703125" customWidth="1"/>
    <col min="2564" max="2564" width="7.140625" customWidth="1"/>
    <col min="2565" max="2565" width="9.140625" customWidth="1"/>
    <col min="2566" max="2566" width="7.85546875" customWidth="1"/>
    <col min="2567" max="2567" width="7.28515625" customWidth="1"/>
    <col min="2568" max="2568" width="6.28515625" customWidth="1"/>
    <col min="2800" max="2800" width="8.85546875" customWidth="1"/>
    <col min="2801" max="2801" width="3.7109375" customWidth="1"/>
    <col min="2802" max="2802" width="19.140625" customWidth="1"/>
    <col min="2803" max="2803" width="15.5703125" customWidth="1"/>
    <col min="2804" max="2804" width="13.140625" customWidth="1"/>
    <col min="2805" max="2805" width="9.85546875" customWidth="1"/>
    <col min="2806" max="2806" width="14.28515625" customWidth="1"/>
    <col min="2807" max="2809" width="9.85546875" bestFit="1" customWidth="1"/>
    <col min="2810" max="2810" width="7.28515625" customWidth="1"/>
    <col min="2811" max="2811" width="16.42578125" customWidth="1"/>
    <col min="2812" max="2812" width="5.85546875" customWidth="1"/>
    <col min="2813" max="2813" width="8.85546875" customWidth="1"/>
    <col min="2814" max="2814" width="12.85546875" customWidth="1"/>
    <col min="2815" max="2815" width="13.42578125" customWidth="1"/>
    <col min="2816" max="2816" width="10.42578125" customWidth="1"/>
    <col min="2817" max="2817" width="8.7109375" customWidth="1"/>
    <col min="2818" max="2818" width="9.140625" customWidth="1"/>
    <col min="2819" max="2819" width="7.5703125" customWidth="1"/>
    <col min="2820" max="2820" width="7.140625" customWidth="1"/>
    <col min="2821" max="2821" width="9.140625" customWidth="1"/>
    <col min="2822" max="2822" width="7.85546875" customWidth="1"/>
    <col min="2823" max="2823" width="7.28515625" customWidth="1"/>
    <col min="2824" max="2824" width="6.28515625" customWidth="1"/>
    <col min="3056" max="3056" width="8.85546875" customWidth="1"/>
    <col min="3057" max="3057" width="3.7109375" customWidth="1"/>
    <col min="3058" max="3058" width="19.140625" customWidth="1"/>
    <col min="3059" max="3059" width="15.5703125" customWidth="1"/>
    <col min="3060" max="3060" width="13.140625" customWidth="1"/>
    <col min="3061" max="3061" width="9.85546875" customWidth="1"/>
    <col min="3062" max="3062" width="14.28515625" customWidth="1"/>
    <col min="3063" max="3065" width="9.85546875" bestFit="1" customWidth="1"/>
    <col min="3066" max="3066" width="7.28515625" customWidth="1"/>
    <col min="3067" max="3067" width="16.42578125" customWidth="1"/>
    <col min="3068" max="3068" width="5.85546875" customWidth="1"/>
    <col min="3069" max="3069" width="8.85546875" customWidth="1"/>
    <col min="3070" max="3070" width="12.85546875" customWidth="1"/>
    <col min="3071" max="3071" width="13.42578125" customWidth="1"/>
    <col min="3072" max="3072" width="10.42578125" customWidth="1"/>
    <col min="3073" max="3073" width="8.7109375" customWidth="1"/>
    <col min="3074" max="3074" width="9.140625" customWidth="1"/>
    <col min="3075" max="3075" width="7.5703125" customWidth="1"/>
    <col min="3076" max="3076" width="7.140625" customWidth="1"/>
    <col min="3077" max="3077" width="9.140625" customWidth="1"/>
    <col min="3078" max="3078" width="7.85546875" customWidth="1"/>
    <col min="3079" max="3079" width="7.28515625" customWidth="1"/>
    <col min="3080" max="3080" width="6.28515625" customWidth="1"/>
    <col min="3312" max="3312" width="8.85546875" customWidth="1"/>
    <col min="3313" max="3313" width="3.7109375" customWidth="1"/>
    <col min="3314" max="3314" width="19.140625" customWidth="1"/>
    <col min="3315" max="3315" width="15.5703125" customWidth="1"/>
    <col min="3316" max="3316" width="13.140625" customWidth="1"/>
    <col min="3317" max="3317" width="9.85546875" customWidth="1"/>
    <col min="3318" max="3318" width="14.28515625" customWidth="1"/>
    <col min="3319" max="3321" width="9.85546875" bestFit="1" customWidth="1"/>
    <col min="3322" max="3322" width="7.28515625" customWidth="1"/>
    <col min="3323" max="3323" width="16.42578125" customWidth="1"/>
    <col min="3324" max="3324" width="5.85546875" customWidth="1"/>
    <col min="3325" max="3325" width="8.85546875" customWidth="1"/>
    <col min="3326" max="3326" width="12.85546875" customWidth="1"/>
    <col min="3327" max="3327" width="13.42578125" customWidth="1"/>
    <col min="3328" max="3328" width="10.42578125" customWidth="1"/>
    <col min="3329" max="3329" width="8.7109375" customWidth="1"/>
    <col min="3330" max="3330" width="9.140625" customWidth="1"/>
    <col min="3331" max="3331" width="7.5703125" customWidth="1"/>
    <col min="3332" max="3332" width="7.140625" customWidth="1"/>
    <col min="3333" max="3333" width="9.140625" customWidth="1"/>
    <col min="3334" max="3334" width="7.85546875" customWidth="1"/>
    <col min="3335" max="3335" width="7.28515625" customWidth="1"/>
    <col min="3336" max="3336" width="6.28515625" customWidth="1"/>
    <col min="3568" max="3568" width="8.85546875" customWidth="1"/>
    <col min="3569" max="3569" width="3.7109375" customWidth="1"/>
    <col min="3570" max="3570" width="19.140625" customWidth="1"/>
    <col min="3571" max="3571" width="15.5703125" customWidth="1"/>
    <col min="3572" max="3572" width="13.140625" customWidth="1"/>
    <col min="3573" max="3573" width="9.85546875" customWidth="1"/>
    <col min="3574" max="3574" width="14.28515625" customWidth="1"/>
    <col min="3575" max="3577" width="9.85546875" bestFit="1" customWidth="1"/>
    <col min="3578" max="3578" width="7.28515625" customWidth="1"/>
    <col min="3579" max="3579" width="16.42578125" customWidth="1"/>
    <col min="3580" max="3580" width="5.85546875" customWidth="1"/>
    <col min="3581" max="3581" width="8.85546875" customWidth="1"/>
    <col min="3582" max="3582" width="12.85546875" customWidth="1"/>
    <col min="3583" max="3583" width="13.42578125" customWidth="1"/>
    <col min="3584" max="3584" width="10.42578125" customWidth="1"/>
    <col min="3585" max="3585" width="8.7109375" customWidth="1"/>
    <col min="3586" max="3586" width="9.140625" customWidth="1"/>
    <col min="3587" max="3587" width="7.5703125" customWidth="1"/>
    <col min="3588" max="3588" width="7.140625" customWidth="1"/>
    <col min="3589" max="3589" width="9.140625" customWidth="1"/>
    <col min="3590" max="3590" width="7.85546875" customWidth="1"/>
    <col min="3591" max="3591" width="7.28515625" customWidth="1"/>
    <col min="3592" max="3592" width="6.28515625" customWidth="1"/>
    <col min="3824" max="3824" width="8.85546875" customWidth="1"/>
    <col min="3825" max="3825" width="3.7109375" customWidth="1"/>
    <col min="3826" max="3826" width="19.140625" customWidth="1"/>
    <col min="3827" max="3827" width="15.5703125" customWidth="1"/>
    <col min="3828" max="3828" width="13.140625" customWidth="1"/>
    <col min="3829" max="3829" width="9.85546875" customWidth="1"/>
    <col min="3830" max="3830" width="14.28515625" customWidth="1"/>
    <col min="3831" max="3833" width="9.85546875" bestFit="1" customWidth="1"/>
    <col min="3834" max="3834" width="7.28515625" customWidth="1"/>
    <col min="3835" max="3835" width="16.42578125" customWidth="1"/>
    <col min="3836" max="3836" width="5.85546875" customWidth="1"/>
    <col min="3837" max="3837" width="8.85546875" customWidth="1"/>
    <col min="3838" max="3838" width="12.85546875" customWidth="1"/>
    <col min="3839" max="3839" width="13.42578125" customWidth="1"/>
    <col min="3840" max="3840" width="10.42578125" customWidth="1"/>
    <col min="3841" max="3841" width="8.7109375" customWidth="1"/>
    <col min="3842" max="3842" width="9.140625" customWidth="1"/>
    <col min="3843" max="3843" width="7.5703125" customWidth="1"/>
    <col min="3844" max="3844" width="7.140625" customWidth="1"/>
    <col min="3845" max="3845" width="9.140625" customWidth="1"/>
    <col min="3846" max="3846" width="7.85546875" customWidth="1"/>
    <col min="3847" max="3847" width="7.28515625" customWidth="1"/>
    <col min="3848" max="3848" width="6.28515625" customWidth="1"/>
    <col min="4080" max="4080" width="8.85546875" customWidth="1"/>
    <col min="4081" max="4081" width="3.7109375" customWidth="1"/>
    <col min="4082" max="4082" width="19.140625" customWidth="1"/>
    <col min="4083" max="4083" width="15.5703125" customWidth="1"/>
    <col min="4084" max="4084" width="13.140625" customWidth="1"/>
    <col min="4085" max="4085" width="9.85546875" customWidth="1"/>
    <col min="4086" max="4086" width="14.28515625" customWidth="1"/>
    <col min="4087" max="4089" width="9.85546875" bestFit="1" customWidth="1"/>
    <col min="4090" max="4090" width="7.28515625" customWidth="1"/>
    <col min="4091" max="4091" width="16.42578125" customWidth="1"/>
    <col min="4092" max="4092" width="5.85546875" customWidth="1"/>
    <col min="4093" max="4093" width="8.85546875" customWidth="1"/>
    <col min="4094" max="4094" width="12.85546875" customWidth="1"/>
    <col min="4095" max="4095" width="13.42578125" customWidth="1"/>
    <col min="4096" max="4096" width="10.42578125" customWidth="1"/>
    <col min="4097" max="4097" width="8.7109375" customWidth="1"/>
    <col min="4098" max="4098" width="9.140625" customWidth="1"/>
    <col min="4099" max="4099" width="7.5703125" customWidth="1"/>
    <col min="4100" max="4100" width="7.140625" customWidth="1"/>
    <col min="4101" max="4101" width="9.140625" customWidth="1"/>
    <col min="4102" max="4102" width="7.85546875" customWidth="1"/>
    <col min="4103" max="4103" width="7.28515625" customWidth="1"/>
    <col min="4104" max="4104" width="6.28515625" customWidth="1"/>
    <col min="4336" max="4336" width="8.85546875" customWidth="1"/>
    <col min="4337" max="4337" width="3.7109375" customWidth="1"/>
    <col min="4338" max="4338" width="19.140625" customWidth="1"/>
    <col min="4339" max="4339" width="15.5703125" customWidth="1"/>
    <col min="4340" max="4340" width="13.140625" customWidth="1"/>
    <col min="4341" max="4341" width="9.85546875" customWidth="1"/>
    <col min="4342" max="4342" width="14.28515625" customWidth="1"/>
    <col min="4343" max="4345" width="9.85546875" bestFit="1" customWidth="1"/>
    <col min="4346" max="4346" width="7.28515625" customWidth="1"/>
    <col min="4347" max="4347" width="16.42578125" customWidth="1"/>
    <col min="4348" max="4348" width="5.85546875" customWidth="1"/>
    <col min="4349" max="4349" width="8.85546875" customWidth="1"/>
    <col min="4350" max="4350" width="12.85546875" customWidth="1"/>
    <col min="4351" max="4351" width="13.42578125" customWidth="1"/>
    <col min="4352" max="4352" width="10.42578125" customWidth="1"/>
    <col min="4353" max="4353" width="8.7109375" customWidth="1"/>
    <col min="4354" max="4354" width="9.140625" customWidth="1"/>
    <col min="4355" max="4355" width="7.5703125" customWidth="1"/>
    <col min="4356" max="4356" width="7.140625" customWidth="1"/>
    <col min="4357" max="4357" width="9.140625" customWidth="1"/>
    <col min="4358" max="4358" width="7.85546875" customWidth="1"/>
    <col min="4359" max="4359" width="7.28515625" customWidth="1"/>
    <col min="4360" max="4360" width="6.28515625" customWidth="1"/>
    <col min="4592" max="4592" width="8.85546875" customWidth="1"/>
    <col min="4593" max="4593" width="3.7109375" customWidth="1"/>
    <col min="4594" max="4594" width="19.140625" customWidth="1"/>
    <col min="4595" max="4595" width="15.5703125" customWidth="1"/>
    <col min="4596" max="4596" width="13.140625" customWidth="1"/>
    <col min="4597" max="4597" width="9.85546875" customWidth="1"/>
    <col min="4598" max="4598" width="14.28515625" customWidth="1"/>
    <col min="4599" max="4601" width="9.85546875" bestFit="1" customWidth="1"/>
    <col min="4602" max="4602" width="7.28515625" customWidth="1"/>
    <col min="4603" max="4603" width="16.42578125" customWidth="1"/>
    <col min="4604" max="4604" width="5.85546875" customWidth="1"/>
    <col min="4605" max="4605" width="8.85546875" customWidth="1"/>
    <col min="4606" max="4606" width="12.85546875" customWidth="1"/>
    <col min="4607" max="4607" width="13.42578125" customWidth="1"/>
    <col min="4608" max="4608" width="10.42578125" customWidth="1"/>
    <col min="4609" max="4609" width="8.7109375" customWidth="1"/>
    <col min="4610" max="4610" width="9.140625" customWidth="1"/>
    <col min="4611" max="4611" width="7.5703125" customWidth="1"/>
    <col min="4612" max="4612" width="7.140625" customWidth="1"/>
    <col min="4613" max="4613" width="9.140625" customWidth="1"/>
    <col min="4614" max="4614" width="7.85546875" customWidth="1"/>
    <col min="4615" max="4615" width="7.28515625" customWidth="1"/>
    <col min="4616" max="4616" width="6.28515625" customWidth="1"/>
    <col min="4848" max="4848" width="8.85546875" customWidth="1"/>
    <col min="4849" max="4849" width="3.7109375" customWidth="1"/>
    <col min="4850" max="4850" width="19.140625" customWidth="1"/>
    <col min="4851" max="4851" width="15.5703125" customWidth="1"/>
    <col min="4852" max="4852" width="13.140625" customWidth="1"/>
    <col min="4853" max="4853" width="9.85546875" customWidth="1"/>
    <col min="4854" max="4854" width="14.28515625" customWidth="1"/>
    <col min="4855" max="4857" width="9.85546875" bestFit="1" customWidth="1"/>
    <col min="4858" max="4858" width="7.28515625" customWidth="1"/>
    <col min="4859" max="4859" width="16.42578125" customWidth="1"/>
    <col min="4860" max="4860" width="5.85546875" customWidth="1"/>
    <col min="4861" max="4861" width="8.85546875" customWidth="1"/>
    <col min="4862" max="4862" width="12.85546875" customWidth="1"/>
    <col min="4863" max="4863" width="13.42578125" customWidth="1"/>
    <col min="4864" max="4864" width="10.42578125" customWidth="1"/>
    <col min="4865" max="4865" width="8.7109375" customWidth="1"/>
    <col min="4866" max="4866" width="9.140625" customWidth="1"/>
    <col min="4867" max="4867" width="7.5703125" customWidth="1"/>
    <col min="4868" max="4868" width="7.140625" customWidth="1"/>
    <col min="4869" max="4869" width="9.140625" customWidth="1"/>
    <col min="4870" max="4870" width="7.85546875" customWidth="1"/>
    <col min="4871" max="4871" width="7.28515625" customWidth="1"/>
    <col min="4872" max="4872" width="6.28515625" customWidth="1"/>
    <col min="5104" max="5104" width="8.85546875" customWidth="1"/>
    <col min="5105" max="5105" width="3.7109375" customWidth="1"/>
    <col min="5106" max="5106" width="19.140625" customWidth="1"/>
    <col min="5107" max="5107" width="15.5703125" customWidth="1"/>
    <col min="5108" max="5108" width="13.140625" customWidth="1"/>
    <col min="5109" max="5109" width="9.85546875" customWidth="1"/>
    <col min="5110" max="5110" width="14.28515625" customWidth="1"/>
    <col min="5111" max="5113" width="9.85546875" bestFit="1" customWidth="1"/>
    <col min="5114" max="5114" width="7.28515625" customWidth="1"/>
    <col min="5115" max="5115" width="16.42578125" customWidth="1"/>
    <col min="5116" max="5116" width="5.85546875" customWidth="1"/>
    <col min="5117" max="5117" width="8.85546875" customWidth="1"/>
    <col min="5118" max="5118" width="12.85546875" customWidth="1"/>
    <col min="5119" max="5119" width="13.42578125" customWidth="1"/>
    <col min="5120" max="5120" width="10.42578125" customWidth="1"/>
    <col min="5121" max="5121" width="8.7109375" customWidth="1"/>
    <col min="5122" max="5122" width="9.140625" customWidth="1"/>
    <col min="5123" max="5123" width="7.5703125" customWidth="1"/>
    <col min="5124" max="5124" width="7.140625" customWidth="1"/>
    <col min="5125" max="5125" width="9.140625" customWidth="1"/>
    <col min="5126" max="5126" width="7.85546875" customWidth="1"/>
    <col min="5127" max="5127" width="7.28515625" customWidth="1"/>
    <col min="5128" max="5128" width="6.28515625" customWidth="1"/>
    <col min="5360" max="5360" width="8.85546875" customWidth="1"/>
    <col min="5361" max="5361" width="3.7109375" customWidth="1"/>
    <col min="5362" max="5362" width="19.140625" customWidth="1"/>
    <col min="5363" max="5363" width="15.5703125" customWidth="1"/>
    <col min="5364" max="5364" width="13.140625" customWidth="1"/>
    <col min="5365" max="5365" width="9.85546875" customWidth="1"/>
    <col min="5366" max="5366" width="14.28515625" customWidth="1"/>
    <col min="5367" max="5369" width="9.85546875" bestFit="1" customWidth="1"/>
    <col min="5370" max="5370" width="7.28515625" customWidth="1"/>
    <col min="5371" max="5371" width="16.42578125" customWidth="1"/>
    <col min="5372" max="5372" width="5.85546875" customWidth="1"/>
    <col min="5373" max="5373" width="8.85546875" customWidth="1"/>
    <col min="5374" max="5374" width="12.85546875" customWidth="1"/>
    <col min="5375" max="5375" width="13.42578125" customWidth="1"/>
    <col min="5376" max="5376" width="10.42578125" customWidth="1"/>
    <col min="5377" max="5377" width="8.7109375" customWidth="1"/>
    <col min="5378" max="5378" width="9.140625" customWidth="1"/>
    <col min="5379" max="5379" width="7.5703125" customWidth="1"/>
    <col min="5380" max="5380" width="7.140625" customWidth="1"/>
    <col min="5381" max="5381" width="9.140625" customWidth="1"/>
    <col min="5382" max="5382" width="7.85546875" customWidth="1"/>
    <col min="5383" max="5383" width="7.28515625" customWidth="1"/>
    <col min="5384" max="5384" width="6.28515625" customWidth="1"/>
    <col min="5616" max="5616" width="8.85546875" customWidth="1"/>
    <col min="5617" max="5617" width="3.7109375" customWidth="1"/>
    <col min="5618" max="5618" width="19.140625" customWidth="1"/>
    <col min="5619" max="5619" width="15.5703125" customWidth="1"/>
    <col min="5620" max="5620" width="13.140625" customWidth="1"/>
    <col min="5621" max="5621" width="9.85546875" customWidth="1"/>
    <col min="5622" max="5622" width="14.28515625" customWidth="1"/>
    <col min="5623" max="5625" width="9.85546875" bestFit="1" customWidth="1"/>
    <col min="5626" max="5626" width="7.28515625" customWidth="1"/>
    <col min="5627" max="5627" width="16.42578125" customWidth="1"/>
    <col min="5628" max="5628" width="5.85546875" customWidth="1"/>
    <col min="5629" max="5629" width="8.85546875" customWidth="1"/>
    <col min="5630" max="5630" width="12.85546875" customWidth="1"/>
    <col min="5631" max="5631" width="13.42578125" customWidth="1"/>
    <col min="5632" max="5632" width="10.42578125" customWidth="1"/>
    <col min="5633" max="5633" width="8.7109375" customWidth="1"/>
    <col min="5634" max="5634" width="9.140625" customWidth="1"/>
    <col min="5635" max="5635" width="7.5703125" customWidth="1"/>
    <col min="5636" max="5636" width="7.140625" customWidth="1"/>
    <col min="5637" max="5637" width="9.140625" customWidth="1"/>
    <col min="5638" max="5638" width="7.85546875" customWidth="1"/>
    <col min="5639" max="5639" width="7.28515625" customWidth="1"/>
    <col min="5640" max="5640" width="6.28515625" customWidth="1"/>
    <col min="5872" max="5872" width="8.85546875" customWidth="1"/>
    <col min="5873" max="5873" width="3.7109375" customWidth="1"/>
    <col min="5874" max="5874" width="19.140625" customWidth="1"/>
    <col min="5875" max="5875" width="15.5703125" customWidth="1"/>
    <col min="5876" max="5876" width="13.140625" customWidth="1"/>
    <col min="5877" max="5877" width="9.85546875" customWidth="1"/>
    <col min="5878" max="5878" width="14.28515625" customWidth="1"/>
    <col min="5879" max="5881" width="9.85546875" bestFit="1" customWidth="1"/>
    <col min="5882" max="5882" width="7.28515625" customWidth="1"/>
    <col min="5883" max="5883" width="16.42578125" customWidth="1"/>
    <col min="5884" max="5884" width="5.85546875" customWidth="1"/>
    <col min="5885" max="5885" width="8.85546875" customWidth="1"/>
    <col min="5886" max="5886" width="12.85546875" customWidth="1"/>
    <col min="5887" max="5887" width="13.42578125" customWidth="1"/>
    <col min="5888" max="5888" width="10.42578125" customWidth="1"/>
    <col min="5889" max="5889" width="8.7109375" customWidth="1"/>
    <col min="5890" max="5890" width="9.140625" customWidth="1"/>
    <col min="5891" max="5891" width="7.5703125" customWidth="1"/>
    <col min="5892" max="5892" width="7.140625" customWidth="1"/>
    <col min="5893" max="5893" width="9.140625" customWidth="1"/>
    <col min="5894" max="5894" width="7.85546875" customWidth="1"/>
    <col min="5895" max="5895" width="7.28515625" customWidth="1"/>
    <col min="5896" max="5896" width="6.28515625" customWidth="1"/>
    <col min="6128" max="6128" width="8.85546875" customWidth="1"/>
    <col min="6129" max="6129" width="3.7109375" customWidth="1"/>
    <col min="6130" max="6130" width="19.140625" customWidth="1"/>
    <col min="6131" max="6131" width="15.5703125" customWidth="1"/>
    <col min="6132" max="6132" width="13.140625" customWidth="1"/>
    <col min="6133" max="6133" width="9.85546875" customWidth="1"/>
    <col min="6134" max="6134" width="14.28515625" customWidth="1"/>
    <col min="6135" max="6137" width="9.85546875" bestFit="1" customWidth="1"/>
    <col min="6138" max="6138" width="7.28515625" customWidth="1"/>
    <col min="6139" max="6139" width="16.42578125" customWidth="1"/>
    <col min="6140" max="6140" width="5.85546875" customWidth="1"/>
    <col min="6141" max="6141" width="8.85546875" customWidth="1"/>
    <col min="6142" max="6142" width="12.85546875" customWidth="1"/>
    <col min="6143" max="6143" width="13.42578125" customWidth="1"/>
    <col min="6144" max="6144" width="10.42578125" customWidth="1"/>
    <col min="6145" max="6145" width="8.7109375" customWidth="1"/>
    <col min="6146" max="6146" width="9.140625" customWidth="1"/>
    <col min="6147" max="6147" width="7.5703125" customWidth="1"/>
    <col min="6148" max="6148" width="7.140625" customWidth="1"/>
    <col min="6149" max="6149" width="9.140625" customWidth="1"/>
    <col min="6150" max="6150" width="7.85546875" customWidth="1"/>
    <col min="6151" max="6151" width="7.28515625" customWidth="1"/>
    <col min="6152" max="6152" width="6.28515625" customWidth="1"/>
    <col min="6384" max="6384" width="8.85546875" customWidth="1"/>
    <col min="6385" max="6385" width="3.7109375" customWidth="1"/>
    <col min="6386" max="6386" width="19.140625" customWidth="1"/>
    <col min="6387" max="6387" width="15.5703125" customWidth="1"/>
    <col min="6388" max="6388" width="13.140625" customWidth="1"/>
    <col min="6389" max="6389" width="9.85546875" customWidth="1"/>
    <col min="6390" max="6390" width="14.28515625" customWidth="1"/>
    <col min="6391" max="6393" width="9.85546875" bestFit="1" customWidth="1"/>
    <col min="6394" max="6394" width="7.28515625" customWidth="1"/>
    <col min="6395" max="6395" width="16.42578125" customWidth="1"/>
    <col min="6396" max="6396" width="5.85546875" customWidth="1"/>
    <col min="6397" max="6397" width="8.85546875" customWidth="1"/>
    <col min="6398" max="6398" width="12.85546875" customWidth="1"/>
    <col min="6399" max="6399" width="13.42578125" customWidth="1"/>
    <col min="6400" max="6400" width="10.42578125" customWidth="1"/>
    <col min="6401" max="6401" width="8.7109375" customWidth="1"/>
    <col min="6402" max="6402" width="9.140625" customWidth="1"/>
    <col min="6403" max="6403" width="7.5703125" customWidth="1"/>
    <col min="6404" max="6404" width="7.140625" customWidth="1"/>
    <col min="6405" max="6405" width="9.140625" customWidth="1"/>
    <col min="6406" max="6406" width="7.85546875" customWidth="1"/>
    <col min="6407" max="6407" width="7.28515625" customWidth="1"/>
    <col min="6408" max="6408" width="6.28515625" customWidth="1"/>
    <col min="6640" max="6640" width="8.85546875" customWidth="1"/>
    <col min="6641" max="6641" width="3.7109375" customWidth="1"/>
    <col min="6642" max="6642" width="19.140625" customWidth="1"/>
    <col min="6643" max="6643" width="15.5703125" customWidth="1"/>
    <col min="6644" max="6644" width="13.140625" customWidth="1"/>
    <col min="6645" max="6645" width="9.85546875" customWidth="1"/>
    <col min="6646" max="6646" width="14.28515625" customWidth="1"/>
    <col min="6647" max="6649" width="9.85546875" bestFit="1" customWidth="1"/>
    <col min="6650" max="6650" width="7.28515625" customWidth="1"/>
    <col min="6651" max="6651" width="16.42578125" customWidth="1"/>
    <col min="6652" max="6652" width="5.85546875" customWidth="1"/>
    <col min="6653" max="6653" width="8.85546875" customWidth="1"/>
    <col min="6654" max="6654" width="12.85546875" customWidth="1"/>
    <col min="6655" max="6655" width="13.42578125" customWidth="1"/>
    <col min="6656" max="6656" width="10.42578125" customWidth="1"/>
    <col min="6657" max="6657" width="8.7109375" customWidth="1"/>
    <col min="6658" max="6658" width="9.140625" customWidth="1"/>
    <col min="6659" max="6659" width="7.5703125" customWidth="1"/>
    <col min="6660" max="6660" width="7.140625" customWidth="1"/>
    <col min="6661" max="6661" width="9.140625" customWidth="1"/>
    <col min="6662" max="6662" width="7.85546875" customWidth="1"/>
    <col min="6663" max="6663" width="7.28515625" customWidth="1"/>
    <col min="6664" max="6664" width="6.28515625" customWidth="1"/>
    <col min="6896" max="6896" width="8.85546875" customWidth="1"/>
    <col min="6897" max="6897" width="3.7109375" customWidth="1"/>
    <col min="6898" max="6898" width="19.140625" customWidth="1"/>
    <col min="6899" max="6899" width="15.5703125" customWidth="1"/>
    <col min="6900" max="6900" width="13.140625" customWidth="1"/>
    <col min="6901" max="6901" width="9.85546875" customWidth="1"/>
    <col min="6902" max="6902" width="14.28515625" customWidth="1"/>
    <col min="6903" max="6905" width="9.85546875" bestFit="1" customWidth="1"/>
    <col min="6906" max="6906" width="7.28515625" customWidth="1"/>
    <col min="6907" max="6907" width="16.42578125" customWidth="1"/>
    <col min="6908" max="6908" width="5.85546875" customWidth="1"/>
    <col min="6909" max="6909" width="8.85546875" customWidth="1"/>
    <col min="6910" max="6910" width="12.85546875" customWidth="1"/>
    <col min="6911" max="6911" width="13.42578125" customWidth="1"/>
    <col min="6912" max="6912" width="10.42578125" customWidth="1"/>
    <col min="6913" max="6913" width="8.7109375" customWidth="1"/>
    <col min="6914" max="6914" width="9.140625" customWidth="1"/>
    <col min="6915" max="6915" width="7.5703125" customWidth="1"/>
    <col min="6916" max="6916" width="7.140625" customWidth="1"/>
    <col min="6917" max="6917" width="9.140625" customWidth="1"/>
    <col min="6918" max="6918" width="7.85546875" customWidth="1"/>
    <col min="6919" max="6919" width="7.28515625" customWidth="1"/>
    <col min="6920" max="6920" width="6.28515625" customWidth="1"/>
    <col min="7152" max="7152" width="8.85546875" customWidth="1"/>
    <col min="7153" max="7153" width="3.7109375" customWidth="1"/>
    <col min="7154" max="7154" width="19.140625" customWidth="1"/>
    <col min="7155" max="7155" width="15.5703125" customWidth="1"/>
    <col min="7156" max="7156" width="13.140625" customWidth="1"/>
    <col min="7157" max="7157" width="9.85546875" customWidth="1"/>
    <col min="7158" max="7158" width="14.28515625" customWidth="1"/>
    <col min="7159" max="7161" width="9.85546875" bestFit="1" customWidth="1"/>
    <col min="7162" max="7162" width="7.28515625" customWidth="1"/>
    <col min="7163" max="7163" width="16.42578125" customWidth="1"/>
    <col min="7164" max="7164" width="5.85546875" customWidth="1"/>
    <col min="7165" max="7165" width="8.85546875" customWidth="1"/>
    <col min="7166" max="7166" width="12.85546875" customWidth="1"/>
    <col min="7167" max="7167" width="13.42578125" customWidth="1"/>
    <col min="7168" max="7168" width="10.42578125" customWidth="1"/>
    <col min="7169" max="7169" width="8.7109375" customWidth="1"/>
    <col min="7170" max="7170" width="9.140625" customWidth="1"/>
    <col min="7171" max="7171" width="7.5703125" customWidth="1"/>
    <col min="7172" max="7172" width="7.140625" customWidth="1"/>
    <col min="7173" max="7173" width="9.140625" customWidth="1"/>
    <col min="7174" max="7174" width="7.85546875" customWidth="1"/>
    <col min="7175" max="7175" width="7.28515625" customWidth="1"/>
    <col min="7176" max="7176" width="6.28515625" customWidth="1"/>
    <col min="7408" max="7408" width="8.85546875" customWidth="1"/>
    <col min="7409" max="7409" width="3.7109375" customWidth="1"/>
    <col min="7410" max="7410" width="19.140625" customWidth="1"/>
    <col min="7411" max="7411" width="15.5703125" customWidth="1"/>
    <col min="7412" max="7412" width="13.140625" customWidth="1"/>
    <col min="7413" max="7413" width="9.85546875" customWidth="1"/>
    <col min="7414" max="7414" width="14.28515625" customWidth="1"/>
    <col min="7415" max="7417" width="9.85546875" bestFit="1" customWidth="1"/>
    <col min="7418" max="7418" width="7.28515625" customWidth="1"/>
    <col min="7419" max="7419" width="16.42578125" customWidth="1"/>
    <col min="7420" max="7420" width="5.85546875" customWidth="1"/>
    <col min="7421" max="7421" width="8.85546875" customWidth="1"/>
    <col min="7422" max="7422" width="12.85546875" customWidth="1"/>
    <col min="7423" max="7423" width="13.42578125" customWidth="1"/>
    <col min="7424" max="7424" width="10.42578125" customWidth="1"/>
    <col min="7425" max="7425" width="8.7109375" customWidth="1"/>
    <col min="7426" max="7426" width="9.140625" customWidth="1"/>
    <col min="7427" max="7427" width="7.5703125" customWidth="1"/>
    <col min="7428" max="7428" width="7.140625" customWidth="1"/>
    <col min="7429" max="7429" width="9.140625" customWidth="1"/>
    <col min="7430" max="7430" width="7.85546875" customWidth="1"/>
    <col min="7431" max="7431" width="7.28515625" customWidth="1"/>
    <col min="7432" max="7432" width="6.28515625" customWidth="1"/>
    <col min="7664" max="7664" width="8.85546875" customWidth="1"/>
    <col min="7665" max="7665" width="3.7109375" customWidth="1"/>
    <col min="7666" max="7666" width="19.140625" customWidth="1"/>
    <col min="7667" max="7667" width="15.5703125" customWidth="1"/>
    <col min="7668" max="7668" width="13.140625" customWidth="1"/>
    <col min="7669" max="7669" width="9.85546875" customWidth="1"/>
    <col min="7670" max="7670" width="14.28515625" customWidth="1"/>
    <col min="7671" max="7673" width="9.85546875" bestFit="1" customWidth="1"/>
    <col min="7674" max="7674" width="7.28515625" customWidth="1"/>
    <col min="7675" max="7675" width="16.42578125" customWidth="1"/>
    <col min="7676" max="7676" width="5.85546875" customWidth="1"/>
    <col min="7677" max="7677" width="8.85546875" customWidth="1"/>
    <col min="7678" max="7678" width="12.85546875" customWidth="1"/>
    <col min="7679" max="7679" width="13.42578125" customWidth="1"/>
    <col min="7680" max="7680" width="10.42578125" customWidth="1"/>
    <col min="7681" max="7681" width="8.7109375" customWidth="1"/>
    <col min="7682" max="7682" width="9.140625" customWidth="1"/>
    <col min="7683" max="7683" width="7.5703125" customWidth="1"/>
    <col min="7684" max="7684" width="7.140625" customWidth="1"/>
    <col min="7685" max="7685" width="9.140625" customWidth="1"/>
    <col min="7686" max="7686" width="7.85546875" customWidth="1"/>
    <col min="7687" max="7687" width="7.28515625" customWidth="1"/>
    <col min="7688" max="7688" width="6.28515625" customWidth="1"/>
    <col min="7920" max="7920" width="8.85546875" customWidth="1"/>
    <col min="7921" max="7921" width="3.7109375" customWidth="1"/>
    <col min="7922" max="7922" width="19.140625" customWidth="1"/>
    <col min="7923" max="7923" width="15.5703125" customWidth="1"/>
    <col min="7924" max="7924" width="13.140625" customWidth="1"/>
    <col min="7925" max="7925" width="9.85546875" customWidth="1"/>
    <col min="7926" max="7926" width="14.28515625" customWidth="1"/>
    <col min="7927" max="7929" width="9.85546875" bestFit="1" customWidth="1"/>
    <col min="7930" max="7930" width="7.28515625" customWidth="1"/>
    <col min="7931" max="7931" width="16.42578125" customWidth="1"/>
    <col min="7932" max="7932" width="5.85546875" customWidth="1"/>
    <col min="7933" max="7933" width="8.85546875" customWidth="1"/>
    <col min="7934" max="7934" width="12.85546875" customWidth="1"/>
    <col min="7935" max="7935" width="13.42578125" customWidth="1"/>
    <col min="7936" max="7936" width="10.42578125" customWidth="1"/>
    <col min="7937" max="7937" width="8.7109375" customWidth="1"/>
    <col min="7938" max="7938" width="9.140625" customWidth="1"/>
    <col min="7939" max="7939" width="7.5703125" customWidth="1"/>
    <col min="7940" max="7940" width="7.140625" customWidth="1"/>
    <col min="7941" max="7941" width="9.140625" customWidth="1"/>
    <col min="7942" max="7942" width="7.85546875" customWidth="1"/>
    <col min="7943" max="7943" width="7.28515625" customWidth="1"/>
    <col min="7944" max="7944" width="6.28515625" customWidth="1"/>
    <col min="8176" max="8176" width="8.85546875" customWidth="1"/>
    <col min="8177" max="8177" width="3.7109375" customWidth="1"/>
    <col min="8178" max="8178" width="19.140625" customWidth="1"/>
    <col min="8179" max="8179" width="15.5703125" customWidth="1"/>
    <col min="8180" max="8180" width="13.140625" customWidth="1"/>
    <col min="8181" max="8181" width="9.85546875" customWidth="1"/>
    <col min="8182" max="8182" width="14.28515625" customWidth="1"/>
    <col min="8183" max="8185" width="9.85546875" bestFit="1" customWidth="1"/>
    <col min="8186" max="8186" width="7.28515625" customWidth="1"/>
    <col min="8187" max="8187" width="16.42578125" customWidth="1"/>
    <col min="8188" max="8188" width="5.85546875" customWidth="1"/>
    <col min="8189" max="8189" width="8.85546875" customWidth="1"/>
    <col min="8190" max="8190" width="12.85546875" customWidth="1"/>
    <col min="8191" max="8191" width="13.42578125" customWidth="1"/>
    <col min="8192" max="8192" width="10.42578125" customWidth="1"/>
    <col min="8193" max="8193" width="8.7109375" customWidth="1"/>
    <col min="8194" max="8194" width="9.140625" customWidth="1"/>
    <col min="8195" max="8195" width="7.5703125" customWidth="1"/>
    <col min="8196" max="8196" width="7.140625" customWidth="1"/>
    <col min="8197" max="8197" width="9.140625" customWidth="1"/>
    <col min="8198" max="8198" width="7.85546875" customWidth="1"/>
    <col min="8199" max="8199" width="7.28515625" customWidth="1"/>
    <col min="8200" max="8200" width="6.28515625" customWidth="1"/>
    <col min="8432" max="8432" width="8.85546875" customWidth="1"/>
    <col min="8433" max="8433" width="3.7109375" customWidth="1"/>
    <col min="8434" max="8434" width="19.140625" customWidth="1"/>
    <col min="8435" max="8435" width="15.5703125" customWidth="1"/>
    <col min="8436" max="8436" width="13.140625" customWidth="1"/>
    <col min="8437" max="8437" width="9.85546875" customWidth="1"/>
    <col min="8438" max="8438" width="14.28515625" customWidth="1"/>
    <col min="8439" max="8441" width="9.85546875" bestFit="1" customWidth="1"/>
    <col min="8442" max="8442" width="7.28515625" customWidth="1"/>
    <col min="8443" max="8443" width="16.42578125" customWidth="1"/>
    <col min="8444" max="8444" width="5.85546875" customWidth="1"/>
    <col min="8445" max="8445" width="8.85546875" customWidth="1"/>
    <col min="8446" max="8446" width="12.85546875" customWidth="1"/>
    <col min="8447" max="8447" width="13.42578125" customWidth="1"/>
    <col min="8448" max="8448" width="10.42578125" customWidth="1"/>
    <col min="8449" max="8449" width="8.7109375" customWidth="1"/>
    <col min="8450" max="8450" width="9.140625" customWidth="1"/>
    <col min="8451" max="8451" width="7.5703125" customWidth="1"/>
    <col min="8452" max="8452" width="7.140625" customWidth="1"/>
    <col min="8453" max="8453" width="9.140625" customWidth="1"/>
    <col min="8454" max="8454" width="7.85546875" customWidth="1"/>
    <col min="8455" max="8455" width="7.28515625" customWidth="1"/>
    <col min="8456" max="8456" width="6.28515625" customWidth="1"/>
    <col min="8688" max="8688" width="8.85546875" customWidth="1"/>
    <col min="8689" max="8689" width="3.7109375" customWidth="1"/>
    <col min="8690" max="8690" width="19.140625" customWidth="1"/>
    <col min="8691" max="8691" width="15.5703125" customWidth="1"/>
    <col min="8692" max="8692" width="13.140625" customWidth="1"/>
    <col min="8693" max="8693" width="9.85546875" customWidth="1"/>
    <col min="8694" max="8694" width="14.28515625" customWidth="1"/>
    <col min="8695" max="8697" width="9.85546875" bestFit="1" customWidth="1"/>
    <col min="8698" max="8698" width="7.28515625" customWidth="1"/>
    <col min="8699" max="8699" width="16.42578125" customWidth="1"/>
    <col min="8700" max="8700" width="5.85546875" customWidth="1"/>
    <col min="8701" max="8701" width="8.85546875" customWidth="1"/>
    <col min="8702" max="8702" width="12.85546875" customWidth="1"/>
    <col min="8703" max="8703" width="13.42578125" customWidth="1"/>
    <col min="8704" max="8704" width="10.42578125" customWidth="1"/>
    <col min="8705" max="8705" width="8.7109375" customWidth="1"/>
    <col min="8706" max="8706" width="9.140625" customWidth="1"/>
    <col min="8707" max="8707" width="7.5703125" customWidth="1"/>
    <col min="8708" max="8708" width="7.140625" customWidth="1"/>
    <col min="8709" max="8709" width="9.140625" customWidth="1"/>
    <col min="8710" max="8710" width="7.85546875" customWidth="1"/>
    <col min="8711" max="8711" width="7.28515625" customWidth="1"/>
    <col min="8712" max="8712" width="6.28515625" customWidth="1"/>
    <col min="8944" max="8944" width="8.85546875" customWidth="1"/>
    <col min="8945" max="8945" width="3.7109375" customWidth="1"/>
    <col min="8946" max="8946" width="19.140625" customWidth="1"/>
    <col min="8947" max="8947" width="15.5703125" customWidth="1"/>
    <col min="8948" max="8948" width="13.140625" customWidth="1"/>
    <col min="8949" max="8949" width="9.85546875" customWidth="1"/>
    <col min="8950" max="8950" width="14.28515625" customWidth="1"/>
    <col min="8951" max="8953" width="9.85546875" bestFit="1" customWidth="1"/>
    <col min="8954" max="8954" width="7.28515625" customWidth="1"/>
    <col min="8955" max="8955" width="16.42578125" customWidth="1"/>
    <col min="8956" max="8956" width="5.85546875" customWidth="1"/>
    <col min="8957" max="8957" width="8.85546875" customWidth="1"/>
    <col min="8958" max="8958" width="12.85546875" customWidth="1"/>
    <col min="8959" max="8959" width="13.42578125" customWidth="1"/>
    <col min="8960" max="8960" width="10.42578125" customWidth="1"/>
    <col min="8961" max="8961" width="8.7109375" customWidth="1"/>
    <col min="8962" max="8962" width="9.140625" customWidth="1"/>
    <col min="8963" max="8963" width="7.5703125" customWidth="1"/>
    <col min="8964" max="8964" width="7.140625" customWidth="1"/>
    <col min="8965" max="8965" width="9.140625" customWidth="1"/>
    <col min="8966" max="8966" width="7.85546875" customWidth="1"/>
    <col min="8967" max="8967" width="7.28515625" customWidth="1"/>
    <col min="8968" max="8968" width="6.28515625" customWidth="1"/>
    <col min="9200" max="9200" width="8.85546875" customWidth="1"/>
    <col min="9201" max="9201" width="3.7109375" customWidth="1"/>
    <col min="9202" max="9202" width="19.140625" customWidth="1"/>
    <col min="9203" max="9203" width="15.5703125" customWidth="1"/>
    <col min="9204" max="9204" width="13.140625" customWidth="1"/>
    <col min="9205" max="9205" width="9.85546875" customWidth="1"/>
    <col min="9206" max="9206" width="14.28515625" customWidth="1"/>
    <col min="9207" max="9209" width="9.85546875" bestFit="1" customWidth="1"/>
    <col min="9210" max="9210" width="7.28515625" customWidth="1"/>
    <col min="9211" max="9211" width="16.42578125" customWidth="1"/>
    <col min="9212" max="9212" width="5.85546875" customWidth="1"/>
    <col min="9213" max="9213" width="8.85546875" customWidth="1"/>
    <col min="9214" max="9214" width="12.85546875" customWidth="1"/>
    <col min="9215" max="9215" width="13.42578125" customWidth="1"/>
    <col min="9216" max="9216" width="10.42578125" customWidth="1"/>
    <col min="9217" max="9217" width="8.7109375" customWidth="1"/>
    <col min="9218" max="9218" width="9.140625" customWidth="1"/>
    <col min="9219" max="9219" width="7.5703125" customWidth="1"/>
    <col min="9220" max="9220" width="7.140625" customWidth="1"/>
    <col min="9221" max="9221" width="9.140625" customWidth="1"/>
    <col min="9222" max="9222" width="7.85546875" customWidth="1"/>
    <col min="9223" max="9223" width="7.28515625" customWidth="1"/>
    <col min="9224" max="9224" width="6.28515625" customWidth="1"/>
    <col min="9456" max="9456" width="8.85546875" customWidth="1"/>
    <col min="9457" max="9457" width="3.7109375" customWidth="1"/>
    <col min="9458" max="9458" width="19.140625" customWidth="1"/>
    <col min="9459" max="9459" width="15.5703125" customWidth="1"/>
    <col min="9460" max="9460" width="13.140625" customWidth="1"/>
    <col min="9461" max="9461" width="9.85546875" customWidth="1"/>
    <col min="9462" max="9462" width="14.28515625" customWidth="1"/>
    <col min="9463" max="9465" width="9.85546875" bestFit="1" customWidth="1"/>
    <col min="9466" max="9466" width="7.28515625" customWidth="1"/>
    <col min="9467" max="9467" width="16.42578125" customWidth="1"/>
    <col min="9468" max="9468" width="5.85546875" customWidth="1"/>
    <col min="9469" max="9469" width="8.85546875" customWidth="1"/>
    <col min="9470" max="9470" width="12.85546875" customWidth="1"/>
    <col min="9471" max="9471" width="13.42578125" customWidth="1"/>
    <col min="9472" max="9472" width="10.42578125" customWidth="1"/>
    <col min="9473" max="9473" width="8.7109375" customWidth="1"/>
    <col min="9474" max="9474" width="9.140625" customWidth="1"/>
    <col min="9475" max="9475" width="7.5703125" customWidth="1"/>
    <col min="9476" max="9476" width="7.140625" customWidth="1"/>
    <col min="9477" max="9477" width="9.140625" customWidth="1"/>
    <col min="9478" max="9478" width="7.85546875" customWidth="1"/>
    <col min="9479" max="9479" width="7.28515625" customWidth="1"/>
    <col min="9480" max="9480" width="6.28515625" customWidth="1"/>
    <col min="9712" max="9712" width="8.85546875" customWidth="1"/>
    <col min="9713" max="9713" width="3.7109375" customWidth="1"/>
    <col min="9714" max="9714" width="19.140625" customWidth="1"/>
    <col min="9715" max="9715" width="15.5703125" customWidth="1"/>
    <col min="9716" max="9716" width="13.140625" customWidth="1"/>
    <col min="9717" max="9717" width="9.85546875" customWidth="1"/>
    <col min="9718" max="9718" width="14.28515625" customWidth="1"/>
    <col min="9719" max="9721" width="9.85546875" bestFit="1" customWidth="1"/>
    <col min="9722" max="9722" width="7.28515625" customWidth="1"/>
    <col min="9723" max="9723" width="16.42578125" customWidth="1"/>
    <col min="9724" max="9724" width="5.85546875" customWidth="1"/>
    <col min="9725" max="9725" width="8.85546875" customWidth="1"/>
    <col min="9726" max="9726" width="12.85546875" customWidth="1"/>
    <col min="9727" max="9727" width="13.42578125" customWidth="1"/>
    <col min="9728" max="9728" width="10.42578125" customWidth="1"/>
    <col min="9729" max="9729" width="8.7109375" customWidth="1"/>
    <col min="9730" max="9730" width="9.140625" customWidth="1"/>
    <col min="9731" max="9731" width="7.5703125" customWidth="1"/>
    <col min="9732" max="9732" width="7.140625" customWidth="1"/>
    <col min="9733" max="9733" width="9.140625" customWidth="1"/>
    <col min="9734" max="9734" width="7.85546875" customWidth="1"/>
    <col min="9735" max="9735" width="7.28515625" customWidth="1"/>
    <col min="9736" max="9736" width="6.28515625" customWidth="1"/>
    <col min="9968" max="9968" width="8.85546875" customWidth="1"/>
    <col min="9969" max="9969" width="3.7109375" customWidth="1"/>
    <col min="9970" max="9970" width="19.140625" customWidth="1"/>
    <col min="9971" max="9971" width="15.5703125" customWidth="1"/>
    <col min="9972" max="9972" width="13.140625" customWidth="1"/>
    <col min="9973" max="9973" width="9.85546875" customWidth="1"/>
    <col min="9974" max="9974" width="14.28515625" customWidth="1"/>
    <col min="9975" max="9977" width="9.85546875" bestFit="1" customWidth="1"/>
    <col min="9978" max="9978" width="7.28515625" customWidth="1"/>
    <col min="9979" max="9979" width="16.42578125" customWidth="1"/>
    <col min="9980" max="9980" width="5.85546875" customWidth="1"/>
    <col min="9981" max="9981" width="8.85546875" customWidth="1"/>
    <col min="9982" max="9982" width="12.85546875" customWidth="1"/>
    <col min="9983" max="9983" width="13.42578125" customWidth="1"/>
    <col min="9984" max="9984" width="10.42578125" customWidth="1"/>
    <col min="9985" max="9985" width="8.7109375" customWidth="1"/>
    <col min="9986" max="9986" width="9.140625" customWidth="1"/>
    <col min="9987" max="9987" width="7.5703125" customWidth="1"/>
    <col min="9988" max="9988" width="7.140625" customWidth="1"/>
    <col min="9989" max="9989" width="9.140625" customWidth="1"/>
    <col min="9990" max="9990" width="7.85546875" customWidth="1"/>
    <col min="9991" max="9991" width="7.28515625" customWidth="1"/>
    <col min="9992" max="9992" width="6.28515625" customWidth="1"/>
    <col min="10224" max="10224" width="8.85546875" customWidth="1"/>
    <col min="10225" max="10225" width="3.7109375" customWidth="1"/>
    <col min="10226" max="10226" width="19.140625" customWidth="1"/>
    <col min="10227" max="10227" width="15.5703125" customWidth="1"/>
    <col min="10228" max="10228" width="13.140625" customWidth="1"/>
    <col min="10229" max="10229" width="9.85546875" customWidth="1"/>
    <col min="10230" max="10230" width="14.28515625" customWidth="1"/>
    <col min="10231" max="10233" width="9.85546875" bestFit="1" customWidth="1"/>
    <col min="10234" max="10234" width="7.28515625" customWidth="1"/>
    <col min="10235" max="10235" width="16.42578125" customWidth="1"/>
    <col min="10236" max="10236" width="5.85546875" customWidth="1"/>
    <col min="10237" max="10237" width="8.85546875" customWidth="1"/>
    <col min="10238" max="10238" width="12.85546875" customWidth="1"/>
    <col min="10239" max="10239" width="13.42578125" customWidth="1"/>
    <col min="10240" max="10240" width="10.42578125" customWidth="1"/>
    <col min="10241" max="10241" width="8.7109375" customWidth="1"/>
    <col min="10242" max="10242" width="9.140625" customWidth="1"/>
    <col min="10243" max="10243" width="7.5703125" customWidth="1"/>
    <col min="10244" max="10244" width="7.140625" customWidth="1"/>
    <col min="10245" max="10245" width="9.140625" customWidth="1"/>
    <col min="10246" max="10246" width="7.85546875" customWidth="1"/>
    <col min="10247" max="10247" width="7.28515625" customWidth="1"/>
    <col min="10248" max="10248" width="6.28515625" customWidth="1"/>
    <col min="10480" max="10480" width="8.85546875" customWidth="1"/>
    <col min="10481" max="10481" width="3.7109375" customWidth="1"/>
    <col min="10482" max="10482" width="19.140625" customWidth="1"/>
    <col min="10483" max="10483" width="15.5703125" customWidth="1"/>
    <col min="10484" max="10484" width="13.140625" customWidth="1"/>
    <col min="10485" max="10485" width="9.85546875" customWidth="1"/>
    <col min="10486" max="10486" width="14.28515625" customWidth="1"/>
    <col min="10487" max="10489" width="9.85546875" bestFit="1" customWidth="1"/>
    <col min="10490" max="10490" width="7.28515625" customWidth="1"/>
    <col min="10491" max="10491" width="16.42578125" customWidth="1"/>
    <col min="10492" max="10492" width="5.85546875" customWidth="1"/>
    <col min="10493" max="10493" width="8.85546875" customWidth="1"/>
    <col min="10494" max="10494" width="12.85546875" customWidth="1"/>
    <col min="10495" max="10495" width="13.42578125" customWidth="1"/>
    <col min="10496" max="10496" width="10.42578125" customWidth="1"/>
    <col min="10497" max="10497" width="8.7109375" customWidth="1"/>
    <col min="10498" max="10498" width="9.140625" customWidth="1"/>
    <col min="10499" max="10499" width="7.5703125" customWidth="1"/>
    <col min="10500" max="10500" width="7.140625" customWidth="1"/>
    <col min="10501" max="10501" width="9.140625" customWidth="1"/>
    <col min="10502" max="10502" width="7.85546875" customWidth="1"/>
    <col min="10503" max="10503" width="7.28515625" customWidth="1"/>
    <col min="10504" max="10504" width="6.28515625" customWidth="1"/>
    <col min="10736" max="10736" width="8.85546875" customWidth="1"/>
    <col min="10737" max="10737" width="3.7109375" customWidth="1"/>
    <col min="10738" max="10738" width="19.140625" customWidth="1"/>
    <col min="10739" max="10739" width="15.5703125" customWidth="1"/>
    <col min="10740" max="10740" width="13.140625" customWidth="1"/>
    <col min="10741" max="10741" width="9.85546875" customWidth="1"/>
    <col min="10742" max="10742" width="14.28515625" customWidth="1"/>
    <col min="10743" max="10745" width="9.85546875" bestFit="1" customWidth="1"/>
    <col min="10746" max="10746" width="7.28515625" customWidth="1"/>
    <col min="10747" max="10747" width="16.42578125" customWidth="1"/>
    <col min="10748" max="10748" width="5.85546875" customWidth="1"/>
    <col min="10749" max="10749" width="8.85546875" customWidth="1"/>
    <col min="10750" max="10750" width="12.85546875" customWidth="1"/>
    <col min="10751" max="10751" width="13.42578125" customWidth="1"/>
    <col min="10752" max="10752" width="10.42578125" customWidth="1"/>
    <col min="10753" max="10753" width="8.7109375" customWidth="1"/>
    <col min="10754" max="10754" width="9.140625" customWidth="1"/>
    <col min="10755" max="10755" width="7.5703125" customWidth="1"/>
    <col min="10756" max="10756" width="7.140625" customWidth="1"/>
    <col min="10757" max="10757" width="9.140625" customWidth="1"/>
    <col min="10758" max="10758" width="7.85546875" customWidth="1"/>
    <col min="10759" max="10759" width="7.28515625" customWidth="1"/>
    <col min="10760" max="10760" width="6.28515625" customWidth="1"/>
    <col min="10992" max="10992" width="8.85546875" customWidth="1"/>
    <col min="10993" max="10993" width="3.7109375" customWidth="1"/>
    <col min="10994" max="10994" width="19.140625" customWidth="1"/>
    <col min="10995" max="10995" width="15.5703125" customWidth="1"/>
    <col min="10996" max="10996" width="13.140625" customWidth="1"/>
    <col min="10997" max="10997" width="9.85546875" customWidth="1"/>
    <col min="10998" max="10998" width="14.28515625" customWidth="1"/>
    <col min="10999" max="11001" width="9.85546875" bestFit="1" customWidth="1"/>
    <col min="11002" max="11002" width="7.28515625" customWidth="1"/>
    <col min="11003" max="11003" width="16.42578125" customWidth="1"/>
    <col min="11004" max="11004" width="5.85546875" customWidth="1"/>
    <col min="11005" max="11005" width="8.85546875" customWidth="1"/>
    <col min="11006" max="11006" width="12.85546875" customWidth="1"/>
    <col min="11007" max="11007" width="13.42578125" customWidth="1"/>
    <col min="11008" max="11008" width="10.42578125" customWidth="1"/>
    <col min="11009" max="11009" width="8.7109375" customWidth="1"/>
    <col min="11010" max="11010" width="9.140625" customWidth="1"/>
    <col min="11011" max="11011" width="7.5703125" customWidth="1"/>
    <col min="11012" max="11012" width="7.140625" customWidth="1"/>
    <col min="11013" max="11013" width="9.140625" customWidth="1"/>
    <col min="11014" max="11014" width="7.85546875" customWidth="1"/>
    <col min="11015" max="11015" width="7.28515625" customWidth="1"/>
    <col min="11016" max="11016" width="6.28515625" customWidth="1"/>
    <col min="11248" max="11248" width="8.85546875" customWidth="1"/>
    <col min="11249" max="11249" width="3.7109375" customWidth="1"/>
    <col min="11250" max="11250" width="19.140625" customWidth="1"/>
    <col min="11251" max="11251" width="15.5703125" customWidth="1"/>
    <col min="11252" max="11252" width="13.140625" customWidth="1"/>
    <col min="11253" max="11253" width="9.85546875" customWidth="1"/>
    <col min="11254" max="11254" width="14.28515625" customWidth="1"/>
    <col min="11255" max="11257" width="9.85546875" bestFit="1" customWidth="1"/>
    <col min="11258" max="11258" width="7.28515625" customWidth="1"/>
    <col min="11259" max="11259" width="16.42578125" customWidth="1"/>
    <col min="11260" max="11260" width="5.85546875" customWidth="1"/>
    <col min="11261" max="11261" width="8.85546875" customWidth="1"/>
    <col min="11262" max="11262" width="12.85546875" customWidth="1"/>
    <col min="11263" max="11263" width="13.42578125" customWidth="1"/>
    <col min="11264" max="11264" width="10.42578125" customWidth="1"/>
    <col min="11265" max="11265" width="8.7109375" customWidth="1"/>
    <col min="11266" max="11266" width="9.140625" customWidth="1"/>
    <col min="11267" max="11267" width="7.5703125" customWidth="1"/>
    <col min="11268" max="11268" width="7.140625" customWidth="1"/>
    <col min="11269" max="11269" width="9.140625" customWidth="1"/>
    <col min="11270" max="11270" width="7.85546875" customWidth="1"/>
    <col min="11271" max="11271" width="7.28515625" customWidth="1"/>
    <col min="11272" max="11272" width="6.28515625" customWidth="1"/>
    <col min="11504" max="11504" width="8.85546875" customWidth="1"/>
    <col min="11505" max="11505" width="3.7109375" customWidth="1"/>
    <col min="11506" max="11506" width="19.140625" customWidth="1"/>
    <col min="11507" max="11507" width="15.5703125" customWidth="1"/>
    <col min="11508" max="11508" width="13.140625" customWidth="1"/>
    <col min="11509" max="11509" width="9.85546875" customWidth="1"/>
    <col min="11510" max="11510" width="14.28515625" customWidth="1"/>
    <col min="11511" max="11513" width="9.85546875" bestFit="1" customWidth="1"/>
    <col min="11514" max="11514" width="7.28515625" customWidth="1"/>
    <col min="11515" max="11515" width="16.42578125" customWidth="1"/>
    <col min="11516" max="11516" width="5.85546875" customWidth="1"/>
    <col min="11517" max="11517" width="8.85546875" customWidth="1"/>
    <col min="11518" max="11518" width="12.85546875" customWidth="1"/>
    <col min="11519" max="11519" width="13.42578125" customWidth="1"/>
    <col min="11520" max="11520" width="10.42578125" customWidth="1"/>
    <col min="11521" max="11521" width="8.7109375" customWidth="1"/>
    <col min="11522" max="11522" width="9.140625" customWidth="1"/>
    <col min="11523" max="11523" width="7.5703125" customWidth="1"/>
    <col min="11524" max="11524" width="7.140625" customWidth="1"/>
    <col min="11525" max="11525" width="9.140625" customWidth="1"/>
    <col min="11526" max="11526" width="7.85546875" customWidth="1"/>
    <col min="11527" max="11527" width="7.28515625" customWidth="1"/>
    <col min="11528" max="11528" width="6.28515625" customWidth="1"/>
    <col min="11760" max="11760" width="8.85546875" customWidth="1"/>
    <col min="11761" max="11761" width="3.7109375" customWidth="1"/>
    <col min="11762" max="11762" width="19.140625" customWidth="1"/>
    <col min="11763" max="11763" width="15.5703125" customWidth="1"/>
    <col min="11764" max="11764" width="13.140625" customWidth="1"/>
    <col min="11765" max="11765" width="9.85546875" customWidth="1"/>
    <col min="11766" max="11766" width="14.28515625" customWidth="1"/>
    <col min="11767" max="11769" width="9.85546875" bestFit="1" customWidth="1"/>
    <col min="11770" max="11770" width="7.28515625" customWidth="1"/>
    <col min="11771" max="11771" width="16.42578125" customWidth="1"/>
    <col min="11772" max="11772" width="5.85546875" customWidth="1"/>
    <col min="11773" max="11773" width="8.85546875" customWidth="1"/>
    <col min="11774" max="11774" width="12.85546875" customWidth="1"/>
    <col min="11775" max="11775" width="13.42578125" customWidth="1"/>
    <col min="11776" max="11776" width="10.42578125" customWidth="1"/>
    <col min="11777" max="11777" width="8.7109375" customWidth="1"/>
    <col min="11778" max="11778" width="9.140625" customWidth="1"/>
    <col min="11779" max="11779" width="7.5703125" customWidth="1"/>
    <col min="11780" max="11780" width="7.140625" customWidth="1"/>
    <col min="11781" max="11781" width="9.140625" customWidth="1"/>
    <col min="11782" max="11782" width="7.85546875" customWidth="1"/>
    <col min="11783" max="11783" width="7.28515625" customWidth="1"/>
    <col min="11784" max="11784" width="6.28515625" customWidth="1"/>
    <col min="12016" max="12016" width="8.85546875" customWidth="1"/>
    <col min="12017" max="12017" width="3.7109375" customWidth="1"/>
    <col min="12018" max="12018" width="19.140625" customWidth="1"/>
    <col min="12019" max="12019" width="15.5703125" customWidth="1"/>
    <col min="12020" max="12020" width="13.140625" customWidth="1"/>
    <col min="12021" max="12021" width="9.85546875" customWidth="1"/>
    <col min="12022" max="12022" width="14.28515625" customWidth="1"/>
    <col min="12023" max="12025" width="9.85546875" bestFit="1" customWidth="1"/>
    <col min="12026" max="12026" width="7.28515625" customWidth="1"/>
    <col min="12027" max="12027" width="16.42578125" customWidth="1"/>
    <col min="12028" max="12028" width="5.85546875" customWidth="1"/>
    <col min="12029" max="12029" width="8.85546875" customWidth="1"/>
    <col min="12030" max="12030" width="12.85546875" customWidth="1"/>
    <col min="12031" max="12031" width="13.42578125" customWidth="1"/>
    <col min="12032" max="12032" width="10.42578125" customWidth="1"/>
    <col min="12033" max="12033" width="8.7109375" customWidth="1"/>
    <col min="12034" max="12034" width="9.140625" customWidth="1"/>
    <col min="12035" max="12035" width="7.5703125" customWidth="1"/>
    <col min="12036" max="12036" width="7.140625" customWidth="1"/>
    <col min="12037" max="12037" width="9.140625" customWidth="1"/>
    <col min="12038" max="12038" width="7.85546875" customWidth="1"/>
    <col min="12039" max="12039" width="7.28515625" customWidth="1"/>
    <col min="12040" max="12040" width="6.28515625" customWidth="1"/>
    <col min="12272" max="12272" width="8.85546875" customWidth="1"/>
    <col min="12273" max="12273" width="3.7109375" customWidth="1"/>
    <col min="12274" max="12274" width="19.140625" customWidth="1"/>
    <col min="12275" max="12275" width="15.5703125" customWidth="1"/>
    <col min="12276" max="12276" width="13.140625" customWidth="1"/>
    <col min="12277" max="12277" width="9.85546875" customWidth="1"/>
    <col min="12278" max="12278" width="14.28515625" customWidth="1"/>
    <col min="12279" max="12281" width="9.85546875" bestFit="1" customWidth="1"/>
    <col min="12282" max="12282" width="7.28515625" customWidth="1"/>
    <col min="12283" max="12283" width="16.42578125" customWidth="1"/>
    <col min="12284" max="12284" width="5.85546875" customWidth="1"/>
    <col min="12285" max="12285" width="8.85546875" customWidth="1"/>
    <col min="12286" max="12286" width="12.85546875" customWidth="1"/>
    <col min="12287" max="12287" width="13.42578125" customWidth="1"/>
    <col min="12288" max="12288" width="10.42578125" customWidth="1"/>
    <col min="12289" max="12289" width="8.7109375" customWidth="1"/>
    <col min="12290" max="12290" width="9.140625" customWidth="1"/>
    <col min="12291" max="12291" width="7.5703125" customWidth="1"/>
    <col min="12292" max="12292" width="7.140625" customWidth="1"/>
    <col min="12293" max="12293" width="9.140625" customWidth="1"/>
    <col min="12294" max="12294" width="7.85546875" customWidth="1"/>
    <col min="12295" max="12295" width="7.28515625" customWidth="1"/>
    <col min="12296" max="12296" width="6.28515625" customWidth="1"/>
    <col min="12528" max="12528" width="8.85546875" customWidth="1"/>
    <col min="12529" max="12529" width="3.7109375" customWidth="1"/>
    <col min="12530" max="12530" width="19.140625" customWidth="1"/>
    <col min="12531" max="12531" width="15.5703125" customWidth="1"/>
    <col min="12532" max="12532" width="13.140625" customWidth="1"/>
    <col min="12533" max="12533" width="9.85546875" customWidth="1"/>
    <col min="12534" max="12534" width="14.28515625" customWidth="1"/>
    <col min="12535" max="12537" width="9.85546875" bestFit="1" customWidth="1"/>
    <col min="12538" max="12538" width="7.28515625" customWidth="1"/>
    <col min="12539" max="12539" width="16.42578125" customWidth="1"/>
    <col min="12540" max="12540" width="5.85546875" customWidth="1"/>
    <col min="12541" max="12541" width="8.85546875" customWidth="1"/>
    <col min="12542" max="12542" width="12.85546875" customWidth="1"/>
    <col min="12543" max="12543" width="13.42578125" customWidth="1"/>
    <col min="12544" max="12544" width="10.42578125" customWidth="1"/>
    <col min="12545" max="12545" width="8.7109375" customWidth="1"/>
    <col min="12546" max="12546" width="9.140625" customWidth="1"/>
    <col min="12547" max="12547" width="7.5703125" customWidth="1"/>
    <col min="12548" max="12548" width="7.140625" customWidth="1"/>
    <col min="12549" max="12549" width="9.140625" customWidth="1"/>
    <col min="12550" max="12550" width="7.85546875" customWidth="1"/>
    <col min="12551" max="12551" width="7.28515625" customWidth="1"/>
    <col min="12552" max="12552" width="6.28515625" customWidth="1"/>
    <col min="12784" max="12784" width="8.85546875" customWidth="1"/>
    <col min="12785" max="12785" width="3.7109375" customWidth="1"/>
    <col min="12786" max="12786" width="19.140625" customWidth="1"/>
    <col min="12787" max="12787" width="15.5703125" customWidth="1"/>
    <col min="12788" max="12788" width="13.140625" customWidth="1"/>
    <col min="12789" max="12789" width="9.85546875" customWidth="1"/>
    <col min="12790" max="12790" width="14.28515625" customWidth="1"/>
    <col min="12791" max="12793" width="9.85546875" bestFit="1" customWidth="1"/>
    <col min="12794" max="12794" width="7.28515625" customWidth="1"/>
    <col min="12795" max="12795" width="16.42578125" customWidth="1"/>
    <col min="12796" max="12796" width="5.85546875" customWidth="1"/>
    <col min="12797" max="12797" width="8.85546875" customWidth="1"/>
    <col min="12798" max="12798" width="12.85546875" customWidth="1"/>
    <col min="12799" max="12799" width="13.42578125" customWidth="1"/>
    <col min="12800" max="12800" width="10.42578125" customWidth="1"/>
    <col min="12801" max="12801" width="8.7109375" customWidth="1"/>
    <col min="12802" max="12802" width="9.140625" customWidth="1"/>
    <col min="12803" max="12803" width="7.5703125" customWidth="1"/>
    <col min="12804" max="12804" width="7.140625" customWidth="1"/>
    <col min="12805" max="12805" width="9.140625" customWidth="1"/>
    <col min="12806" max="12806" width="7.85546875" customWidth="1"/>
    <col min="12807" max="12807" width="7.28515625" customWidth="1"/>
    <col min="12808" max="12808" width="6.28515625" customWidth="1"/>
    <col min="13040" max="13040" width="8.85546875" customWidth="1"/>
    <col min="13041" max="13041" width="3.7109375" customWidth="1"/>
    <col min="13042" max="13042" width="19.140625" customWidth="1"/>
    <col min="13043" max="13043" width="15.5703125" customWidth="1"/>
    <col min="13044" max="13044" width="13.140625" customWidth="1"/>
    <col min="13045" max="13045" width="9.85546875" customWidth="1"/>
    <col min="13046" max="13046" width="14.28515625" customWidth="1"/>
    <col min="13047" max="13049" width="9.85546875" bestFit="1" customWidth="1"/>
    <col min="13050" max="13050" width="7.28515625" customWidth="1"/>
    <col min="13051" max="13051" width="16.42578125" customWidth="1"/>
    <col min="13052" max="13052" width="5.85546875" customWidth="1"/>
    <col min="13053" max="13053" width="8.85546875" customWidth="1"/>
    <col min="13054" max="13054" width="12.85546875" customWidth="1"/>
    <col min="13055" max="13055" width="13.42578125" customWidth="1"/>
    <col min="13056" max="13056" width="10.42578125" customWidth="1"/>
    <col min="13057" max="13057" width="8.7109375" customWidth="1"/>
    <col min="13058" max="13058" width="9.140625" customWidth="1"/>
    <col min="13059" max="13059" width="7.5703125" customWidth="1"/>
    <col min="13060" max="13060" width="7.140625" customWidth="1"/>
    <col min="13061" max="13061" width="9.140625" customWidth="1"/>
    <col min="13062" max="13062" width="7.85546875" customWidth="1"/>
    <col min="13063" max="13063" width="7.28515625" customWidth="1"/>
    <col min="13064" max="13064" width="6.28515625" customWidth="1"/>
    <col min="13296" max="13296" width="8.85546875" customWidth="1"/>
    <col min="13297" max="13297" width="3.7109375" customWidth="1"/>
    <col min="13298" max="13298" width="19.140625" customWidth="1"/>
    <col min="13299" max="13299" width="15.5703125" customWidth="1"/>
    <col min="13300" max="13300" width="13.140625" customWidth="1"/>
    <col min="13301" max="13301" width="9.85546875" customWidth="1"/>
    <col min="13302" max="13302" width="14.28515625" customWidth="1"/>
    <col min="13303" max="13305" width="9.85546875" bestFit="1" customWidth="1"/>
    <col min="13306" max="13306" width="7.28515625" customWidth="1"/>
    <col min="13307" max="13307" width="16.42578125" customWidth="1"/>
    <col min="13308" max="13308" width="5.85546875" customWidth="1"/>
    <col min="13309" max="13309" width="8.85546875" customWidth="1"/>
    <col min="13310" max="13310" width="12.85546875" customWidth="1"/>
    <col min="13311" max="13311" width="13.42578125" customWidth="1"/>
    <col min="13312" max="13312" width="10.42578125" customWidth="1"/>
    <col min="13313" max="13313" width="8.7109375" customWidth="1"/>
    <col min="13314" max="13314" width="9.140625" customWidth="1"/>
    <col min="13315" max="13315" width="7.5703125" customWidth="1"/>
    <col min="13316" max="13316" width="7.140625" customWidth="1"/>
    <col min="13317" max="13317" width="9.140625" customWidth="1"/>
    <col min="13318" max="13318" width="7.85546875" customWidth="1"/>
    <col min="13319" max="13319" width="7.28515625" customWidth="1"/>
    <col min="13320" max="13320" width="6.28515625" customWidth="1"/>
    <col min="13552" max="13552" width="8.85546875" customWidth="1"/>
    <col min="13553" max="13553" width="3.7109375" customWidth="1"/>
    <col min="13554" max="13554" width="19.140625" customWidth="1"/>
    <col min="13555" max="13555" width="15.5703125" customWidth="1"/>
    <col min="13556" max="13556" width="13.140625" customWidth="1"/>
    <col min="13557" max="13557" width="9.85546875" customWidth="1"/>
    <col min="13558" max="13558" width="14.28515625" customWidth="1"/>
    <col min="13559" max="13561" width="9.85546875" bestFit="1" customWidth="1"/>
    <col min="13562" max="13562" width="7.28515625" customWidth="1"/>
    <col min="13563" max="13563" width="16.42578125" customWidth="1"/>
    <col min="13564" max="13564" width="5.85546875" customWidth="1"/>
    <col min="13565" max="13565" width="8.85546875" customWidth="1"/>
    <col min="13566" max="13566" width="12.85546875" customWidth="1"/>
    <col min="13567" max="13567" width="13.42578125" customWidth="1"/>
    <col min="13568" max="13568" width="10.42578125" customWidth="1"/>
    <col min="13569" max="13569" width="8.7109375" customWidth="1"/>
    <col min="13570" max="13570" width="9.140625" customWidth="1"/>
    <col min="13571" max="13571" width="7.5703125" customWidth="1"/>
    <col min="13572" max="13572" width="7.140625" customWidth="1"/>
    <col min="13573" max="13573" width="9.140625" customWidth="1"/>
    <col min="13574" max="13574" width="7.85546875" customWidth="1"/>
    <col min="13575" max="13575" width="7.28515625" customWidth="1"/>
    <col min="13576" max="13576" width="6.28515625" customWidth="1"/>
    <col min="13808" max="13808" width="8.85546875" customWidth="1"/>
    <col min="13809" max="13809" width="3.7109375" customWidth="1"/>
    <col min="13810" max="13810" width="19.140625" customWidth="1"/>
    <col min="13811" max="13811" width="15.5703125" customWidth="1"/>
    <col min="13812" max="13812" width="13.140625" customWidth="1"/>
    <col min="13813" max="13813" width="9.85546875" customWidth="1"/>
    <col min="13814" max="13814" width="14.28515625" customWidth="1"/>
    <col min="13815" max="13817" width="9.85546875" bestFit="1" customWidth="1"/>
    <col min="13818" max="13818" width="7.28515625" customWidth="1"/>
    <col min="13819" max="13819" width="16.42578125" customWidth="1"/>
    <col min="13820" max="13820" width="5.85546875" customWidth="1"/>
    <col min="13821" max="13821" width="8.85546875" customWidth="1"/>
    <col min="13822" max="13822" width="12.85546875" customWidth="1"/>
    <col min="13823" max="13823" width="13.42578125" customWidth="1"/>
    <col min="13824" max="13824" width="10.42578125" customWidth="1"/>
    <col min="13825" max="13825" width="8.7109375" customWidth="1"/>
    <col min="13826" max="13826" width="9.140625" customWidth="1"/>
    <col min="13827" max="13827" width="7.5703125" customWidth="1"/>
    <col min="13828" max="13828" width="7.140625" customWidth="1"/>
    <col min="13829" max="13829" width="9.140625" customWidth="1"/>
    <col min="13830" max="13830" width="7.85546875" customWidth="1"/>
    <col min="13831" max="13831" width="7.28515625" customWidth="1"/>
    <col min="13832" max="13832" width="6.28515625" customWidth="1"/>
    <col min="14064" max="14064" width="8.85546875" customWidth="1"/>
    <col min="14065" max="14065" width="3.7109375" customWidth="1"/>
    <col min="14066" max="14066" width="19.140625" customWidth="1"/>
    <col min="14067" max="14067" width="15.5703125" customWidth="1"/>
    <col min="14068" max="14068" width="13.140625" customWidth="1"/>
    <col min="14069" max="14069" width="9.85546875" customWidth="1"/>
    <col min="14070" max="14070" width="14.28515625" customWidth="1"/>
    <col min="14071" max="14073" width="9.85546875" bestFit="1" customWidth="1"/>
    <col min="14074" max="14074" width="7.28515625" customWidth="1"/>
    <col min="14075" max="14075" width="16.42578125" customWidth="1"/>
    <col min="14076" max="14076" width="5.85546875" customWidth="1"/>
    <col min="14077" max="14077" width="8.85546875" customWidth="1"/>
    <col min="14078" max="14078" width="12.85546875" customWidth="1"/>
    <col min="14079" max="14079" width="13.42578125" customWidth="1"/>
    <col min="14080" max="14080" width="10.42578125" customWidth="1"/>
    <col min="14081" max="14081" width="8.7109375" customWidth="1"/>
    <col min="14082" max="14082" width="9.140625" customWidth="1"/>
    <col min="14083" max="14083" width="7.5703125" customWidth="1"/>
    <col min="14084" max="14084" width="7.140625" customWidth="1"/>
    <col min="14085" max="14085" width="9.140625" customWidth="1"/>
    <col min="14086" max="14086" width="7.85546875" customWidth="1"/>
    <col min="14087" max="14087" width="7.28515625" customWidth="1"/>
    <col min="14088" max="14088" width="6.28515625" customWidth="1"/>
    <col min="14320" max="14320" width="8.85546875" customWidth="1"/>
    <col min="14321" max="14321" width="3.7109375" customWidth="1"/>
    <col min="14322" max="14322" width="19.140625" customWidth="1"/>
    <col min="14323" max="14323" width="15.5703125" customWidth="1"/>
    <col min="14324" max="14324" width="13.140625" customWidth="1"/>
    <col min="14325" max="14325" width="9.85546875" customWidth="1"/>
    <col min="14326" max="14326" width="14.28515625" customWidth="1"/>
    <col min="14327" max="14329" width="9.85546875" bestFit="1" customWidth="1"/>
    <col min="14330" max="14330" width="7.28515625" customWidth="1"/>
    <col min="14331" max="14331" width="16.42578125" customWidth="1"/>
    <col min="14332" max="14332" width="5.85546875" customWidth="1"/>
    <col min="14333" max="14333" width="8.85546875" customWidth="1"/>
    <col min="14334" max="14334" width="12.85546875" customWidth="1"/>
    <col min="14335" max="14335" width="13.42578125" customWidth="1"/>
    <col min="14336" max="14336" width="10.42578125" customWidth="1"/>
    <col min="14337" max="14337" width="8.7109375" customWidth="1"/>
    <col min="14338" max="14338" width="9.140625" customWidth="1"/>
    <col min="14339" max="14339" width="7.5703125" customWidth="1"/>
    <col min="14340" max="14340" width="7.140625" customWidth="1"/>
    <col min="14341" max="14341" width="9.140625" customWidth="1"/>
    <col min="14342" max="14342" width="7.85546875" customWidth="1"/>
    <col min="14343" max="14343" width="7.28515625" customWidth="1"/>
    <col min="14344" max="14344" width="6.28515625" customWidth="1"/>
    <col min="14576" max="14576" width="8.85546875" customWidth="1"/>
    <col min="14577" max="14577" width="3.7109375" customWidth="1"/>
    <col min="14578" max="14578" width="19.140625" customWidth="1"/>
    <col min="14579" max="14579" width="15.5703125" customWidth="1"/>
    <col min="14580" max="14580" width="13.140625" customWidth="1"/>
    <col min="14581" max="14581" width="9.85546875" customWidth="1"/>
    <col min="14582" max="14582" width="14.28515625" customWidth="1"/>
    <col min="14583" max="14585" width="9.85546875" bestFit="1" customWidth="1"/>
    <col min="14586" max="14586" width="7.28515625" customWidth="1"/>
    <col min="14587" max="14587" width="16.42578125" customWidth="1"/>
    <col min="14588" max="14588" width="5.85546875" customWidth="1"/>
    <col min="14589" max="14589" width="8.85546875" customWidth="1"/>
    <col min="14590" max="14590" width="12.85546875" customWidth="1"/>
    <col min="14591" max="14591" width="13.42578125" customWidth="1"/>
    <col min="14592" max="14592" width="10.42578125" customWidth="1"/>
    <col min="14593" max="14593" width="8.7109375" customWidth="1"/>
    <col min="14594" max="14594" width="9.140625" customWidth="1"/>
    <col min="14595" max="14595" width="7.5703125" customWidth="1"/>
    <col min="14596" max="14596" width="7.140625" customWidth="1"/>
    <col min="14597" max="14597" width="9.140625" customWidth="1"/>
    <col min="14598" max="14598" width="7.85546875" customWidth="1"/>
    <col min="14599" max="14599" width="7.28515625" customWidth="1"/>
    <col min="14600" max="14600" width="6.28515625" customWidth="1"/>
    <col min="14832" max="14832" width="8.85546875" customWidth="1"/>
    <col min="14833" max="14833" width="3.7109375" customWidth="1"/>
    <col min="14834" max="14834" width="19.140625" customWidth="1"/>
    <col min="14835" max="14835" width="15.5703125" customWidth="1"/>
    <col min="14836" max="14836" width="13.140625" customWidth="1"/>
    <col min="14837" max="14837" width="9.85546875" customWidth="1"/>
    <col min="14838" max="14838" width="14.28515625" customWidth="1"/>
    <col min="14839" max="14841" width="9.85546875" bestFit="1" customWidth="1"/>
    <col min="14842" max="14842" width="7.28515625" customWidth="1"/>
    <col min="14843" max="14843" width="16.42578125" customWidth="1"/>
    <col min="14844" max="14844" width="5.85546875" customWidth="1"/>
    <col min="14845" max="14845" width="8.85546875" customWidth="1"/>
    <col min="14846" max="14846" width="12.85546875" customWidth="1"/>
    <col min="14847" max="14847" width="13.42578125" customWidth="1"/>
    <col min="14848" max="14848" width="10.42578125" customWidth="1"/>
    <col min="14849" max="14849" width="8.7109375" customWidth="1"/>
    <col min="14850" max="14850" width="9.140625" customWidth="1"/>
    <col min="14851" max="14851" width="7.5703125" customWidth="1"/>
    <col min="14852" max="14852" width="7.140625" customWidth="1"/>
    <col min="14853" max="14853" width="9.140625" customWidth="1"/>
    <col min="14854" max="14854" width="7.85546875" customWidth="1"/>
    <col min="14855" max="14855" width="7.28515625" customWidth="1"/>
    <col min="14856" max="14856" width="6.28515625" customWidth="1"/>
    <col min="15088" max="15088" width="8.85546875" customWidth="1"/>
    <col min="15089" max="15089" width="3.7109375" customWidth="1"/>
    <col min="15090" max="15090" width="19.140625" customWidth="1"/>
    <col min="15091" max="15091" width="15.5703125" customWidth="1"/>
    <col min="15092" max="15092" width="13.140625" customWidth="1"/>
    <col min="15093" max="15093" width="9.85546875" customWidth="1"/>
    <col min="15094" max="15094" width="14.28515625" customWidth="1"/>
    <col min="15095" max="15097" width="9.85546875" bestFit="1" customWidth="1"/>
    <col min="15098" max="15098" width="7.28515625" customWidth="1"/>
    <col min="15099" max="15099" width="16.42578125" customWidth="1"/>
    <col min="15100" max="15100" width="5.85546875" customWidth="1"/>
    <col min="15101" max="15101" width="8.85546875" customWidth="1"/>
    <col min="15102" max="15102" width="12.85546875" customWidth="1"/>
    <col min="15103" max="15103" width="13.42578125" customWidth="1"/>
    <col min="15104" max="15104" width="10.42578125" customWidth="1"/>
    <col min="15105" max="15105" width="8.7109375" customWidth="1"/>
    <col min="15106" max="15106" width="9.140625" customWidth="1"/>
    <col min="15107" max="15107" width="7.5703125" customWidth="1"/>
    <col min="15108" max="15108" width="7.140625" customWidth="1"/>
    <col min="15109" max="15109" width="9.140625" customWidth="1"/>
    <col min="15110" max="15110" width="7.85546875" customWidth="1"/>
    <col min="15111" max="15111" width="7.28515625" customWidth="1"/>
    <col min="15112" max="15112" width="6.28515625" customWidth="1"/>
    <col min="15344" max="15344" width="8.85546875" customWidth="1"/>
    <col min="15345" max="15345" width="3.7109375" customWidth="1"/>
    <col min="15346" max="15346" width="19.140625" customWidth="1"/>
    <col min="15347" max="15347" width="15.5703125" customWidth="1"/>
    <col min="15348" max="15348" width="13.140625" customWidth="1"/>
    <col min="15349" max="15349" width="9.85546875" customWidth="1"/>
    <col min="15350" max="15350" width="14.28515625" customWidth="1"/>
    <col min="15351" max="15353" width="9.85546875" bestFit="1" customWidth="1"/>
    <col min="15354" max="15354" width="7.28515625" customWidth="1"/>
    <col min="15355" max="15355" width="16.42578125" customWidth="1"/>
    <col min="15356" max="15356" width="5.85546875" customWidth="1"/>
    <col min="15357" max="15357" width="8.85546875" customWidth="1"/>
    <col min="15358" max="15358" width="12.85546875" customWidth="1"/>
    <col min="15359" max="15359" width="13.42578125" customWidth="1"/>
    <col min="15360" max="15360" width="10.42578125" customWidth="1"/>
    <col min="15361" max="15361" width="8.7109375" customWidth="1"/>
    <col min="15362" max="15362" width="9.140625" customWidth="1"/>
    <col min="15363" max="15363" width="7.5703125" customWidth="1"/>
    <col min="15364" max="15364" width="7.140625" customWidth="1"/>
    <col min="15365" max="15365" width="9.140625" customWidth="1"/>
    <col min="15366" max="15366" width="7.85546875" customWidth="1"/>
    <col min="15367" max="15367" width="7.28515625" customWidth="1"/>
    <col min="15368" max="15368" width="6.28515625" customWidth="1"/>
    <col min="15600" max="15600" width="8.85546875" customWidth="1"/>
    <col min="15601" max="15601" width="3.7109375" customWidth="1"/>
    <col min="15602" max="15602" width="19.140625" customWidth="1"/>
    <col min="15603" max="15603" width="15.5703125" customWidth="1"/>
    <col min="15604" max="15604" width="13.140625" customWidth="1"/>
    <col min="15605" max="15605" width="9.85546875" customWidth="1"/>
    <col min="15606" max="15606" width="14.28515625" customWidth="1"/>
    <col min="15607" max="15609" width="9.85546875" bestFit="1" customWidth="1"/>
    <col min="15610" max="15610" width="7.28515625" customWidth="1"/>
    <col min="15611" max="15611" width="16.42578125" customWidth="1"/>
    <col min="15612" max="15612" width="5.85546875" customWidth="1"/>
    <col min="15613" max="15613" width="8.85546875" customWidth="1"/>
    <col min="15614" max="15614" width="12.85546875" customWidth="1"/>
    <col min="15615" max="15615" width="13.42578125" customWidth="1"/>
    <col min="15616" max="15616" width="10.42578125" customWidth="1"/>
    <col min="15617" max="15617" width="8.7109375" customWidth="1"/>
    <col min="15618" max="15618" width="9.140625" customWidth="1"/>
    <col min="15619" max="15619" width="7.5703125" customWidth="1"/>
    <col min="15620" max="15620" width="7.140625" customWidth="1"/>
    <col min="15621" max="15621" width="9.140625" customWidth="1"/>
    <col min="15622" max="15622" width="7.85546875" customWidth="1"/>
    <col min="15623" max="15623" width="7.28515625" customWidth="1"/>
    <col min="15624" max="15624" width="6.28515625" customWidth="1"/>
    <col min="15856" max="15856" width="8.85546875" customWidth="1"/>
    <col min="15857" max="15857" width="3.7109375" customWidth="1"/>
    <col min="15858" max="15858" width="19.140625" customWidth="1"/>
    <col min="15859" max="15859" width="15.5703125" customWidth="1"/>
    <col min="15860" max="15860" width="13.140625" customWidth="1"/>
    <col min="15861" max="15861" width="9.85546875" customWidth="1"/>
    <col min="15862" max="15862" width="14.28515625" customWidth="1"/>
    <col min="15863" max="15865" width="9.85546875" bestFit="1" customWidth="1"/>
    <col min="15866" max="15866" width="7.28515625" customWidth="1"/>
    <col min="15867" max="15867" width="16.42578125" customWidth="1"/>
    <col min="15868" max="15868" width="5.85546875" customWidth="1"/>
    <col min="15869" max="15869" width="8.85546875" customWidth="1"/>
    <col min="15870" max="15870" width="12.85546875" customWidth="1"/>
    <col min="15871" max="15871" width="13.42578125" customWidth="1"/>
    <col min="15872" max="15872" width="10.42578125" customWidth="1"/>
    <col min="15873" max="15873" width="8.7109375" customWidth="1"/>
    <col min="15874" max="15874" width="9.140625" customWidth="1"/>
    <col min="15875" max="15875" width="7.5703125" customWidth="1"/>
    <col min="15876" max="15876" width="7.140625" customWidth="1"/>
    <col min="15877" max="15877" width="9.140625" customWidth="1"/>
    <col min="15878" max="15878" width="7.85546875" customWidth="1"/>
    <col min="15879" max="15879" width="7.28515625" customWidth="1"/>
    <col min="15880" max="15880" width="6.28515625" customWidth="1"/>
    <col min="16112" max="16112" width="8.85546875" customWidth="1"/>
    <col min="16113" max="16113" width="3.7109375" customWidth="1"/>
    <col min="16114" max="16114" width="19.140625" customWidth="1"/>
    <col min="16115" max="16115" width="15.5703125" customWidth="1"/>
    <col min="16116" max="16116" width="13.140625" customWidth="1"/>
    <col min="16117" max="16117" width="9.85546875" customWidth="1"/>
    <col min="16118" max="16118" width="14.28515625" customWidth="1"/>
    <col min="16119" max="16121" width="9.85546875" bestFit="1" customWidth="1"/>
    <col min="16122" max="16122" width="7.28515625" customWidth="1"/>
    <col min="16123" max="16123" width="16.42578125" customWidth="1"/>
    <col min="16124" max="16124" width="5.85546875" customWidth="1"/>
    <col min="16125" max="16125" width="8.85546875" customWidth="1"/>
    <col min="16126" max="16126" width="12.85546875" customWidth="1"/>
    <col min="16127" max="16127" width="13.42578125" customWidth="1"/>
    <col min="16128" max="16128" width="10.42578125" customWidth="1"/>
    <col min="16129" max="16129" width="8.7109375" customWidth="1"/>
    <col min="16130" max="16130" width="9.140625" customWidth="1"/>
    <col min="16131" max="16131" width="7.5703125" customWidth="1"/>
    <col min="16132" max="16132" width="7.140625" customWidth="1"/>
    <col min="16133" max="16133" width="9.140625" customWidth="1"/>
    <col min="16134" max="16134" width="7.85546875" customWidth="1"/>
    <col min="16135" max="16135" width="7.28515625" customWidth="1"/>
    <col min="16136" max="16136" width="6.28515625" customWidth="1"/>
  </cols>
  <sheetData>
    <row r="2" spans="1:19" x14ac:dyDescent="0.25">
      <c r="A2" s="800" t="s">
        <v>37</v>
      </c>
      <c r="B2" s="800"/>
      <c r="C2" s="800"/>
      <c r="D2" s="800"/>
      <c r="E2" s="800"/>
    </row>
    <row r="3" spans="1:19" ht="18" customHeight="1" x14ac:dyDescent="0.25">
      <c r="A3" s="1142" t="s">
        <v>38</v>
      </c>
      <c r="B3" s="1142"/>
      <c r="C3" s="1142"/>
      <c r="D3" s="1142"/>
      <c r="E3" s="1142"/>
      <c r="F3" s="449"/>
      <c r="G3" s="449"/>
      <c r="H3" s="1155"/>
      <c r="I3" s="1155"/>
      <c r="J3" s="1155"/>
      <c r="K3" s="1155"/>
      <c r="L3" s="1155"/>
      <c r="M3" s="1155"/>
    </row>
    <row r="4" spans="1:19" ht="18" customHeight="1" x14ac:dyDescent="0.25">
      <c r="A4" s="1156"/>
      <c r="B4" s="1156"/>
      <c r="C4" s="1156"/>
      <c r="D4" s="1156"/>
      <c r="E4" s="1156"/>
      <c r="F4" s="450"/>
      <c r="G4" s="450"/>
    </row>
    <row r="5" spans="1:19" ht="15.75" thickBot="1" x14ac:dyDescent="0.3"/>
    <row r="6" spans="1:19" ht="33" customHeight="1" thickBot="1" x14ac:dyDescent="0.3">
      <c r="A6" s="451" t="s">
        <v>40</v>
      </c>
      <c r="B6" s="1157" t="s">
        <v>31</v>
      </c>
      <c r="C6" s="1157"/>
      <c r="D6" s="1157"/>
      <c r="E6" s="1157"/>
      <c r="F6" s="452"/>
      <c r="G6" s="452"/>
    </row>
    <row r="7" spans="1:19" ht="15.75" thickBot="1" x14ac:dyDescent="0.3">
      <c r="A7" s="451" t="s">
        <v>8</v>
      </c>
      <c r="B7" s="1158" t="s">
        <v>32</v>
      </c>
      <c r="C7" s="1159"/>
      <c r="D7" s="1159"/>
      <c r="E7" s="1160"/>
      <c r="F7" s="453"/>
      <c r="G7" s="453"/>
    </row>
    <row r="8" spans="1:19" ht="33" customHeight="1" thickBot="1" x14ac:dyDescent="0.3">
      <c r="A8" s="451" t="s">
        <v>42</v>
      </c>
      <c r="B8" s="1161" t="s">
        <v>43</v>
      </c>
      <c r="C8" s="1162"/>
      <c r="D8" s="1162"/>
      <c r="E8" s="1163"/>
      <c r="F8" s="9"/>
      <c r="G8" s="9"/>
    </row>
    <row r="9" spans="1:19" ht="15.75" thickBot="1" x14ac:dyDescent="0.3">
      <c r="A9" s="1143" t="s">
        <v>9</v>
      </c>
      <c r="B9" s="1144"/>
      <c r="C9" s="1144"/>
      <c r="D9" s="1144"/>
      <c r="E9" s="1145"/>
      <c r="F9" s="454"/>
      <c r="G9" s="454"/>
      <c r="H9" s="179"/>
      <c r="I9" s="179"/>
    </row>
    <row r="10" spans="1:19" ht="52.5" customHeight="1" thickBot="1" x14ac:dyDescent="0.3">
      <c r="A10" s="1146" t="s">
        <v>488</v>
      </c>
      <c r="B10" s="1147"/>
      <c r="C10" s="1147"/>
      <c r="D10" s="1147"/>
      <c r="E10" s="1148"/>
      <c r="F10" s="455"/>
      <c r="G10" s="455"/>
      <c r="H10" s="179"/>
      <c r="I10" s="179"/>
    </row>
    <row r="11" spans="1:19" ht="59.25" customHeight="1" thickBot="1" x14ac:dyDescent="0.3">
      <c r="A11" s="456" t="s">
        <v>45</v>
      </c>
      <c r="B11" s="1149" t="s">
        <v>489</v>
      </c>
      <c r="C11" s="1150"/>
      <c r="D11" s="1150"/>
      <c r="E11" s="1151"/>
      <c r="F11" s="457"/>
      <c r="G11" s="457"/>
      <c r="H11" s="179"/>
      <c r="I11" s="179"/>
    </row>
    <row r="12" spans="1:19" ht="23.25" customHeight="1" x14ac:dyDescent="0.25">
      <c r="A12" s="1152" t="s">
        <v>47</v>
      </c>
      <c r="B12" s="458">
        <v>2019</v>
      </c>
      <c r="C12" s="458">
        <v>2020</v>
      </c>
      <c r="D12" s="458">
        <v>2021</v>
      </c>
      <c r="E12" s="458">
        <v>2022</v>
      </c>
      <c r="F12" s="460"/>
      <c r="G12" s="460"/>
      <c r="H12" s="179"/>
      <c r="I12" s="179"/>
    </row>
    <row r="13" spans="1:19" ht="15.75" thickBot="1" x14ac:dyDescent="0.3">
      <c r="A13" s="1153"/>
      <c r="B13" s="461" t="s">
        <v>48</v>
      </c>
      <c r="C13" s="461" t="s">
        <v>49</v>
      </c>
      <c r="D13" s="461" t="s">
        <v>49</v>
      </c>
      <c r="E13" s="461" t="s">
        <v>49</v>
      </c>
      <c r="F13" s="460"/>
      <c r="G13" s="460"/>
      <c r="H13" s="179"/>
      <c r="I13" s="179"/>
    </row>
    <row r="14" spans="1:19" ht="54.75" customHeight="1" thickBot="1" x14ac:dyDescent="0.3">
      <c r="A14" s="462" t="s">
        <v>490</v>
      </c>
      <c r="B14" s="463">
        <f>10/24</f>
        <v>0.41666666666666669</v>
      </c>
      <c r="C14" s="464">
        <f>11/24</f>
        <v>0.45833333333333331</v>
      </c>
      <c r="D14" s="464">
        <f>11/24</f>
        <v>0.45833333333333331</v>
      </c>
      <c r="E14" s="463">
        <f>12/24</f>
        <v>0.5</v>
      </c>
      <c r="F14" s="459"/>
      <c r="G14" s="459"/>
      <c r="H14" s="179"/>
      <c r="I14" s="179"/>
      <c r="N14" s="1154"/>
      <c r="O14" s="1154"/>
      <c r="P14" s="1154"/>
      <c r="Q14" s="1154"/>
      <c r="R14" s="1154"/>
      <c r="S14" s="1154"/>
    </row>
    <row r="15" spans="1:19" ht="21.75" customHeight="1" thickBot="1" x14ac:dyDescent="0.3">
      <c r="A15" s="462" t="s">
        <v>491</v>
      </c>
      <c r="B15" s="464">
        <v>0.18</v>
      </c>
      <c r="C15" s="464">
        <v>0.18</v>
      </c>
      <c r="D15" s="464">
        <v>0.18</v>
      </c>
      <c r="E15" s="464">
        <v>0.18</v>
      </c>
      <c r="F15" s="459"/>
      <c r="G15" s="459"/>
      <c r="H15" s="179"/>
      <c r="I15" s="179"/>
      <c r="N15" s="1154"/>
      <c r="O15" s="1154"/>
      <c r="P15" s="1154"/>
      <c r="Q15" s="1154"/>
      <c r="R15" s="1154"/>
      <c r="S15" s="1154"/>
    </row>
    <row r="16" spans="1:19" ht="21.75" customHeight="1" thickBot="1" x14ac:dyDescent="0.3">
      <c r="A16" s="462" t="s">
        <v>492</v>
      </c>
      <c r="B16" s="464">
        <v>5.5999999999999999E-3</v>
      </c>
      <c r="C16" s="464">
        <v>0</v>
      </c>
      <c r="D16" s="464">
        <v>0</v>
      </c>
      <c r="E16" s="464">
        <v>0</v>
      </c>
      <c r="F16" s="459"/>
      <c r="G16" s="459"/>
      <c r="H16" s="179"/>
      <c r="I16" s="179"/>
    </row>
    <row r="17" spans="1:24" ht="33" customHeight="1" thickBot="1" x14ac:dyDescent="0.3">
      <c r="A17" s="462" t="s">
        <v>493</v>
      </c>
      <c r="B17" s="464">
        <v>5.5999999999999999E-3</v>
      </c>
      <c r="C17" s="464">
        <v>5.5999999999999999E-3</v>
      </c>
      <c r="D17" s="464">
        <v>5.5999999999999999E-3</v>
      </c>
      <c r="E17" s="464">
        <v>5.5999999999999999E-3</v>
      </c>
      <c r="F17" s="459"/>
      <c r="G17" s="459"/>
      <c r="H17" s="179"/>
      <c r="I17" s="179"/>
    </row>
    <row r="18" spans="1:24" ht="36" customHeight="1" thickBot="1" x14ac:dyDescent="0.3">
      <c r="A18" s="462" t="s">
        <v>494</v>
      </c>
      <c r="B18" s="465">
        <v>0.1</v>
      </c>
      <c r="C18" s="465">
        <v>0.11</v>
      </c>
      <c r="D18" s="465">
        <v>0.11</v>
      </c>
      <c r="E18" s="465">
        <v>0.11</v>
      </c>
      <c r="F18" s="459"/>
      <c r="G18" s="459"/>
      <c r="H18" s="179"/>
      <c r="I18" s="179"/>
    </row>
    <row r="19" spans="1:24" ht="23.25" thickBot="1" x14ac:dyDescent="0.3">
      <c r="A19" s="462" t="s">
        <v>430</v>
      </c>
      <c r="B19" s="465" t="s">
        <v>431</v>
      </c>
      <c r="C19" s="465" t="s">
        <v>432</v>
      </c>
      <c r="D19" s="465" t="s">
        <v>432</v>
      </c>
      <c r="E19" s="465" t="s">
        <v>432</v>
      </c>
      <c r="F19" s="466"/>
      <c r="G19" s="466"/>
      <c r="H19" s="179"/>
      <c r="I19" s="179"/>
    </row>
    <row r="20" spans="1:24" ht="31.5" customHeight="1" thickBot="1" x14ac:dyDescent="0.3">
      <c r="A20" s="467" t="s">
        <v>56</v>
      </c>
      <c r="B20" s="1174" t="s">
        <v>495</v>
      </c>
      <c r="C20" s="1175"/>
      <c r="D20" s="1175"/>
      <c r="E20" s="1176"/>
      <c r="F20" s="468"/>
      <c r="G20" s="468"/>
      <c r="H20" s="179"/>
      <c r="I20" s="179"/>
      <c r="J20" s="179"/>
      <c r="K20" s="179"/>
      <c r="L20" s="179"/>
      <c r="M20" s="179"/>
      <c r="N20" s="179"/>
      <c r="O20" s="179"/>
      <c r="P20" s="179"/>
      <c r="Q20" s="179"/>
      <c r="R20" s="179"/>
      <c r="S20" s="179"/>
      <c r="T20" s="179"/>
      <c r="U20" s="179"/>
      <c r="V20" s="179"/>
      <c r="W20" s="179"/>
      <c r="X20" s="179"/>
    </row>
    <row r="21" spans="1:24" ht="15.75" thickBot="1" x14ac:dyDescent="0.3">
      <c r="A21" s="841" t="s">
        <v>58</v>
      </c>
      <c r="B21" s="842"/>
      <c r="C21" s="842"/>
      <c r="D21" s="842"/>
      <c r="E21" s="843"/>
      <c r="F21" s="460"/>
      <c r="G21" s="460"/>
      <c r="H21" s="179"/>
      <c r="I21" s="179"/>
      <c r="J21" s="179"/>
      <c r="K21" s="179"/>
      <c r="L21" s="179"/>
      <c r="M21" s="179"/>
      <c r="N21" s="179"/>
      <c r="O21" s="179"/>
      <c r="P21" s="179"/>
      <c r="Q21" s="179"/>
      <c r="R21" s="179"/>
      <c r="S21" s="179"/>
      <c r="T21" s="179"/>
      <c r="U21" s="179"/>
      <c r="V21" s="179"/>
      <c r="W21" s="179"/>
      <c r="X21" s="179"/>
    </row>
    <row r="22" spans="1:24" ht="45" customHeight="1" thickBot="1" x14ac:dyDescent="0.3">
      <c r="A22" s="469" t="s">
        <v>496</v>
      </c>
      <c r="B22" s="470" t="s">
        <v>497</v>
      </c>
      <c r="C22" s="470" t="s">
        <v>497</v>
      </c>
      <c r="D22" s="470" t="s">
        <v>497</v>
      </c>
      <c r="E22" s="470" t="s">
        <v>497</v>
      </c>
      <c r="F22" s="466"/>
      <c r="G22" s="466"/>
      <c r="H22" s="179"/>
      <c r="I22" s="179"/>
      <c r="J22" s="179"/>
      <c r="K22" s="179"/>
      <c r="L22" s="179"/>
      <c r="M22" s="179"/>
      <c r="N22" s="179"/>
      <c r="O22" s="179"/>
      <c r="P22" s="179"/>
      <c r="Q22" s="179"/>
      <c r="R22" s="179"/>
      <c r="S22" s="179"/>
      <c r="T22" s="179"/>
      <c r="U22" s="179"/>
      <c r="V22" s="179"/>
      <c r="W22" s="179"/>
      <c r="X22" s="179"/>
    </row>
    <row r="23" spans="1:24" ht="45" customHeight="1" thickBot="1" x14ac:dyDescent="0.3">
      <c r="A23" s="471" t="s">
        <v>498</v>
      </c>
      <c r="B23" s="470" t="s">
        <v>499</v>
      </c>
      <c r="C23" s="470" t="s">
        <v>499</v>
      </c>
      <c r="D23" s="470" t="s">
        <v>499</v>
      </c>
      <c r="E23" s="470" t="s">
        <v>499</v>
      </c>
      <c r="F23" s="466"/>
      <c r="G23" s="466"/>
      <c r="H23" s="472"/>
      <c r="I23" s="472"/>
      <c r="J23" s="472"/>
      <c r="K23" s="179"/>
      <c r="L23" s="179"/>
      <c r="M23" s="179"/>
      <c r="N23" s="179"/>
      <c r="O23" s="179"/>
      <c r="P23" s="179"/>
      <c r="Q23" s="179"/>
      <c r="R23" s="179"/>
      <c r="S23" s="179"/>
      <c r="T23" s="179"/>
      <c r="U23" s="179"/>
      <c r="V23" s="179"/>
      <c r="W23" s="179"/>
      <c r="X23" s="179"/>
    </row>
    <row r="24" spans="1:24" ht="35.25" customHeight="1" thickBot="1" x14ac:dyDescent="0.3">
      <c r="A24" s="469" t="s">
        <v>500</v>
      </c>
      <c r="B24" s="473">
        <v>0</v>
      </c>
      <c r="C24" s="473">
        <v>0</v>
      </c>
      <c r="D24" s="473">
        <v>0</v>
      </c>
      <c r="E24" s="473">
        <v>0</v>
      </c>
      <c r="F24" s="466"/>
      <c r="G24" s="466"/>
      <c r="H24" s="179"/>
      <c r="I24" s="179"/>
      <c r="J24" s="179"/>
      <c r="K24" s="179"/>
      <c r="L24" s="179"/>
      <c r="M24" s="179"/>
      <c r="N24" s="179"/>
      <c r="O24" s="179"/>
      <c r="P24" s="179"/>
      <c r="Q24" s="179"/>
      <c r="R24" s="179"/>
      <c r="S24" s="179"/>
      <c r="T24" s="179"/>
      <c r="U24" s="179"/>
      <c r="V24" s="179"/>
      <c r="W24" s="179"/>
      <c r="X24" s="179"/>
    </row>
    <row r="25" spans="1:24" ht="38.25" customHeight="1" thickBot="1" x14ac:dyDescent="0.3">
      <c r="A25" s="471" t="s">
        <v>501</v>
      </c>
      <c r="B25" s="473">
        <v>0</v>
      </c>
      <c r="C25" s="473">
        <v>0</v>
      </c>
      <c r="D25" s="473">
        <v>0</v>
      </c>
      <c r="E25" s="473">
        <v>0</v>
      </c>
      <c r="F25" s="474"/>
      <c r="G25" s="474"/>
      <c r="H25" s="472"/>
      <c r="I25" s="472"/>
      <c r="J25" s="472"/>
      <c r="K25" s="179"/>
      <c r="L25" s="179"/>
      <c r="M25" s="179"/>
      <c r="N25" s="179"/>
      <c r="O25" s="179"/>
      <c r="P25" s="179"/>
      <c r="Q25" s="179"/>
      <c r="R25" s="179"/>
      <c r="S25" s="179"/>
      <c r="T25" s="179"/>
      <c r="U25" s="179"/>
      <c r="V25" s="179"/>
      <c r="W25" s="179"/>
      <c r="X25" s="179"/>
    </row>
    <row r="26" spans="1:24" ht="32.25" customHeight="1" thickBot="1" x14ac:dyDescent="0.3">
      <c r="A26" s="471" t="s">
        <v>502</v>
      </c>
      <c r="B26" s="473">
        <v>0</v>
      </c>
      <c r="C26" s="473">
        <v>0</v>
      </c>
      <c r="D26" s="473">
        <v>0</v>
      </c>
      <c r="E26" s="473">
        <v>0</v>
      </c>
      <c r="F26" s="474"/>
      <c r="G26" s="474"/>
      <c r="H26" s="472"/>
      <c r="I26" s="472"/>
      <c r="J26" s="472"/>
      <c r="K26" s="179"/>
      <c r="L26" s="179"/>
      <c r="M26" s="179"/>
      <c r="N26" s="179"/>
      <c r="O26" s="179"/>
      <c r="P26" s="179"/>
      <c r="Q26" s="179"/>
      <c r="R26" s="179"/>
      <c r="S26" s="179"/>
      <c r="T26" s="179"/>
      <c r="U26" s="179"/>
      <c r="V26" s="179"/>
      <c r="W26" s="179"/>
      <c r="X26" s="179"/>
    </row>
    <row r="27" spans="1:24" ht="32.25" customHeight="1" thickBot="1" x14ac:dyDescent="0.3">
      <c r="A27" s="471" t="s">
        <v>503</v>
      </c>
      <c r="B27" s="473">
        <v>0</v>
      </c>
      <c r="C27" s="473">
        <v>1</v>
      </c>
      <c r="D27" s="473">
        <v>1</v>
      </c>
      <c r="E27" s="473">
        <v>1</v>
      </c>
      <c r="F27" s="474"/>
      <c r="G27" s="474"/>
      <c r="H27" s="472"/>
      <c r="I27" s="472"/>
      <c r="J27" s="472"/>
      <c r="K27" s="179"/>
      <c r="L27" s="179"/>
      <c r="M27" s="179"/>
      <c r="N27" s="179"/>
      <c r="O27" s="179"/>
      <c r="P27" s="179"/>
      <c r="Q27" s="179"/>
      <c r="R27" s="179"/>
      <c r="S27" s="179"/>
      <c r="T27" s="179"/>
      <c r="U27" s="179"/>
      <c r="V27" s="179"/>
      <c r="W27" s="179"/>
      <c r="X27" s="179"/>
    </row>
    <row r="28" spans="1:24" ht="38.25" customHeight="1" thickBot="1" x14ac:dyDescent="0.3">
      <c r="A28" s="469" t="s">
        <v>504</v>
      </c>
      <c r="B28" s="465">
        <v>0.8</v>
      </c>
      <c r="C28" s="465">
        <v>0.85</v>
      </c>
      <c r="D28" s="465">
        <v>0.85</v>
      </c>
      <c r="E28" s="465">
        <v>0.85</v>
      </c>
      <c r="F28" s="466"/>
      <c r="G28" s="466"/>
      <c r="H28" s="179"/>
      <c r="I28" s="179"/>
      <c r="J28" s="179"/>
      <c r="K28" s="179"/>
      <c r="L28" s="179"/>
      <c r="M28" s="179"/>
      <c r="N28" s="179"/>
      <c r="O28" s="179"/>
      <c r="P28" s="179"/>
      <c r="Q28" s="179"/>
      <c r="R28" s="179"/>
      <c r="S28" s="179"/>
      <c r="T28" s="179"/>
      <c r="U28" s="179"/>
      <c r="V28" s="179"/>
      <c r="W28" s="179"/>
      <c r="X28" s="179"/>
    </row>
    <row r="29" spans="1:24" ht="61.5" customHeight="1" thickBot="1" x14ac:dyDescent="0.3">
      <c r="A29" s="462" t="s">
        <v>505</v>
      </c>
      <c r="B29" s="475">
        <v>3033</v>
      </c>
      <c r="C29" s="475">
        <v>3033</v>
      </c>
      <c r="D29" s="475">
        <v>3033</v>
      </c>
      <c r="E29" s="475">
        <v>3033</v>
      </c>
      <c r="F29" s="466"/>
      <c r="G29" s="466"/>
      <c r="H29" s="179"/>
      <c r="I29" s="179"/>
      <c r="J29" s="179"/>
      <c r="K29" s="179"/>
      <c r="L29" s="179"/>
      <c r="M29" s="179"/>
      <c r="N29" s="179"/>
      <c r="O29" s="179"/>
      <c r="P29" s="179"/>
      <c r="Q29" s="179"/>
      <c r="R29" s="179"/>
      <c r="S29" s="179"/>
      <c r="T29" s="179"/>
      <c r="U29" s="179"/>
      <c r="V29" s="179"/>
      <c r="W29" s="179"/>
      <c r="X29" s="179"/>
    </row>
    <row r="30" spans="1:24" ht="67.5" customHeight="1" thickBot="1" x14ac:dyDescent="0.3">
      <c r="A30" s="462" t="s">
        <v>506</v>
      </c>
      <c r="B30" s="475">
        <v>2615</v>
      </c>
      <c r="C30" s="475">
        <v>2615</v>
      </c>
      <c r="D30" s="475">
        <v>2615</v>
      </c>
      <c r="E30" s="475">
        <v>2615</v>
      </c>
      <c r="F30" s="466"/>
      <c r="G30" s="466"/>
      <c r="H30" s="179"/>
      <c r="I30" s="179"/>
      <c r="J30" s="179"/>
      <c r="K30" s="179"/>
      <c r="L30" s="179"/>
      <c r="M30" s="179"/>
      <c r="N30" s="179"/>
      <c r="O30" s="179"/>
      <c r="P30" s="179"/>
      <c r="Q30" s="179"/>
      <c r="R30" s="179"/>
      <c r="S30" s="179"/>
      <c r="T30" s="179"/>
      <c r="U30" s="179"/>
      <c r="V30" s="179"/>
      <c r="W30" s="179"/>
      <c r="X30" s="179"/>
    </row>
    <row r="31" spans="1:24" ht="49.5" customHeight="1" thickBot="1" x14ac:dyDescent="0.3">
      <c r="A31" s="462" t="s">
        <v>507</v>
      </c>
      <c r="B31" s="475">
        <v>3045</v>
      </c>
      <c r="C31" s="475">
        <v>3045</v>
      </c>
      <c r="D31" s="475">
        <v>3045</v>
      </c>
      <c r="E31" s="475">
        <v>3045</v>
      </c>
      <c r="F31" s="466"/>
      <c r="G31" s="466"/>
      <c r="H31" s="179"/>
      <c r="I31" s="179"/>
      <c r="J31" s="179"/>
      <c r="K31" s="476"/>
      <c r="L31" s="476"/>
      <c r="M31" s="476"/>
      <c r="N31" s="466"/>
      <c r="O31" s="466"/>
      <c r="P31" s="466"/>
      <c r="Q31" s="179"/>
      <c r="R31" s="179"/>
      <c r="S31" s="179"/>
      <c r="T31" s="179"/>
      <c r="U31" s="179"/>
      <c r="V31" s="179"/>
      <c r="W31" s="179"/>
      <c r="X31" s="179"/>
    </row>
    <row r="32" spans="1:24" s="479" customFormat="1" ht="15.75" customHeight="1" thickBot="1" x14ac:dyDescent="0.3">
      <c r="A32" s="1164" t="s">
        <v>61</v>
      </c>
      <c r="B32" s="1165"/>
      <c r="C32" s="1166"/>
      <c r="D32" s="1166"/>
      <c r="E32" s="1167"/>
      <c r="F32" s="477"/>
      <c r="G32" s="477"/>
      <c r="H32" s="478"/>
      <c r="I32" s="478"/>
      <c r="J32" s="478"/>
      <c r="K32" s="478"/>
      <c r="L32" s="478"/>
      <c r="M32" s="478"/>
      <c r="N32" s="478"/>
      <c r="O32" s="478"/>
      <c r="P32" s="478"/>
      <c r="Q32" s="478"/>
      <c r="R32" s="478"/>
      <c r="S32" s="478"/>
      <c r="T32" s="478"/>
      <c r="U32" s="478"/>
      <c r="V32" s="478"/>
      <c r="W32" s="478"/>
      <c r="X32" s="478"/>
    </row>
    <row r="33" spans="1:24" s="479" customFormat="1" ht="15.75" thickBot="1" x14ac:dyDescent="0.3">
      <c r="A33" s="1168" t="s">
        <v>62</v>
      </c>
      <c r="B33" s="1169"/>
      <c r="C33" s="1169"/>
      <c r="D33" s="1169"/>
      <c r="E33" s="1170"/>
      <c r="F33" s="480"/>
      <c r="G33" s="480"/>
      <c r="H33" s="478"/>
      <c r="I33" s="478"/>
      <c r="J33" s="478"/>
      <c r="K33" s="478"/>
      <c r="L33" s="478"/>
      <c r="M33" s="478"/>
      <c r="N33" s="478"/>
      <c r="O33" s="478"/>
      <c r="P33" s="478"/>
      <c r="Q33" s="478"/>
      <c r="R33" s="478"/>
      <c r="S33" s="478"/>
      <c r="T33" s="478"/>
      <c r="U33" s="478"/>
      <c r="V33" s="478"/>
      <c r="W33" s="478"/>
      <c r="X33" s="478"/>
    </row>
    <row r="34" spans="1:24" s="479" customFormat="1" ht="15.75" thickBot="1" x14ac:dyDescent="0.3">
      <c r="A34" s="198" t="s">
        <v>436</v>
      </c>
      <c r="B34" s="1171" t="s">
        <v>508</v>
      </c>
      <c r="C34" s="1172"/>
      <c r="D34" s="1172"/>
      <c r="E34" s="1173"/>
      <c r="F34" s="480"/>
      <c r="G34" s="480"/>
      <c r="H34" s="478"/>
      <c r="I34" s="478"/>
      <c r="J34" s="478"/>
      <c r="K34" s="478"/>
      <c r="L34" s="478"/>
      <c r="M34" s="478"/>
      <c r="N34" s="478"/>
      <c r="O34" s="478"/>
      <c r="P34" s="478"/>
      <c r="Q34" s="478"/>
      <c r="R34" s="478"/>
      <c r="S34" s="478"/>
      <c r="T34" s="478"/>
      <c r="U34" s="478"/>
      <c r="V34" s="478"/>
      <c r="W34" s="478"/>
      <c r="X34" s="478"/>
    </row>
    <row r="35" spans="1:24" s="479" customFormat="1" ht="22.5" customHeight="1" thickBot="1" x14ac:dyDescent="0.3">
      <c r="A35" s="199" t="s">
        <v>65</v>
      </c>
      <c r="B35" s="841" t="s">
        <v>509</v>
      </c>
      <c r="C35" s="842"/>
      <c r="D35" s="842"/>
      <c r="E35" s="843"/>
      <c r="F35" s="478"/>
      <c r="G35" s="478"/>
      <c r="H35" s="478"/>
      <c r="I35" s="478"/>
      <c r="J35" s="478"/>
      <c r="K35" s="478"/>
      <c r="L35" s="478"/>
      <c r="M35" s="478"/>
      <c r="N35" s="478"/>
      <c r="O35" s="478"/>
      <c r="P35" s="478"/>
      <c r="Q35" s="478"/>
      <c r="R35" s="478"/>
      <c r="S35" s="478"/>
      <c r="T35" s="478"/>
      <c r="U35" s="478"/>
      <c r="V35" s="478"/>
      <c r="W35" s="478"/>
      <c r="X35" s="478"/>
    </row>
    <row r="36" spans="1:24" s="479" customFormat="1" ht="15.75" thickBot="1" x14ac:dyDescent="0.3">
      <c r="A36" s="199" t="s">
        <v>67</v>
      </c>
      <c r="B36" s="844" t="s">
        <v>510</v>
      </c>
      <c r="C36" s="845"/>
      <c r="D36" s="845"/>
      <c r="E36" s="846"/>
      <c r="F36" s="478"/>
      <c r="G36" s="478"/>
      <c r="H36" s="478"/>
      <c r="I36" s="478"/>
      <c r="J36" s="478"/>
      <c r="K36" s="478"/>
      <c r="L36" s="478"/>
      <c r="M36" s="478"/>
      <c r="N36" s="478"/>
      <c r="O36" s="478"/>
      <c r="P36" s="478"/>
      <c r="Q36" s="478"/>
      <c r="R36" s="478"/>
      <c r="S36" s="478"/>
      <c r="T36" s="478"/>
      <c r="U36" s="478"/>
      <c r="V36" s="478"/>
      <c r="W36" s="478"/>
      <c r="X36" s="478"/>
    </row>
    <row r="37" spans="1:24" s="479" customFormat="1" x14ac:dyDescent="0.25">
      <c r="A37" s="809"/>
      <c r="B37" s="202">
        <v>2019</v>
      </c>
      <c r="C37" s="202">
        <v>2020</v>
      </c>
      <c r="D37" s="202">
        <v>2021</v>
      </c>
      <c r="E37" s="202">
        <v>2022</v>
      </c>
      <c r="F37" s="478"/>
      <c r="G37" s="478"/>
      <c r="H37" s="478"/>
      <c r="I37" s="478"/>
      <c r="J37" s="478"/>
      <c r="K37" s="478"/>
      <c r="L37" s="478"/>
      <c r="M37" s="478"/>
      <c r="N37" s="478"/>
      <c r="O37" s="478"/>
      <c r="P37" s="478"/>
      <c r="Q37" s="478"/>
      <c r="R37" s="478"/>
      <c r="S37" s="478"/>
      <c r="T37" s="478"/>
      <c r="U37" s="478"/>
      <c r="V37" s="478"/>
      <c r="W37" s="478"/>
      <c r="X37" s="478"/>
    </row>
    <row r="38" spans="1:24" s="479" customFormat="1" ht="15.75" thickBot="1" x14ac:dyDescent="0.3">
      <c r="A38" s="810"/>
      <c r="B38" s="203" t="s">
        <v>48</v>
      </c>
      <c r="C38" s="203" t="s">
        <v>49</v>
      </c>
      <c r="D38" s="203" t="s">
        <v>49</v>
      </c>
      <c r="E38" s="203" t="s">
        <v>49</v>
      </c>
      <c r="F38" s="478"/>
      <c r="G38" s="478"/>
      <c r="H38" s="478"/>
      <c r="I38" s="478"/>
      <c r="J38" s="478"/>
      <c r="K38" s="478"/>
      <c r="L38" s="478"/>
      <c r="M38" s="478"/>
      <c r="N38" s="478"/>
      <c r="O38" s="478"/>
      <c r="P38" s="478"/>
      <c r="Q38" s="478"/>
      <c r="R38" s="478"/>
      <c r="S38" s="478"/>
      <c r="T38" s="478"/>
      <c r="U38" s="478"/>
      <c r="V38" s="478"/>
      <c r="W38" s="478"/>
      <c r="X38" s="478"/>
    </row>
    <row r="39" spans="1:24" s="479" customFormat="1" ht="15.75" thickBot="1" x14ac:dyDescent="0.3">
      <c r="A39" s="244" t="s">
        <v>69</v>
      </c>
      <c r="B39" s="226">
        <v>4553</v>
      </c>
      <c r="C39" s="226">
        <v>4553</v>
      </c>
      <c r="D39" s="226">
        <v>4553</v>
      </c>
      <c r="E39" s="226">
        <v>4553</v>
      </c>
      <c r="F39" s="478"/>
      <c r="G39" s="478"/>
      <c r="H39" s="478"/>
      <c r="I39" s="478"/>
      <c r="J39" s="478"/>
      <c r="K39" s="478"/>
      <c r="L39" s="478"/>
      <c r="M39" s="478"/>
      <c r="N39" s="478"/>
      <c r="O39" s="478"/>
      <c r="P39" s="478"/>
      <c r="Q39" s="478"/>
      <c r="R39" s="478"/>
      <c r="S39" s="478"/>
      <c r="T39" s="478"/>
      <c r="U39" s="478"/>
      <c r="V39" s="478"/>
      <c r="W39" s="478"/>
      <c r="X39" s="478"/>
    </row>
    <row r="40" spans="1:24" s="479" customFormat="1" ht="15.75" thickBot="1" x14ac:dyDescent="0.3">
      <c r="A40" s="199" t="s">
        <v>70</v>
      </c>
      <c r="B40" s="204">
        <f>B69</f>
        <v>4052116.98</v>
      </c>
      <c r="C40" s="204">
        <f>C69</f>
        <v>4138342</v>
      </c>
      <c r="D40" s="204">
        <f>D69</f>
        <v>4138342</v>
      </c>
      <c r="E40" s="204">
        <f>E69</f>
        <v>4138342</v>
      </c>
      <c r="F40" s="478"/>
      <c r="G40" s="478"/>
      <c r="H40" s="478"/>
      <c r="I40" s="478"/>
      <c r="J40" s="478"/>
      <c r="K40" s="478"/>
      <c r="L40" s="478"/>
      <c r="M40" s="478"/>
      <c r="N40" s="478"/>
      <c r="O40" s="478"/>
      <c r="P40" s="478"/>
      <c r="Q40" s="478"/>
      <c r="R40" s="478"/>
      <c r="S40" s="478"/>
      <c r="T40" s="478"/>
      <c r="U40" s="478"/>
      <c r="V40" s="478"/>
      <c r="W40" s="478"/>
      <c r="X40" s="478"/>
    </row>
    <row r="41" spans="1:24" s="479" customFormat="1" ht="23.25" thickBot="1" x14ac:dyDescent="0.3">
      <c r="A41" s="199" t="s">
        <v>71</v>
      </c>
      <c r="B41" s="204">
        <f>B40/B39</f>
        <v>889.98835493081481</v>
      </c>
      <c r="C41" s="204">
        <f>C40/C39</f>
        <v>908.92642213924887</v>
      </c>
      <c r="D41" s="204">
        <f>D40/D39</f>
        <v>908.92642213924887</v>
      </c>
      <c r="E41" s="204">
        <f>E40/E39</f>
        <v>908.92642213924887</v>
      </c>
      <c r="F41" s="478"/>
      <c r="G41" s="478"/>
      <c r="H41" s="478"/>
      <c r="I41" s="478"/>
      <c r="J41" s="478"/>
      <c r="K41" s="478"/>
      <c r="L41" s="478"/>
      <c r="M41" s="478"/>
      <c r="N41" s="478"/>
      <c r="O41" s="478"/>
      <c r="P41" s="478"/>
      <c r="Q41" s="478"/>
      <c r="R41" s="478"/>
      <c r="S41" s="478"/>
      <c r="T41" s="478"/>
      <c r="U41" s="478"/>
      <c r="V41" s="478"/>
      <c r="W41" s="478"/>
      <c r="X41" s="478"/>
    </row>
    <row r="42" spans="1:24" s="479" customFormat="1" ht="15.75" thickBot="1" x14ac:dyDescent="0.3">
      <c r="A42" s="199" t="s">
        <v>72</v>
      </c>
      <c r="B42" s="205" t="s">
        <v>73</v>
      </c>
      <c r="C42" s="206">
        <f t="shared" ref="C42:E44" si="0">C39/B39-1</f>
        <v>0</v>
      </c>
      <c r="D42" s="206">
        <f t="shared" si="0"/>
        <v>0</v>
      </c>
      <c r="E42" s="206">
        <f t="shared" si="0"/>
        <v>0</v>
      </c>
      <c r="F42" s="478"/>
      <c r="G42" s="478"/>
      <c r="H42" s="478"/>
      <c r="I42" s="478"/>
      <c r="J42" s="478"/>
      <c r="K42" s="478"/>
      <c r="L42" s="478"/>
      <c r="M42" s="478"/>
      <c r="N42" s="478"/>
      <c r="O42" s="478"/>
      <c r="P42" s="478"/>
      <c r="Q42" s="478"/>
      <c r="R42" s="478"/>
      <c r="S42" s="478"/>
      <c r="T42" s="478"/>
      <c r="U42" s="478"/>
      <c r="V42" s="478"/>
      <c r="W42" s="478"/>
      <c r="X42" s="478"/>
    </row>
    <row r="43" spans="1:24" s="479" customFormat="1" ht="23.25" thickBot="1" x14ac:dyDescent="0.3">
      <c r="A43" s="199" t="s">
        <v>74</v>
      </c>
      <c r="B43" s="205" t="s">
        <v>73</v>
      </c>
      <c r="C43" s="206">
        <f t="shared" si="0"/>
        <v>2.1279005622389491E-2</v>
      </c>
      <c r="D43" s="206">
        <f t="shared" si="0"/>
        <v>0</v>
      </c>
      <c r="E43" s="206">
        <f t="shared" si="0"/>
        <v>0</v>
      </c>
      <c r="F43" s="478"/>
      <c r="G43" s="478"/>
      <c r="H43" s="478"/>
      <c r="I43" s="478"/>
      <c r="J43" s="478"/>
      <c r="K43" s="478"/>
      <c r="L43" s="478"/>
      <c r="M43" s="478"/>
      <c r="N43" s="478"/>
      <c r="O43" s="478"/>
      <c r="P43" s="478"/>
      <c r="Q43" s="478"/>
      <c r="R43" s="478"/>
      <c r="S43" s="478"/>
      <c r="T43" s="478"/>
      <c r="U43" s="478"/>
      <c r="V43" s="478"/>
      <c r="W43" s="478"/>
      <c r="X43" s="478"/>
    </row>
    <row r="44" spans="1:24" s="479" customFormat="1" ht="23.25" thickBot="1" x14ac:dyDescent="0.3">
      <c r="A44" s="199" t="s">
        <v>75</v>
      </c>
      <c r="B44" s="205" t="s">
        <v>73</v>
      </c>
      <c r="C44" s="206">
        <f t="shared" si="0"/>
        <v>2.1279005622389491E-2</v>
      </c>
      <c r="D44" s="206">
        <f t="shared" si="0"/>
        <v>0</v>
      </c>
      <c r="E44" s="206">
        <f t="shared" si="0"/>
        <v>0</v>
      </c>
      <c r="F44" s="478"/>
      <c r="G44" s="478"/>
      <c r="H44" s="478"/>
      <c r="I44" s="478"/>
      <c r="J44" s="478"/>
      <c r="K44" s="478"/>
      <c r="L44" s="478"/>
      <c r="M44" s="478"/>
      <c r="N44" s="478"/>
      <c r="O44" s="478"/>
      <c r="P44" s="478"/>
      <c r="Q44" s="478"/>
      <c r="R44" s="478"/>
      <c r="S44" s="478"/>
      <c r="T44" s="478"/>
      <c r="U44" s="478"/>
      <c r="V44" s="478"/>
      <c r="W44" s="478"/>
      <c r="X44" s="478"/>
    </row>
    <row r="45" spans="1:24" s="479" customFormat="1" ht="15.75" thickBot="1" x14ac:dyDescent="0.3">
      <c r="A45" s="811" t="s">
        <v>511</v>
      </c>
      <c r="B45" s="812"/>
      <c r="C45" s="812"/>
      <c r="D45" s="812"/>
      <c r="E45" s="813"/>
      <c r="F45" s="478"/>
      <c r="G45" s="478"/>
      <c r="H45" s="478"/>
      <c r="I45" s="478"/>
      <c r="J45" s="478"/>
      <c r="K45" s="478"/>
      <c r="L45" s="478"/>
      <c r="M45" s="478"/>
      <c r="N45" s="478"/>
      <c r="O45" s="478"/>
      <c r="P45" s="478"/>
      <c r="Q45" s="478"/>
      <c r="R45" s="478"/>
      <c r="S45" s="478"/>
      <c r="T45" s="478"/>
      <c r="U45" s="478"/>
      <c r="V45" s="478"/>
      <c r="W45" s="478"/>
      <c r="X45" s="478"/>
    </row>
    <row r="46" spans="1:24" s="479" customFormat="1" x14ac:dyDescent="0.25">
      <c r="A46" s="809"/>
      <c r="B46" s="202">
        <v>2019</v>
      </c>
      <c r="C46" s="202">
        <v>2020</v>
      </c>
      <c r="D46" s="202">
        <v>2021</v>
      </c>
      <c r="E46" s="202">
        <v>2022</v>
      </c>
      <c r="F46" s="478"/>
      <c r="G46" s="478"/>
      <c r="H46" s="478"/>
      <c r="I46" s="478"/>
      <c r="J46" s="478"/>
      <c r="K46" s="478"/>
      <c r="L46" s="478"/>
      <c r="M46" s="478"/>
      <c r="N46" s="478"/>
      <c r="O46" s="478"/>
      <c r="P46" s="478"/>
      <c r="Q46" s="478"/>
      <c r="R46" s="478"/>
      <c r="S46" s="478"/>
      <c r="T46" s="478"/>
      <c r="U46" s="478"/>
      <c r="V46" s="478"/>
      <c r="W46" s="478"/>
      <c r="X46" s="478"/>
    </row>
    <row r="47" spans="1:24" s="479" customFormat="1" ht="15.75" thickBot="1" x14ac:dyDescent="0.3">
      <c r="A47" s="810"/>
      <c r="B47" s="203" t="s">
        <v>48</v>
      </c>
      <c r="C47" s="203" t="s">
        <v>49</v>
      </c>
      <c r="D47" s="203" t="s">
        <v>49</v>
      </c>
      <c r="E47" s="203" t="s">
        <v>49</v>
      </c>
      <c r="F47" s="478"/>
      <c r="G47" s="478"/>
      <c r="H47" s="478"/>
      <c r="I47" s="478"/>
      <c r="J47" s="478"/>
      <c r="K47" s="478"/>
      <c r="L47" s="478"/>
      <c r="M47" s="478"/>
      <c r="N47" s="478"/>
      <c r="O47" s="478"/>
      <c r="P47" s="478"/>
      <c r="Q47" s="478"/>
      <c r="R47" s="478"/>
      <c r="S47" s="478"/>
      <c r="T47" s="478"/>
      <c r="U47" s="478"/>
      <c r="V47" s="478"/>
      <c r="W47" s="478"/>
      <c r="X47" s="478"/>
    </row>
    <row r="48" spans="1:24" s="479" customFormat="1" ht="15.75" thickBot="1" x14ac:dyDescent="0.3">
      <c r="A48" s="208" t="s">
        <v>77</v>
      </c>
      <c r="B48" s="481">
        <f>3311826+93182</f>
        <v>3405008</v>
      </c>
      <c r="C48" s="481">
        <v>3489582</v>
      </c>
      <c r="D48" s="481">
        <v>3489582</v>
      </c>
      <c r="E48" s="481">
        <v>3489582</v>
      </c>
      <c r="F48" s="478"/>
      <c r="G48" s="478"/>
      <c r="H48" s="478"/>
      <c r="I48" s="478"/>
      <c r="J48" s="478"/>
      <c r="K48" s="478"/>
      <c r="L48" s="478"/>
      <c r="M48" s="478"/>
      <c r="N48" s="478"/>
      <c r="O48" s="478"/>
      <c r="P48" s="478"/>
      <c r="Q48" s="478"/>
      <c r="R48" s="478"/>
      <c r="S48" s="478"/>
      <c r="T48" s="478"/>
      <c r="U48" s="478"/>
      <c r="V48" s="478"/>
      <c r="W48" s="478"/>
      <c r="X48" s="478"/>
    </row>
    <row r="49" spans="1:5" s="479" customFormat="1" ht="46.5" customHeight="1" thickBot="1" x14ac:dyDescent="0.3">
      <c r="A49" s="210" t="s">
        <v>337</v>
      </c>
      <c r="B49" s="482"/>
      <c r="C49" s="482"/>
      <c r="D49" s="482"/>
      <c r="E49" s="482"/>
    </row>
    <row r="50" spans="1:5" s="479" customFormat="1" ht="51" customHeight="1" thickBot="1" x14ac:dyDescent="0.3">
      <c r="A50" s="210" t="s">
        <v>512</v>
      </c>
      <c r="B50" s="483"/>
      <c r="C50" s="484"/>
      <c r="D50" s="484"/>
      <c r="E50" s="484"/>
    </row>
    <row r="51" spans="1:5" s="479" customFormat="1" ht="36.75" thickBot="1" x14ac:dyDescent="0.3">
      <c r="A51" s="208" t="s">
        <v>80</v>
      </c>
      <c r="B51" s="481">
        <f>569774+5518</f>
        <v>575292</v>
      </c>
      <c r="C51" s="481">
        <v>582760</v>
      </c>
      <c r="D51" s="481">
        <v>582760</v>
      </c>
      <c r="E51" s="481">
        <v>582760</v>
      </c>
    </row>
    <row r="52" spans="1:5" s="479" customFormat="1" ht="60.75" thickBot="1" x14ac:dyDescent="0.3">
      <c r="A52" s="210" t="s">
        <v>339</v>
      </c>
      <c r="B52" s="483"/>
      <c r="C52" s="483"/>
      <c r="D52" s="483"/>
      <c r="E52" s="483"/>
    </row>
    <row r="53" spans="1:5" s="479" customFormat="1" ht="60.75" thickBot="1" x14ac:dyDescent="0.3">
      <c r="A53" s="210" t="s">
        <v>513</v>
      </c>
      <c r="B53" s="485"/>
      <c r="C53" s="486"/>
      <c r="D53" s="486"/>
      <c r="E53" s="486"/>
    </row>
    <row r="54" spans="1:5" s="479" customFormat="1" ht="24.75" thickBot="1" x14ac:dyDescent="0.3">
      <c r="A54" s="208" t="s">
        <v>81</v>
      </c>
      <c r="B54" s="483">
        <v>0</v>
      </c>
      <c r="C54" s="481">
        <v>0</v>
      </c>
      <c r="D54" s="481">
        <v>0</v>
      </c>
      <c r="E54" s="481">
        <v>0</v>
      </c>
    </row>
    <row r="55" spans="1:5" s="479" customFormat="1" ht="63.75" customHeight="1" thickBot="1" x14ac:dyDescent="0.3">
      <c r="A55" s="210" t="s">
        <v>514</v>
      </c>
      <c r="B55" s="483"/>
      <c r="C55" s="481"/>
      <c r="D55" s="481"/>
      <c r="E55" s="481"/>
    </row>
    <row r="56" spans="1:5" s="479" customFormat="1" ht="63.75" customHeight="1" thickBot="1" x14ac:dyDescent="0.3">
      <c r="A56" s="210" t="s">
        <v>515</v>
      </c>
      <c r="B56" s="483"/>
      <c r="C56" s="481"/>
      <c r="D56" s="481"/>
      <c r="E56" s="481"/>
    </row>
    <row r="57" spans="1:5" s="479" customFormat="1" ht="15.75" thickBot="1" x14ac:dyDescent="0.3">
      <c r="A57" s="208" t="s">
        <v>82</v>
      </c>
      <c r="B57" s="483">
        <v>0</v>
      </c>
      <c r="C57" s="481">
        <v>0</v>
      </c>
      <c r="D57" s="481">
        <v>0</v>
      </c>
      <c r="E57" s="481">
        <v>0</v>
      </c>
    </row>
    <row r="58" spans="1:5" s="479" customFormat="1" ht="45.75" thickBot="1" x14ac:dyDescent="0.3">
      <c r="A58" s="487" t="s">
        <v>343</v>
      </c>
      <c r="B58" s="485"/>
      <c r="C58" s="486"/>
      <c r="D58" s="486"/>
      <c r="E58" s="486"/>
    </row>
    <row r="59" spans="1:5" s="479" customFormat="1" ht="45.75" thickBot="1" x14ac:dyDescent="0.3">
      <c r="A59" s="487" t="s">
        <v>516</v>
      </c>
      <c r="B59" s="485"/>
      <c r="C59" s="486"/>
      <c r="D59" s="486"/>
      <c r="E59" s="486"/>
    </row>
    <row r="60" spans="1:5" s="479" customFormat="1" ht="24.75" thickBot="1" x14ac:dyDescent="0.3">
      <c r="A60" s="208" t="s">
        <v>83</v>
      </c>
      <c r="B60" s="483">
        <v>5500</v>
      </c>
      <c r="C60" s="483">
        <v>5500</v>
      </c>
      <c r="D60" s="483">
        <v>5500</v>
      </c>
      <c r="E60" s="483">
        <v>5500</v>
      </c>
    </row>
    <row r="61" spans="1:5" s="479" customFormat="1" ht="58.5" customHeight="1" thickBot="1" x14ac:dyDescent="0.3">
      <c r="A61" s="210" t="s">
        <v>345</v>
      </c>
      <c r="B61" s="483"/>
      <c r="C61" s="481"/>
      <c r="D61" s="481"/>
      <c r="E61" s="481"/>
    </row>
    <row r="62" spans="1:5" s="479" customFormat="1" ht="64.5" customHeight="1" thickBot="1" x14ac:dyDescent="0.3">
      <c r="A62" s="210" t="s">
        <v>517</v>
      </c>
      <c r="B62" s="485"/>
      <c r="C62" s="486"/>
      <c r="D62" s="486"/>
      <c r="E62" s="486"/>
    </row>
    <row r="63" spans="1:5" s="479" customFormat="1" ht="24.75" thickBot="1" x14ac:dyDescent="0.3">
      <c r="A63" s="208" t="s">
        <v>84</v>
      </c>
      <c r="B63" s="483">
        <v>500</v>
      </c>
      <c r="C63" s="483">
        <v>500</v>
      </c>
      <c r="D63" s="483">
        <v>500</v>
      </c>
      <c r="E63" s="483">
        <v>500</v>
      </c>
    </row>
    <row r="64" spans="1:5" s="479" customFormat="1" ht="60.75" customHeight="1" thickBot="1" x14ac:dyDescent="0.3">
      <c r="A64" s="210" t="s">
        <v>347</v>
      </c>
      <c r="B64" s="483"/>
      <c r="C64" s="481"/>
      <c r="D64" s="481"/>
      <c r="E64" s="481"/>
    </row>
    <row r="65" spans="1:5" s="479" customFormat="1" ht="63" customHeight="1" thickBot="1" x14ac:dyDescent="0.3">
      <c r="A65" s="210" t="s">
        <v>518</v>
      </c>
      <c r="B65" s="485"/>
      <c r="C65" s="486"/>
      <c r="D65" s="486"/>
      <c r="E65" s="486"/>
    </row>
    <row r="66" spans="1:5" s="479" customFormat="1" ht="24.75" thickBot="1" x14ac:dyDescent="0.3">
      <c r="A66" s="208" t="s">
        <v>85</v>
      </c>
      <c r="B66" s="482">
        <f>40000+25816.98</f>
        <v>65816.98</v>
      </c>
      <c r="C66" s="482">
        <v>60000</v>
      </c>
      <c r="D66" s="482">
        <v>60000</v>
      </c>
      <c r="E66" s="482">
        <v>60000</v>
      </c>
    </row>
    <row r="67" spans="1:5" s="479" customFormat="1" ht="60.75" thickBot="1" x14ac:dyDescent="0.3">
      <c r="A67" s="210" t="s">
        <v>349</v>
      </c>
      <c r="B67" s="483"/>
      <c r="C67" s="481"/>
      <c r="D67" s="481"/>
      <c r="E67" s="481"/>
    </row>
    <row r="68" spans="1:5" s="479" customFormat="1" ht="73.5" customHeight="1" thickBot="1" x14ac:dyDescent="0.3">
      <c r="A68" s="210" t="s">
        <v>519</v>
      </c>
      <c r="B68" s="485"/>
      <c r="C68" s="488"/>
      <c r="D68" s="489"/>
      <c r="E68" s="489"/>
    </row>
    <row r="69" spans="1:5" s="479" customFormat="1" ht="24.75" thickBot="1" x14ac:dyDescent="0.3">
      <c r="A69" s="490" t="s">
        <v>441</v>
      </c>
      <c r="B69" s="491">
        <f>B66+B63+B60+B57+B54+B51+B48</f>
        <v>4052116.98</v>
      </c>
      <c r="C69" s="491">
        <f>C66+C63+C60+C57+C54+C51+C48</f>
        <v>4138342</v>
      </c>
      <c r="D69" s="491">
        <f>D66+D63+D60+D57+D54+D51+D48</f>
        <v>4138342</v>
      </c>
      <c r="E69" s="491">
        <f>E66+E63+E60+E57+E54+E51+E48</f>
        <v>4138342</v>
      </c>
    </row>
    <row r="70" spans="1:5" s="479" customFormat="1" ht="15.75" thickBot="1" x14ac:dyDescent="0.3">
      <c r="A70" s="220" t="s">
        <v>87</v>
      </c>
      <c r="B70" s="221">
        <f>IF(B69-B40=0,0,"Error")</f>
        <v>0</v>
      </c>
      <c r="C70" s="221">
        <f>IF(C69-C40=0,0,"Error")</f>
        <v>0</v>
      </c>
      <c r="D70" s="221">
        <f>IF(D69-D40=0,0,"Error")</f>
        <v>0</v>
      </c>
      <c r="E70" s="221">
        <f>IF(E69-E40=0,0,"Error")</f>
        <v>0</v>
      </c>
    </row>
    <row r="71" spans="1:5" s="479" customFormat="1" ht="15.75" thickBot="1" x14ac:dyDescent="0.3">
      <c r="A71" s="492"/>
      <c r="B71" s="493"/>
      <c r="C71" s="493"/>
      <c r="D71" s="493"/>
      <c r="E71" s="494"/>
    </row>
    <row r="72" spans="1:5" s="479" customFormat="1" ht="15.75" thickBot="1" x14ac:dyDescent="0.3">
      <c r="A72" s="198" t="s">
        <v>442</v>
      </c>
      <c r="B72" s="1195" t="s">
        <v>520</v>
      </c>
      <c r="C72" s="1196"/>
      <c r="D72" s="1196"/>
      <c r="E72" s="1197"/>
    </row>
    <row r="73" spans="1:5" s="479" customFormat="1" ht="23.25" customHeight="1" thickBot="1" x14ac:dyDescent="0.3">
      <c r="A73" s="462" t="s">
        <v>65</v>
      </c>
      <c r="B73" s="841" t="s">
        <v>521</v>
      </c>
      <c r="C73" s="842"/>
      <c r="D73" s="842"/>
      <c r="E73" s="843"/>
    </row>
    <row r="74" spans="1:5" s="479" customFormat="1" ht="22.5" customHeight="1" thickBot="1" x14ac:dyDescent="0.3">
      <c r="A74" s="462" t="s">
        <v>67</v>
      </c>
      <c r="B74" s="1198" t="s">
        <v>522</v>
      </c>
      <c r="C74" s="1199"/>
      <c r="D74" s="1199"/>
      <c r="E74" s="1200"/>
    </row>
    <row r="75" spans="1:5" s="479" customFormat="1" ht="24.75" customHeight="1" x14ac:dyDescent="0.25">
      <c r="A75" s="1152"/>
      <c r="B75" s="495">
        <v>2019</v>
      </c>
      <c r="C75" s="495">
        <v>2020</v>
      </c>
      <c r="D75" s="495">
        <v>2021</v>
      </c>
      <c r="E75" s="495">
        <v>2022</v>
      </c>
    </row>
    <row r="76" spans="1:5" s="479" customFormat="1" ht="15.75" thickBot="1" x14ac:dyDescent="0.3">
      <c r="A76" s="1153"/>
      <c r="B76" s="496" t="s">
        <v>48</v>
      </c>
      <c r="C76" s="496" t="s">
        <v>49</v>
      </c>
      <c r="D76" s="496" t="s">
        <v>49</v>
      </c>
      <c r="E76" s="496" t="s">
        <v>49</v>
      </c>
    </row>
    <row r="77" spans="1:5" s="479" customFormat="1" ht="12.75" customHeight="1" thickBot="1" x14ac:dyDescent="0.3">
      <c r="A77" s="462" t="s">
        <v>69</v>
      </c>
      <c r="B77" s="497">
        <v>5248</v>
      </c>
      <c r="C77" s="497">
        <v>5154</v>
      </c>
      <c r="D77" s="497">
        <v>5390</v>
      </c>
      <c r="E77" s="497">
        <v>5650</v>
      </c>
    </row>
    <row r="78" spans="1:5" s="479" customFormat="1" ht="27.75" customHeight="1" thickBot="1" x14ac:dyDescent="0.3">
      <c r="A78" s="462" t="s">
        <v>70</v>
      </c>
      <c r="B78" s="497">
        <f>B107</f>
        <v>1236332</v>
      </c>
      <c r="C78" s="497">
        <f>C107</f>
        <v>1216332</v>
      </c>
      <c r="D78" s="497">
        <f>D107</f>
        <v>1274416</v>
      </c>
      <c r="E78" s="497">
        <f>E107</f>
        <v>1334416</v>
      </c>
    </row>
    <row r="79" spans="1:5" s="479" customFormat="1" ht="23.25" thickBot="1" x14ac:dyDescent="0.3">
      <c r="A79" s="462" t="s">
        <v>71</v>
      </c>
      <c r="B79" s="497">
        <f>B78/B77</f>
        <v>235.58155487804879</v>
      </c>
      <c r="C79" s="497">
        <f>C78/C77</f>
        <v>235.99767171129221</v>
      </c>
      <c r="D79" s="497">
        <f>D78/D77</f>
        <v>236.44081632653061</v>
      </c>
      <c r="E79" s="497">
        <f>E78/E77</f>
        <v>236.17982300884955</v>
      </c>
    </row>
    <row r="80" spans="1:5" s="479" customFormat="1" ht="21" customHeight="1" thickBot="1" x14ac:dyDescent="0.3">
      <c r="A80" s="462" t="s">
        <v>72</v>
      </c>
      <c r="B80" s="498" t="s">
        <v>73</v>
      </c>
      <c r="C80" s="499">
        <f t="shared" ref="C80:E82" si="1">C77/B77-1</f>
        <v>-1.7911585365853688E-2</v>
      </c>
      <c r="D80" s="499">
        <f t="shared" si="1"/>
        <v>4.5789677920062166E-2</v>
      </c>
      <c r="E80" s="499">
        <f t="shared" si="1"/>
        <v>4.8237476808905333E-2</v>
      </c>
    </row>
    <row r="81" spans="1:5" s="479" customFormat="1" ht="23.25" thickBot="1" x14ac:dyDescent="0.3">
      <c r="A81" s="462" t="s">
        <v>74</v>
      </c>
      <c r="B81" s="498" t="s">
        <v>73</v>
      </c>
      <c r="C81" s="499">
        <f t="shared" si="1"/>
        <v>-1.6176884526162838E-2</v>
      </c>
      <c r="D81" s="499">
        <f t="shared" si="1"/>
        <v>4.7753409430977722E-2</v>
      </c>
      <c r="E81" s="499">
        <f t="shared" si="1"/>
        <v>4.7080388193494027E-2</v>
      </c>
    </row>
    <row r="82" spans="1:5" s="479" customFormat="1" ht="23.25" thickBot="1" x14ac:dyDescent="0.3">
      <c r="A82" s="462" t="s">
        <v>75</v>
      </c>
      <c r="B82" s="498" t="s">
        <v>73</v>
      </c>
      <c r="C82" s="499">
        <f t="shared" si="1"/>
        <v>1.7663387673063635E-3</v>
      </c>
      <c r="D82" s="499">
        <f t="shared" si="1"/>
        <v>1.877749945688123E-3</v>
      </c>
      <c r="E82" s="499">
        <f t="shared" si="1"/>
        <v>-1.1038420596578558E-3</v>
      </c>
    </row>
    <row r="83" spans="1:5" s="479" customFormat="1" ht="15.75" thickBot="1" x14ac:dyDescent="0.3">
      <c r="A83" s="1177" t="s">
        <v>523</v>
      </c>
      <c r="B83" s="1178"/>
      <c r="C83" s="1178"/>
      <c r="D83" s="1178"/>
      <c r="E83" s="1179"/>
    </row>
    <row r="84" spans="1:5" s="479" customFormat="1" x14ac:dyDescent="0.25">
      <c r="A84" s="1152"/>
      <c r="B84" s="495">
        <v>2019</v>
      </c>
      <c r="C84" s="495">
        <v>2020</v>
      </c>
      <c r="D84" s="495">
        <v>2021</v>
      </c>
      <c r="E84" s="495">
        <v>2022</v>
      </c>
    </row>
    <row r="85" spans="1:5" s="479" customFormat="1" ht="22.5" customHeight="1" thickBot="1" x14ac:dyDescent="0.3">
      <c r="A85" s="1153"/>
      <c r="B85" s="496" t="s">
        <v>48</v>
      </c>
      <c r="C85" s="496" t="s">
        <v>49</v>
      </c>
      <c r="D85" s="496" t="s">
        <v>49</v>
      </c>
      <c r="E85" s="496" t="s">
        <v>49</v>
      </c>
    </row>
    <row r="86" spans="1:5" s="479" customFormat="1" ht="12.75" customHeight="1" thickBot="1" x14ac:dyDescent="0.3">
      <c r="A86" s="500" t="s">
        <v>77</v>
      </c>
      <c r="B86" s="501">
        <v>0</v>
      </c>
      <c r="C86" s="502">
        <v>0</v>
      </c>
      <c r="D86" s="502">
        <v>0</v>
      </c>
      <c r="E86" s="502">
        <v>0</v>
      </c>
    </row>
    <row r="87" spans="1:5" s="479" customFormat="1" ht="50.25" customHeight="1" thickBot="1" x14ac:dyDescent="0.3">
      <c r="A87" s="487" t="s">
        <v>337</v>
      </c>
      <c r="B87" s="503"/>
      <c r="C87" s="504"/>
      <c r="D87" s="504"/>
      <c r="E87" s="504"/>
    </row>
    <row r="88" spans="1:5" s="479" customFormat="1" ht="45.75" thickBot="1" x14ac:dyDescent="0.3">
      <c r="A88" s="487" t="s">
        <v>512</v>
      </c>
      <c r="B88" s="503"/>
      <c r="C88" s="504"/>
      <c r="D88" s="504"/>
      <c r="E88" s="504"/>
    </row>
    <row r="89" spans="1:5" s="479" customFormat="1" ht="36" customHeight="1" thickBot="1" x14ac:dyDescent="0.3">
      <c r="A89" s="500" t="s">
        <v>80</v>
      </c>
      <c r="B89" s="501"/>
      <c r="C89" s="502"/>
      <c r="D89" s="486"/>
      <c r="E89" s="486"/>
    </row>
    <row r="90" spans="1:5" s="479" customFormat="1" ht="57" thickBot="1" x14ac:dyDescent="0.3">
      <c r="A90" s="487" t="s">
        <v>339</v>
      </c>
      <c r="B90" s="503"/>
      <c r="C90" s="489"/>
      <c r="D90" s="489"/>
      <c r="E90" s="489"/>
    </row>
    <row r="91" spans="1:5" s="479" customFormat="1" ht="57" thickBot="1" x14ac:dyDescent="0.3">
      <c r="A91" s="487" t="s">
        <v>513</v>
      </c>
      <c r="B91" s="503"/>
      <c r="C91" s="489"/>
      <c r="D91" s="489"/>
      <c r="E91" s="489"/>
    </row>
    <row r="92" spans="1:5" s="479" customFormat="1" ht="23.25" thickBot="1" x14ac:dyDescent="0.3">
      <c r="A92" s="505" t="s">
        <v>81</v>
      </c>
      <c r="B92" s="506">
        <f>1236332</f>
        <v>1236332</v>
      </c>
      <c r="C92" s="506">
        <f>1236332-20000</f>
        <v>1216332</v>
      </c>
      <c r="D92" s="506">
        <f>1236332-20000+49772+8312</f>
        <v>1274416</v>
      </c>
      <c r="E92" s="506">
        <f>1236332-20000+49772+68312</f>
        <v>1334416</v>
      </c>
    </row>
    <row r="93" spans="1:5" s="479" customFormat="1" ht="45.75" thickBot="1" x14ac:dyDescent="0.3">
      <c r="A93" s="487" t="s">
        <v>514</v>
      </c>
      <c r="B93" s="503"/>
      <c r="C93" s="489"/>
      <c r="D93" s="489"/>
      <c r="E93" s="489"/>
    </row>
    <row r="94" spans="1:5" s="479" customFormat="1" ht="57" thickBot="1" x14ac:dyDescent="0.3">
      <c r="A94" s="487" t="s">
        <v>515</v>
      </c>
      <c r="B94" s="503"/>
      <c r="C94" s="489"/>
      <c r="D94" s="489"/>
      <c r="E94" s="489"/>
    </row>
    <row r="95" spans="1:5" s="479" customFormat="1" ht="15.75" thickBot="1" x14ac:dyDescent="0.3">
      <c r="A95" s="500" t="s">
        <v>82</v>
      </c>
      <c r="B95" s="503">
        <v>0</v>
      </c>
      <c r="C95" s="481">
        <v>0</v>
      </c>
      <c r="D95" s="481">
        <v>0</v>
      </c>
      <c r="E95" s="481">
        <v>0</v>
      </c>
    </row>
    <row r="96" spans="1:5" s="479" customFormat="1" ht="45.75" thickBot="1" x14ac:dyDescent="0.3">
      <c r="A96" s="487" t="s">
        <v>343</v>
      </c>
      <c r="B96" s="503"/>
      <c r="C96" s="486"/>
      <c r="D96" s="486"/>
      <c r="E96" s="486"/>
    </row>
    <row r="97" spans="1:5" s="479" customFormat="1" ht="45.75" thickBot="1" x14ac:dyDescent="0.3">
      <c r="A97" s="487" t="s">
        <v>516</v>
      </c>
      <c r="B97" s="503"/>
      <c r="C97" s="486"/>
      <c r="D97" s="486"/>
      <c r="E97" s="486"/>
    </row>
    <row r="98" spans="1:5" s="479" customFormat="1" ht="23.25" thickBot="1" x14ac:dyDescent="0.3">
      <c r="A98" s="500" t="s">
        <v>83</v>
      </c>
      <c r="B98" s="503">
        <v>0</v>
      </c>
      <c r="C98" s="507">
        <v>0</v>
      </c>
      <c r="D98" s="481">
        <v>0</v>
      </c>
      <c r="E98" s="481">
        <v>0</v>
      </c>
    </row>
    <row r="99" spans="1:5" s="479" customFormat="1" ht="57" thickBot="1" x14ac:dyDescent="0.3">
      <c r="A99" s="487" t="s">
        <v>345</v>
      </c>
      <c r="B99" s="503"/>
      <c r="C99" s="486"/>
      <c r="D99" s="486"/>
      <c r="E99" s="486"/>
    </row>
    <row r="100" spans="1:5" s="479" customFormat="1" ht="57" thickBot="1" x14ac:dyDescent="0.3">
      <c r="A100" s="487" t="s">
        <v>517</v>
      </c>
      <c r="B100" s="503"/>
      <c r="C100" s="486"/>
      <c r="D100" s="486"/>
      <c r="E100" s="486"/>
    </row>
    <row r="101" spans="1:5" s="479" customFormat="1" ht="23.25" thickBot="1" x14ac:dyDescent="0.3">
      <c r="A101" s="500" t="s">
        <v>84</v>
      </c>
      <c r="B101" s="503">
        <v>0</v>
      </c>
      <c r="C101" s="503">
        <v>0</v>
      </c>
      <c r="D101" s="503">
        <v>0</v>
      </c>
      <c r="E101" s="503">
        <v>0</v>
      </c>
    </row>
    <row r="102" spans="1:5" s="479" customFormat="1" ht="45.75" thickBot="1" x14ac:dyDescent="0.3">
      <c r="A102" s="487" t="s">
        <v>347</v>
      </c>
      <c r="B102" s="503"/>
      <c r="C102" s="486"/>
      <c r="D102" s="486"/>
      <c r="E102" s="486"/>
    </row>
    <row r="103" spans="1:5" s="479" customFormat="1" ht="45.75" thickBot="1" x14ac:dyDescent="0.3">
      <c r="A103" s="487" t="s">
        <v>518</v>
      </c>
      <c r="B103" s="503"/>
      <c r="C103" s="486"/>
      <c r="D103" s="486"/>
      <c r="E103" s="486"/>
    </row>
    <row r="104" spans="1:5" s="479" customFormat="1" ht="35.25" customHeight="1" thickBot="1" x14ac:dyDescent="0.3">
      <c r="A104" s="500" t="s">
        <v>85</v>
      </c>
      <c r="B104" s="503">
        <v>0</v>
      </c>
      <c r="C104" s="503">
        <v>0</v>
      </c>
      <c r="D104" s="503">
        <v>0</v>
      </c>
      <c r="E104" s="503">
        <v>0</v>
      </c>
    </row>
    <row r="105" spans="1:5" s="479" customFormat="1" ht="57" thickBot="1" x14ac:dyDescent="0.3">
      <c r="A105" s="487" t="s">
        <v>349</v>
      </c>
      <c r="B105" s="503"/>
      <c r="C105" s="486"/>
      <c r="D105" s="486"/>
      <c r="E105" s="486"/>
    </row>
    <row r="106" spans="1:5" s="479" customFormat="1" ht="57" thickBot="1" x14ac:dyDescent="0.3">
      <c r="A106" s="487" t="s">
        <v>519</v>
      </c>
      <c r="B106" s="503"/>
      <c r="C106" s="486"/>
      <c r="D106" s="486"/>
      <c r="E106" s="486"/>
    </row>
    <row r="107" spans="1:5" s="479" customFormat="1" ht="32.25" customHeight="1" thickBot="1" x14ac:dyDescent="0.3">
      <c r="A107" s="508" t="s">
        <v>446</v>
      </c>
      <c r="B107" s="503">
        <f>B104+B101+B98+B95+B92+B89+B86</f>
        <v>1236332</v>
      </c>
      <c r="C107" s="503">
        <f>C104+C101+C98+C95+C92+C89+C86</f>
        <v>1216332</v>
      </c>
      <c r="D107" s="503">
        <f>D104+D101+D98+D95+D92+D89+D86</f>
        <v>1274416</v>
      </c>
      <c r="E107" s="503">
        <f>E104+E101+E98+E95+E92+E89+E86</f>
        <v>1334416</v>
      </c>
    </row>
    <row r="108" spans="1:5" s="479" customFormat="1" ht="37.5" customHeight="1" x14ac:dyDescent="0.25">
      <c r="A108" s="1180" t="s">
        <v>524</v>
      </c>
      <c r="B108" s="1183" t="s">
        <v>525</v>
      </c>
      <c r="C108" s="1184"/>
      <c r="D108" s="1184"/>
      <c r="E108" s="1185"/>
    </row>
    <row r="109" spans="1:5" s="479" customFormat="1" ht="18.75" customHeight="1" x14ac:dyDescent="0.25">
      <c r="A109" s="1181"/>
      <c r="B109" s="1186"/>
      <c r="C109" s="1187"/>
      <c r="D109" s="1187"/>
      <c r="E109" s="1188"/>
    </row>
    <row r="110" spans="1:5" s="479" customFormat="1" ht="0.75" customHeight="1" thickBot="1" x14ac:dyDescent="0.3">
      <c r="A110" s="1182"/>
      <c r="B110" s="1189"/>
      <c r="C110" s="1190"/>
      <c r="D110" s="1190"/>
      <c r="E110" s="1191"/>
    </row>
    <row r="111" spans="1:5" s="479" customFormat="1" ht="15.75" thickBot="1" x14ac:dyDescent="0.3">
      <c r="A111" s="509" t="s">
        <v>87</v>
      </c>
      <c r="B111" s="510">
        <f>IF(B107-B78=0,0,"Error")</f>
        <v>0</v>
      </c>
      <c r="C111" s="510">
        <f>IF(C107-C78=0,0,"Error")</f>
        <v>0</v>
      </c>
      <c r="D111" s="510">
        <f>IF(D107-D78=0,0,"Error")</f>
        <v>0</v>
      </c>
      <c r="E111" s="510">
        <f>IF(E107-E78=0,0,"Error")</f>
        <v>0</v>
      </c>
    </row>
    <row r="112" spans="1:5" s="479" customFormat="1" ht="15.75" thickBot="1" x14ac:dyDescent="0.3">
      <c r="A112" s="511" t="s">
        <v>526</v>
      </c>
      <c r="B112" s="1192" t="s">
        <v>527</v>
      </c>
      <c r="C112" s="1193"/>
      <c r="D112" s="1193"/>
      <c r="E112" s="1194"/>
    </row>
    <row r="113" spans="1:5" s="479" customFormat="1" ht="15.75" thickBot="1" x14ac:dyDescent="0.3">
      <c r="A113" s="462" t="s">
        <v>65</v>
      </c>
      <c r="B113" s="841" t="s">
        <v>528</v>
      </c>
      <c r="C113" s="842"/>
      <c r="D113" s="842"/>
      <c r="E113" s="843"/>
    </row>
    <row r="114" spans="1:5" s="479" customFormat="1" ht="19.5" customHeight="1" thickBot="1" x14ac:dyDescent="0.3">
      <c r="A114" s="462" t="s">
        <v>67</v>
      </c>
      <c r="B114" s="1198" t="s">
        <v>529</v>
      </c>
      <c r="C114" s="1199"/>
      <c r="D114" s="1199"/>
      <c r="E114" s="1200"/>
    </row>
    <row r="115" spans="1:5" s="479" customFormat="1" ht="15.75" customHeight="1" x14ac:dyDescent="0.25">
      <c r="A115" s="1206"/>
      <c r="B115" s="495">
        <v>2019</v>
      </c>
      <c r="C115" s="495">
        <v>2020</v>
      </c>
      <c r="D115" s="495">
        <v>2021</v>
      </c>
      <c r="E115" s="495">
        <v>2022</v>
      </c>
    </row>
    <row r="116" spans="1:5" s="479" customFormat="1" ht="15.75" thickBot="1" x14ac:dyDescent="0.3">
      <c r="A116" s="1207"/>
      <c r="B116" s="496" t="s">
        <v>48</v>
      </c>
      <c r="C116" s="496" t="s">
        <v>49</v>
      </c>
      <c r="D116" s="496" t="s">
        <v>49</v>
      </c>
      <c r="E116" s="496" t="s">
        <v>49</v>
      </c>
    </row>
    <row r="117" spans="1:5" s="479" customFormat="1" ht="15.75" thickBot="1" x14ac:dyDescent="0.3">
      <c r="A117" s="462" t="s">
        <v>69</v>
      </c>
      <c r="B117" s="496">
        <v>101</v>
      </c>
      <c r="C117" s="496">
        <v>101</v>
      </c>
      <c r="D117" s="496">
        <v>101</v>
      </c>
      <c r="E117" s="496">
        <v>101</v>
      </c>
    </row>
    <row r="118" spans="1:5" s="479" customFormat="1" ht="15.75" thickBot="1" x14ac:dyDescent="0.3">
      <c r="A118" s="462" t="s">
        <v>70</v>
      </c>
      <c r="B118" s="497">
        <f>B126+B129+B132</f>
        <v>24964</v>
      </c>
      <c r="C118" s="497">
        <f>C126+C129+C132</f>
        <v>24964</v>
      </c>
      <c r="D118" s="497">
        <f>D126+D129+D132</f>
        <v>24964</v>
      </c>
      <c r="E118" s="512">
        <f>E126+E129+E132</f>
        <v>24964</v>
      </c>
    </row>
    <row r="119" spans="1:5" s="479" customFormat="1" ht="23.25" thickBot="1" x14ac:dyDescent="0.3">
      <c r="A119" s="462" t="s">
        <v>71</v>
      </c>
      <c r="B119" s="497">
        <f>B118/B117</f>
        <v>247.16831683168317</v>
      </c>
      <c r="C119" s="497">
        <f>C118/C117</f>
        <v>247.16831683168317</v>
      </c>
      <c r="D119" s="497">
        <f>D118/D117</f>
        <v>247.16831683168317</v>
      </c>
      <c r="E119" s="512">
        <f>E118/E117</f>
        <v>247.16831683168317</v>
      </c>
    </row>
    <row r="120" spans="1:5" s="479" customFormat="1" ht="15.75" thickBot="1" x14ac:dyDescent="0.3">
      <c r="A120" s="462" t="s">
        <v>72</v>
      </c>
      <c r="B120" s="498"/>
      <c r="C120" s="499">
        <f t="shared" ref="C120:E122" si="2">C117/B117-1</f>
        <v>0</v>
      </c>
      <c r="D120" s="499">
        <f t="shared" si="2"/>
        <v>0</v>
      </c>
      <c r="E120" s="499">
        <f t="shared" si="2"/>
        <v>0</v>
      </c>
    </row>
    <row r="121" spans="1:5" s="479" customFormat="1" ht="23.25" thickBot="1" x14ac:dyDescent="0.3">
      <c r="A121" s="462" t="s">
        <v>74</v>
      </c>
      <c r="B121" s="498"/>
      <c r="C121" s="499">
        <f t="shared" si="2"/>
        <v>0</v>
      </c>
      <c r="D121" s="499">
        <f t="shared" si="2"/>
        <v>0</v>
      </c>
      <c r="E121" s="499">
        <f t="shared" si="2"/>
        <v>0</v>
      </c>
    </row>
    <row r="122" spans="1:5" s="479" customFormat="1" ht="23.25" thickBot="1" x14ac:dyDescent="0.3">
      <c r="A122" s="462" t="s">
        <v>75</v>
      </c>
      <c r="B122" s="498"/>
      <c r="C122" s="499">
        <f t="shared" si="2"/>
        <v>0</v>
      </c>
      <c r="D122" s="499">
        <f t="shared" si="2"/>
        <v>0</v>
      </c>
      <c r="E122" s="499">
        <f t="shared" si="2"/>
        <v>0</v>
      </c>
    </row>
    <row r="123" spans="1:5" s="479" customFormat="1" ht="15.75" thickBot="1" x14ac:dyDescent="0.3">
      <c r="A123" s="1203" t="s">
        <v>530</v>
      </c>
      <c r="B123" s="1204"/>
      <c r="C123" s="1204"/>
      <c r="D123" s="1204"/>
      <c r="E123" s="1205"/>
    </row>
    <row r="124" spans="1:5" s="479" customFormat="1" x14ac:dyDescent="0.25">
      <c r="A124" s="1152"/>
      <c r="B124" s="202">
        <v>2019</v>
      </c>
      <c r="C124" s="202">
        <v>2020</v>
      </c>
      <c r="D124" s="202">
        <v>2021</v>
      </c>
      <c r="E124" s="202">
        <v>2022</v>
      </c>
    </row>
    <row r="125" spans="1:5" s="479" customFormat="1" ht="15.75" customHeight="1" thickBot="1" x14ac:dyDescent="0.3">
      <c r="A125" s="1153"/>
      <c r="B125" s="496" t="s">
        <v>48</v>
      </c>
      <c r="C125" s="496" t="s">
        <v>49</v>
      </c>
      <c r="D125" s="496" t="s">
        <v>49</v>
      </c>
      <c r="E125" s="496" t="s">
        <v>49</v>
      </c>
    </row>
    <row r="126" spans="1:5" s="479" customFormat="1" ht="15.75" thickBot="1" x14ac:dyDescent="0.3">
      <c r="A126" s="513" t="s">
        <v>77</v>
      </c>
      <c r="B126" s="514">
        <v>0</v>
      </c>
      <c r="C126" s="514">
        <v>0</v>
      </c>
      <c r="D126" s="514">
        <v>0</v>
      </c>
      <c r="E126" s="514">
        <v>0</v>
      </c>
    </row>
    <row r="127" spans="1:5" s="479" customFormat="1" ht="48.75" customHeight="1" thickBot="1" x14ac:dyDescent="0.3">
      <c r="A127" s="515" t="s">
        <v>337</v>
      </c>
      <c r="B127" s="483"/>
      <c r="C127" s="484">
        <f>(C119-B119)/C119</f>
        <v>0</v>
      </c>
      <c r="D127" s="484">
        <f>(D119-C119)/D119</f>
        <v>0</v>
      </c>
      <c r="E127" s="484">
        <f>(E119-D119)/E119</f>
        <v>0</v>
      </c>
    </row>
    <row r="128" spans="1:5" s="479" customFormat="1" ht="47.25" customHeight="1" thickBot="1" x14ac:dyDescent="0.3">
      <c r="A128" s="515" t="s">
        <v>356</v>
      </c>
      <c r="B128" s="483"/>
      <c r="C128" s="484">
        <f>(C117-B117)/C117</f>
        <v>0</v>
      </c>
      <c r="D128" s="484">
        <f>(D117-C117)/D117</f>
        <v>0</v>
      </c>
      <c r="E128" s="484">
        <f>(E117-D117)/E117</f>
        <v>0</v>
      </c>
    </row>
    <row r="129" spans="1:5" s="479" customFormat="1" ht="36" customHeight="1" thickBot="1" x14ac:dyDescent="0.3">
      <c r="A129" s="513" t="s">
        <v>80</v>
      </c>
      <c r="B129" s="481">
        <f>B126*16.7%</f>
        <v>0</v>
      </c>
      <c r="C129" s="481">
        <f>C126*16.7%</f>
        <v>0</v>
      </c>
      <c r="D129" s="481">
        <f>D126*16.7%</f>
        <v>0</v>
      </c>
      <c r="E129" s="481">
        <f>E126*16.7%</f>
        <v>0</v>
      </c>
    </row>
    <row r="130" spans="1:5" s="479" customFormat="1" ht="62.25" customHeight="1" thickBot="1" x14ac:dyDescent="0.3">
      <c r="A130" s="515" t="s">
        <v>339</v>
      </c>
      <c r="B130" s="483"/>
      <c r="C130" s="516">
        <f>(C119-B119)/C119</f>
        <v>0</v>
      </c>
      <c r="D130" s="516">
        <f>(D119-C119)/D119</f>
        <v>0</v>
      </c>
      <c r="E130" s="516">
        <f>(E119-D119)/E119</f>
        <v>0</v>
      </c>
    </row>
    <row r="131" spans="1:5" s="479" customFormat="1" ht="63" customHeight="1" thickBot="1" x14ac:dyDescent="0.3">
      <c r="A131" s="515" t="s">
        <v>357</v>
      </c>
      <c r="B131" s="483"/>
      <c r="C131" s="516">
        <f>(C117-B117)/C117</f>
        <v>0</v>
      </c>
      <c r="D131" s="516">
        <f>(D117-C117)/D117</f>
        <v>0</v>
      </c>
      <c r="E131" s="516">
        <f>(E117-D117)/E117</f>
        <v>0</v>
      </c>
    </row>
    <row r="132" spans="1:5" s="479" customFormat="1" ht="33" customHeight="1" thickBot="1" x14ac:dyDescent="0.3">
      <c r="A132" s="513" t="s">
        <v>81</v>
      </c>
      <c r="B132" s="497">
        <v>24964</v>
      </c>
      <c r="C132" s="497">
        <v>24964</v>
      </c>
      <c r="D132" s="497">
        <v>24964</v>
      </c>
      <c r="E132" s="497">
        <v>24964</v>
      </c>
    </row>
    <row r="133" spans="1:5" s="479" customFormat="1" ht="57" customHeight="1" thickBot="1" x14ac:dyDescent="0.3">
      <c r="A133" s="515" t="s">
        <v>341</v>
      </c>
      <c r="B133" s="483"/>
      <c r="C133" s="516">
        <f>(C119-B119)/C119</f>
        <v>0</v>
      </c>
      <c r="D133" s="516">
        <f>(D119-C119)/D119</f>
        <v>0</v>
      </c>
      <c r="E133" s="516">
        <f>(E119-D119)/E119</f>
        <v>0</v>
      </c>
    </row>
    <row r="134" spans="1:5" s="479" customFormat="1" ht="57.75" customHeight="1" thickBot="1" x14ac:dyDescent="0.3">
      <c r="A134" s="515" t="s">
        <v>358</v>
      </c>
      <c r="B134" s="483"/>
      <c r="C134" s="516">
        <f>(C117-B117)/C117</f>
        <v>0</v>
      </c>
      <c r="D134" s="516">
        <f>(D117-C117)/D117</f>
        <v>0</v>
      </c>
      <c r="E134" s="516">
        <f>(E117-D117)/E117</f>
        <v>0</v>
      </c>
    </row>
    <row r="135" spans="1:5" s="479" customFormat="1" ht="15.75" thickBot="1" x14ac:dyDescent="0.3">
      <c r="A135" s="513" t="s">
        <v>82</v>
      </c>
      <c r="B135" s="483">
        <v>0</v>
      </c>
      <c r="C135" s="481">
        <v>0</v>
      </c>
      <c r="D135" s="481">
        <v>0</v>
      </c>
      <c r="E135" s="481">
        <v>0</v>
      </c>
    </row>
    <row r="136" spans="1:5" s="479" customFormat="1" ht="45.75" thickBot="1" x14ac:dyDescent="0.3">
      <c r="A136" s="515" t="s">
        <v>343</v>
      </c>
      <c r="B136" s="483"/>
      <c r="C136" s="481"/>
      <c r="D136" s="481"/>
      <c r="E136" s="481"/>
    </row>
    <row r="137" spans="1:5" s="479" customFormat="1" ht="45.75" thickBot="1" x14ac:dyDescent="0.3">
      <c r="A137" s="515" t="s">
        <v>359</v>
      </c>
      <c r="B137" s="483"/>
      <c r="C137" s="481"/>
      <c r="D137" s="481"/>
      <c r="E137" s="481"/>
    </row>
    <row r="138" spans="1:5" s="479" customFormat="1" ht="23.25" thickBot="1" x14ac:dyDescent="0.3">
      <c r="A138" s="513" t="s">
        <v>83</v>
      </c>
      <c r="B138" s="483">
        <v>0</v>
      </c>
      <c r="C138" s="481">
        <v>0</v>
      </c>
      <c r="D138" s="481">
        <v>0</v>
      </c>
      <c r="E138" s="481">
        <v>0</v>
      </c>
    </row>
    <row r="139" spans="1:5" s="479" customFormat="1" ht="45.75" thickBot="1" x14ac:dyDescent="0.3">
      <c r="A139" s="515" t="s">
        <v>345</v>
      </c>
      <c r="B139" s="483"/>
      <c r="C139" s="481"/>
      <c r="D139" s="481"/>
      <c r="E139" s="481"/>
    </row>
    <row r="140" spans="1:5" s="479" customFormat="1" ht="45.75" thickBot="1" x14ac:dyDescent="0.3">
      <c r="A140" s="515" t="s">
        <v>360</v>
      </c>
      <c r="B140" s="483"/>
      <c r="C140" s="481"/>
      <c r="D140" s="481"/>
      <c r="E140" s="481"/>
    </row>
    <row r="141" spans="1:5" s="479" customFormat="1" ht="29.25" customHeight="1" thickBot="1" x14ac:dyDescent="0.3">
      <c r="A141" s="513" t="s">
        <v>84</v>
      </c>
      <c r="B141" s="483">
        <v>0</v>
      </c>
      <c r="C141" s="483">
        <v>0</v>
      </c>
      <c r="D141" s="483">
        <v>0</v>
      </c>
      <c r="E141" s="483">
        <v>0</v>
      </c>
    </row>
    <row r="142" spans="1:5" s="479" customFormat="1" ht="45.75" thickBot="1" x14ac:dyDescent="0.3">
      <c r="A142" s="515" t="s">
        <v>347</v>
      </c>
      <c r="B142" s="483"/>
      <c r="C142" s="481"/>
      <c r="D142" s="481"/>
      <c r="E142" s="481"/>
    </row>
    <row r="143" spans="1:5" s="479" customFormat="1" ht="45.75" thickBot="1" x14ac:dyDescent="0.3">
      <c r="A143" s="515" t="s">
        <v>361</v>
      </c>
      <c r="B143" s="483"/>
      <c r="C143" s="481"/>
      <c r="D143" s="481"/>
      <c r="E143" s="481"/>
    </row>
    <row r="144" spans="1:5" s="479" customFormat="1" ht="34.5" customHeight="1" thickBot="1" x14ac:dyDescent="0.3">
      <c r="A144" s="513" t="s">
        <v>85</v>
      </c>
      <c r="B144" s="483">
        <v>0</v>
      </c>
      <c r="C144" s="481">
        <v>0</v>
      </c>
      <c r="D144" s="481">
        <v>0</v>
      </c>
      <c r="E144" s="481">
        <v>0</v>
      </c>
    </row>
    <row r="145" spans="1:5" s="479" customFormat="1" ht="58.5" customHeight="1" thickBot="1" x14ac:dyDescent="0.3">
      <c r="A145" s="515" t="s">
        <v>349</v>
      </c>
      <c r="B145" s="483"/>
      <c r="C145" s="481"/>
      <c r="D145" s="481"/>
      <c r="E145" s="481"/>
    </row>
    <row r="146" spans="1:5" s="479" customFormat="1" ht="56.25" customHeight="1" thickBot="1" x14ac:dyDescent="0.3">
      <c r="A146" s="515" t="s">
        <v>362</v>
      </c>
      <c r="B146" s="483"/>
      <c r="C146" s="481"/>
      <c r="D146" s="481"/>
      <c r="E146" s="481"/>
    </row>
    <row r="147" spans="1:5" s="479" customFormat="1" ht="23.25" customHeight="1" thickBot="1" x14ac:dyDescent="0.3">
      <c r="A147" s="517" t="s">
        <v>452</v>
      </c>
      <c r="B147" s="483">
        <f>B126+B129+B132+B135+B138+B141+B144</f>
        <v>24964</v>
      </c>
      <c r="C147" s="483">
        <f>C144+C141+C138+C135+C132+C129+C126</f>
        <v>24964</v>
      </c>
      <c r="D147" s="483">
        <f>D144+D141+D138+D135+D132+D129+D126</f>
        <v>24964</v>
      </c>
      <c r="E147" s="483">
        <f>E144+E141+E138+E135+E132+E129+E126</f>
        <v>24964</v>
      </c>
    </row>
    <row r="148" spans="1:5" s="479" customFormat="1" x14ac:dyDescent="0.25">
      <c r="A148" s="1180" t="s">
        <v>363</v>
      </c>
      <c r="B148" s="1208"/>
      <c r="C148" s="1209"/>
      <c r="D148" s="1209"/>
      <c r="E148" s="1210"/>
    </row>
    <row r="149" spans="1:5" s="479" customFormat="1" x14ac:dyDescent="0.25">
      <c r="A149" s="1181"/>
      <c r="B149" s="1211"/>
      <c r="C149" s="1212"/>
      <c r="D149" s="1212"/>
      <c r="E149" s="1213"/>
    </row>
    <row r="150" spans="1:5" s="479" customFormat="1" ht="15.75" thickBot="1" x14ac:dyDescent="0.3">
      <c r="A150" s="1182"/>
      <c r="B150" s="1214"/>
      <c r="C150" s="1215"/>
      <c r="D150" s="1215"/>
      <c r="E150" s="1216"/>
    </row>
    <row r="151" spans="1:5" s="479" customFormat="1" ht="15.75" thickBot="1" x14ac:dyDescent="0.3">
      <c r="A151" s="518" t="s">
        <v>87</v>
      </c>
      <c r="B151" s="519">
        <f>IF(B147-B118=0,0,"Error")</f>
        <v>0</v>
      </c>
      <c r="C151" s="519">
        <f>IF(C147-C118=0,0,"Error")</f>
        <v>0</v>
      </c>
      <c r="D151" s="519">
        <f>IF(D147-D118=0,0,"Error")</f>
        <v>0</v>
      </c>
      <c r="E151" s="519">
        <f>IF(E147-E118=0,0,"Error")</f>
        <v>0</v>
      </c>
    </row>
    <row r="152" spans="1:5" s="479" customFormat="1" ht="11.25" customHeight="1" thickBot="1" x14ac:dyDescent="0.3">
      <c r="A152" s="520" t="s">
        <v>531</v>
      </c>
      <c r="B152" s="1201" t="s">
        <v>532</v>
      </c>
      <c r="C152" s="1202"/>
      <c r="D152" s="1202"/>
      <c r="E152" s="1202"/>
    </row>
    <row r="153" spans="1:5" s="479" customFormat="1" ht="15.75" thickBot="1" x14ac:dyDescent="0.3">
      <c r="A153" s="462" t="s">
        <v>65</v>
      </c>
      <c r="B153" s="841" t="s">
        <v>533</v>
      </c>
      <c r="C153" s="842"/>
      <c r="D153" s="842"/>
      <c r="E153" s="843"/>
    </row>
    <row r="154" spans="1:5" s="479" customFormat="1" ht="19.5" customHeight="1" thickBot="1" x14ac:dyDescent="0.3">
      <c r="A154" s="462" t="s">
        <v>67</v>
      </c>
      <c r="B154" s="1198" t="s">
        <v>534</v>
      </c>
      <c r="C154" s="1199"/>
      <c r="D154" s="1199"/>
      <c r="E154" s="1200"/>
    </row>
    <row r="155" spans="1:5" s="479" customFormat="1" x14ac:dyDescent="0.25">
      <c r="A155" s="1152"/>
      <c r="B155" s="495">
        <v>2019</v>
      </c>
      <c r="C155" s="495">
        <v>2020</v>
      </c>
      <c r="D155" s="495">
        <v>2021</v>
      </c>
      <c r="E155" s="495">
        <v>2022</v>
      </c>
    </row>
    <row r="156" spans="1:5" s="479" customFormat="1" ht="15.75" thickBot="1" x14ac:dyDescent="0.3">
      <c r="A156" s="1153"/>
      <c r="B156" s="496" t="s">
        <v>48</v>
      </c>
      <c r="C156" s="496" t="s">
        <v>49</v>
      </c>
      <c r="D156" s="496" t="s">
        <v>49</v>
      </c>
      <c r="E156" s="496" t="s">
        <v>49</v>
      </c>
    </row>
    <row r="157" spans="1:5" s="479" customFormat="1" ht="15.75" thickBot="1" x14ac:dyDescent="0.3">
      <c r="A157" s="462" t="s">
        <v>69</v>
      </c>
      <c r="B157" s="496">
        <v>34</v>
      </c>
      <c r="C157" s="496">
        <v>34</v>
      </c>
      <c r="D157" s="496">
        <v>34</v>
      </c>
      <c r="E157" s="496">
        <v>34</v>
      </c>
    </row>
    <row r="158" spans="1:5" s="479" customFormat="1" ht="23.25" customHeight="1" thickBot="1" x14ac:dyDescent="0.3">
      <c r="A158" s="462" t="s">
        <v>70</v>
      </c>
      <c r="B158" s="497">
        <f>B166+B169+B172</f>
        <v>12150</v>
      </c>
      <c r="C158" s="497">
        <f>C166+C169+C172</f>
        <v>12150</v>
      </c>
      <c r="D158" s="497">
        <f>D166+D169+D172</f>
        <v>12150</v>
      </c>
      <c r="E158" s="497">
        <f>E166+E169+E172</f>
        <v>12150</v>
      </c>
    </row>
    <row r="159" spans="1:5" s="479" customFormat="1" ht="23.25" thickBot="1" x14ac:dyDescent="0.3">
      <c r="A159" s="462" t="s">
        <v>71</v>
      </c>
      <c r="B159" s="497">
        <f>B158/B157</f>
        <v>357.35294117647061</v>
      </c>
      <c r="C159" s="497">
        <f>C158/C157</f>
        <v>357.35294117647061</v>
      </c>
      <c r="D159" s="497">
        <f>D158/D157</f>
        <v>357.35294117647061</v>
      </c>
      <c r="E159" s="497">
        <f>E158/E157</f>
        <v>357.35294117647061</v>
      </c>
    </row>
    <row r="160" spans="1:5" s="479" customFormat="1" ht="22.5" customHeight="1" thickBot="1" x14ac:dyDescent="0.3">
      <c r="A160" s="462" t="s">
        <v>72</v>
      </c>
      <c r="B160" s="498"/>
      <c r="C160" s="499">
        <f t="shared" ref="C160:E162" si="3">C157/B157-1</f>
        <v>0</v>
      </c>
      <c r="D160" s="499">
        <f t="shared" si="3"/>
        <v>0</v>
      </c>
      <c r="E160" s="499">
        <f t="shared" si="3"/>
        <v>0</v>
      </c>
    </row>
    <row r="161" spans="1:5" s="479" customFormat="1" ht="23.25" thickBot="1" x14ac:dyDescent="0.3">
      <c r="A161" s="462" t="s">
        <v>74</v>
      </c>
      <c r="B161" s="498"/>
      <c r="C161" s="499">
        <f t="shared" si="3"/>
        <v>0</v>
      </c>
      <c r="D161" s="499">
        <f t="shared" si="3"/>
        <v>0</v>
      </c>
      <c r="E161" s="499">
        <f t="shared" si="3"/>
        <v>0</v>
      </c>
    </row>
    <row r="162" spans="1:5" s="479" customFormat="1" ht="23.25" thickBot="1" x14ac:dyDescent="0.3">
      <c r="A162" s="462" t="s">
        <v>75</v>
      </c>
      <c r="B162" s="498"/>
      <c r="C162" s="499">
        <f t="shared" si="3"/>
        <v>0</v>
      </c>
      <c r="D162" s="499">
        <f t="shared" si="3"/>
        <v>0</v>
      </c>
      <c r="E162" s="499">
        <f t="shared" si="3"/>
        <v>0</v>
      </c>
    </row>
    <row r="163" spans="1:5" s="479" customFormat="1" ht="15.75" thickBot="1" x14ac:dyDescent="0.3">
      <c r="A163" s="1203" t="s">
        <v>535</v>
      </c>
      <c r="B163" s="1204"/>
      <c r="C163" s="1204"/>
      <c r="D163" s="1204"/>
      <c r="E163" s="1205"/>
    </row>
    <row r="164" spans="1:5" s="479" customFormat="1" x14ac:dyDescent="0.25">
      <c r="A164" s="1152"/>
      <c r="B164" s="202">
        <v>2019</v>
      </c>
      <c r="C164" s="202">
        <v>2020</v>
      </c>
      <c r="D164" s="202">
        <v>2021</v>
      </c>
      <c r="E164" s="202">
        <v>2022</v>
      </c>
    </row>
    <row r="165" spans="1:5" s="479" customFormat="1" ht="15.75" customHeight="1" thickBot="1" x14ac:dyDescent="0.3">
      <c r="A165" s="1153"/>
      <c r="B165" s="496" t="s">
        <v>48</v>
      </c>
      <c r="C165" s="496" t="s">
        <v>49</v>
      </c>
      <c r="D165" s="496" t="s">
        <v>49</v>
      </c>
      <c r="E165" s="496" t="s">
        <v>49</v>
      </c>
    </row>
    <row r="166" spans="1:5" s="479" customFormat="1" ht="15.75" thickBot="1" x14ac:dyDescent="0.3">
      <c r="A166" s="513" t="s">
        <v>77</v>
      </c>
      <c r="B166" s="481">
        <v>0</v>
      </c>
      <c r="C166" s="481">
        <v>0</v>
      </c>
      <c r="D166" s="481">
        <v>0</v>
      </c>
      <c r="E166" s="481">
        <v>0</v>
      </c>
    </row>
    <row r="167" spans="1:5" s="479" customFormat="1" ht="53.25" customHeight="1" thickBot="1" x14ac:dyDescent="0.3">
      <c r="A167" s="515" t="s">
        <v>337</v>
      </c>
      <c r="B167" s="483"/>
      <c r="C167" s="484"/>
      <c r="D167" s="484"/>
      <c r="E167" s="484"/>
    </row>
    <row r="168" spans="1:5" s="479" customFormat="1" ht="50.25" customHeight="1" thickBot="1" x14ac:dyDescent="0.3">
      <c r="A168" s="515" t="s">
        <v>356</v>
      </c>
      <c r="B168" s="483"/>
      <c r="C168" s="484"/>
      <c r="D168" s="484"/>
      <c r="E168" s="484"/>
    </row>
    <row r="169" spans="1:5" s="479" customFormat="1" ht="45" customHeight="1" thickBot="1" x14ac:dyDescent="0.3">
      <c r="A169" s="513" t="s">
        <v>80</v>
      </c>
      <c r="B169" s="481">
        <f>B166*16.7%</f>
        <v>0</v>
      </c>
      <c r="C169" s="481">
        <f>C166*16.7%</f>
        <v>0</v>
      </c>
      <c r="D169" s="481">
        <f>D166*16.7%</f>
        <v>0</v>
      </c>
      <c r="E169" s="481">
        <f>E166*16.7%</f>
        <v>0</v>
      </c>
    </row>
    <row r="170" spans="1:5" s="479" customFormat="1" ht="66" customHeight="1" thickBot="1" x14ac:dyDescent="0.3">
      <c r="A170" s="515" t="s">
        <v>339</v>
      </c>
      <c r="B170" s="483"/>
      <c r="C170" s="481"/>
      <c r="D170" s="481"/>
      <c r="E170" s="481"/>
    </row>
    <row r="171" spans="1:5" s="479" customFormat="1" ht="61.5" customHeight="1" thickBot="1" x14ac:dyDescent="0.3">
      <c r="A171" s="515" t="s">
        <v>357</v>
      </c>
      <c r="B171" s="483"/>
      <c r="C171" s="481"/>
      <c r="D171" s="481"/>
      <c r="E171" s="481"/>
    </row>
    <row r="172" spans="1:5" s="479" customFormat="1" ht="30" customHeight="1" thickBot="1" x14ac:dyDescent="0.3">
      <c r="A172" s="513" t="s">
        <v>81</v>
      </c>
      <c r="B172" s="483">
        <v>12150</v>
      </c>
      <c r="C172" s="483">
        <v>12150</v>
      </c>
      <c r="D172" s="483">
        <v>12150</v>
      </c>
      <c r="E172" s="483">
        <v>12150</v>
      </c>
    </row>
    <row r="173" spans="1:5" s="479" customFormat="1" ht="60" customHeight="1" thickBot="1" x14ac:dyDescent="0.3">
      <c r="A173" s="515" t="s">
        <v>341</v>
      </c>
      <c r="B173" s="483"/>
      <c r="C173" s="481"/>
      <c r="D173" s="481"/>
      <c r="E173" s="481"/>
    </row>
    <row r="174" spans="1:5" s="479" customFormat="1" ht="57.75" customHeight="1" thickBot="1" x14ac:dyDescent="0.3">
      <c r="A174" s="515" t="s">
        <v>358</v>
      </c>
      <c r="B174" s="483"/>
      <c r="C174" s="481"/>
      <c r="D174" s="481"/>
      <c r="E174" s="481"/>
    </row>
    <row r="175" spans="1:5" s="479" customFormat="1" ht="15.75" thickBot="1" x14ac:dyDescent="0.3">
      <c r="A175" s="513" t="s">
        <v>82</v>
      </c>
      <c r="B175" s="483">
        <v>0</v>
      </c>
      <c r="C175" s="483">
        <v>0</v>
      </c>
      <c r="D175" s="483">
        <v>0</v>
      </c>
      <c r="E175" s="483">
        <v>0</v>
      </c>
    </row>
    <row r="176" spans="1:5" s="479" customFormat="1" ht="45.75" thickBot="1" x14ac:dyDescent="0.3">
      <c r="A176" s="515" t="s">
        <v>343</v>
      </c>
      <c r="B176" s="483"/>
      <c r="C176" s="481"/>
      <c r="D176" s="481"/>
      <c r="E176" s="481"/>
    </row>
    <row r="177" spans="1:5" s="479" customFormat="1" ht="45.75" thickBot="1" x14ac:dyDescent="0.3">
      <c r="A177" s="515" t="s">
        <v>359</v>
      </c>
      <c r="B177" s="483"/>
      <c r="C177" s="481"/>
      <c r="D177" s="481"/>
      <c r="E177" s="481"/>
    </row>
    <row r="178" spans="1:5" s="479" customFormat="1" ht="23.25" thickBot="1" x14ac:dyDescent="0.3">
      <c r="A178" s="513" t="s">
        <v>83</v>
      </c>
      <c r="B178" s="483">
        <v>0</v>
      </c>
      <c r="C178" s="483">
        <v>0</v>
      </c>
      <c r="D178" s="483">
        <v>0</v>
      </c>
      <c r="E178" s="483">
        <v>0</v>
      </c>
    </row>
    <row r="179" spans="1:5" s="479" customFormat="1" ht="61.5" customHeight="1" thickBot="1" x14ac:dyDescent="0.3">
      <c r="A179" s="515" t="s">
        <v>345</v>
      </c>
      <c r="B179" s="483"/>
      <c r="C179" s="481"/>
      <c r="D179" s="481"/>
      <c r="E179" s="481"/>
    </row>
    <row r="180" spans="1:5" s="479" customFormat="1" ht="57.75" customHeight="1" thickBot="1" x14ac:dyDescent="0.3">
      <c r="A180" s="515" t="s">
        <v>360</v>
      </c>
      <c r="B180" s="483"/>
      <c r="C180" s="481"/>
      <c r="D180" s="481"/>
      <c r="E180" s="481"/>
    </row>
    <row r="181" spans="1:5" s="479" customFormat="1" ht="27" customHeight="1" thickBot="1" x14ac:dyDescent="0.3">
      <c r="A181" s="513" t="s">
        <v>84</v>
      </c>
      <c r="B181" s="483">
        <v>0</v>
      </c>
      <c r="C181" s="483">
        <v>0</v>
      </c>
      <c r="D181" s="483">
        <v>0</v>
      </c>
      <c r="E181" s="483">
        <v>0</v>
      </c>
    </row>
    <row r="182" spans="1:5" s="479" customFormat="1" ht="45.75" thickBot="1" x14ac:dyDescent="0.3">
      <c r="A182" s="515" t="s">
        <v>347</v>
      </c>
      <c r="B182" s="483"/>
      <c r="C182" s="481"/>
      <c r="D182" s="481"/>
      <c r="E182" s="481"/>
    </row>
    <row r="183" spans="1:5" s="479" customFormat="1" ht="45.75" thickBot="1" x14ac:dyDescent="0.3">
      <c r="A183" s="515" t="s">
        <v>361</v>
      </c>
      <c r="B183" s="483"/>
      <c r="C183" s="481"/>
      <c r="D183" s="481"/>
      <c r="E183" s="481"/>
    </row>
    <row r="184" spans="1:5" s="479" customFormat="1" ht="33" customHeight="1" thickBot="1" x14ac:dyDescent="0.3">
      <c r="A184" s="513" t="s">
        <v>85</v>
      </c>
      <c r="B184" s="483">
        <v>0</v>
      </c>
      <c r="C184" s="483">
        <v>0</v>
      </c>
      <c r="D184" s="483">
        <v>0</v>
      </c>
      <c r="E184" s="483">
        <v>0</v>
      </c>
    </row>
    <row r="185" spans="1:5" s="479" customFormat="1" ht="45.75" thickBot="1" x14ac:dyDescent="0.3">
      <c r="A185" s="515" t="s">
        <v>349</v>
      </c>
      <c r="B185" s="483"/>
      <c r="C185" s="481"/>
      <c r="D185" s="481"/>
      <c r="E185" s="481"/>
    </row>
    <row r="186" spans="1:5" s="479" customFormat="1" ht="57.75" customHeight="1" thickBot="1" x14ac:dyDescent="0.3">
      <c r="A186" s="515" t="s">
        <v>362</v>
      </c>
      <c r="B186" s="483"/>
      <c r="C186" s="481"/>
      <c r="D186" s="481"/>
      <c r="E186" s="481"/>
    </row>
    <row r="187" spans="1:5" s="479" customFormat="1" ht="23.25" thickBot="1" x14ac:dyDescent="0.3">
      <c r="A187" s="521" t="s">
        <v>457</v>
      </c>
      <c r="B187" s="483">
        <f>B166+B169+B172+B175+B178+B181+B184</f>
        <v>12150</v>
      </c>
      <c r="C187" s="483">
        <f>C166+C169+C172+C175+C178+C181+C184</f>
        <v>12150</v>
      </c>
      <c r="D187" s="483">
        <f>D166+D169+D172+D175+D178+D181+D184</f>
        <v>12150</v>
      </c>
      <c r="E187" s="483">
        <f>E166+E169+E172+E175+E178+E181+E184</f>
        <v>12150</v>
      </c>
    </row>
    <row r="188" spans="1:5" s="479" customFormat="1" x14ac:dyDescent="0.25">
      <c r="A188" s="1180" t="s">
        <v>536</v>
      </c>
      <c r="B188" s="1208"/>
      <c r="C188" s="1209"/>
      <c r="D188" s="1209"/>
      <c r="E188" s="1210"/>
    </row>
    <row r="189" spans="1:5" s="479" customFormat="1" x14ac:dyDescent="0.25">
      <c r="A189" s="1181"/>
      <c r="B189" s="1211"/>
      <c r="C189" s="1212"/>
      <c r="D189" s="1212"/>
      <c r="E189" s="1213"/>
    </row>
    <row r="190" spans="1:5" s="479" customFormat="1" ht="15.75" thickBot="1" x14ac:dyDescent="0.3">
      <c r="A190" s="1182"/>
      <c r="B190" s="1214"/>
      <c r="C190" s="1215"/>
      <c r="D190" s="1215"/>
      <c r="E190" s="1216"/>
    </row>
    <row r="191" spans="1:5" s="479" customFormat="1" ht="15.75" thickBot="1" x14ac:dyDescent="0.3">
      <c r="A191" s="522" t="s">
        <v>87</v>
      </c>
      <c r="B191" s="523">
        <f>IF(B187-B158=0,0,"Error")</f>
        <v>0</v>
      </c>
      <c r="C191" s="523">
        <f>IF(C187-C158=0,0,"Error")</f>
        <v>0</v>
      </c>
      <c r="D191" s="523">
        <f>IF(D187-D158=0,0,"Error")</f>
        <v>0</v>
      </c>
      <c r="E191" s="523">
        <f>IF(E187-E158=0,0,"Error")</f>
        <v>0</v>
      </c>
    </row>
    <row r="192" spans="1:5" s="479" customFormat="1" ht="15.75" thickBot="1" x14ac:dyDescent="0.3">
      <c r="A192" s="467" t="s">
        <v>537</v>
      </c>
      <c r="B192" s="1217" t="s">
        <v>538</v>
      </c>
      <c r="C192" s="1202"/>
      <c r="D192" s="1202"/>
      <c r="E192" s="1202"/>
    </row>
    <row r="193" spans="1:5" s="479" customFormat="1" ht="15.75" thickBot="1" x14ac:dyDescent="0.3">
      <c r="A193" s="462" t="s">
        <v>65</v>
      </c>
      <c r="B193" s="841" t="s">
        <v>539</v>
      </c>
      <c r="C193" s="842"/>
      <c r="D193" s="842"/>
      <c r="E193" s="843"/>
    </row>
    <row r="194" spans="1:5" s="479" customFormat="1" ht="15.75" customHeight="1" thickBot="1" x14ac:dyDescent="0.3">
      <c r="A194" s="462" t="s">
        <v>67</v>
      </c>
      <c r="B194" s="1198" t="s">
        <v>540</v>
      </c>
      <c r="C194" s="1199"/>
      <c r="D194" s="1199"/>
      <c r="E194" s="1200"/>
    </row>
    <row r="195" spans="1:5" s="479" customFormat="1" ht="15.75" customHeight="1" x14ac:dyDescent="0.25">
      <c r="A195" s="1152"/>
      <c r="B195" s="495">
        <v>2019</v>
      </c>
      <c r="C195" s="495">
        <v>2020</v>
      </c>
      <c r="D195" s="495">
        <v>2021</v>
      </c>
      <c r="E195" s="495">
        <v>2022</v>
      </c>
    </row>
    <row r="196" spans="1:5" s="479" customFormat="1" ht="15.75" thickBot="1" x14ac:dyDescent="0.3">
      <c r="A196" s="1153"/>
      <c r="B196" s="496" t="s">
        <v>48</v>
      </c>
      <c r="C196" s="496" t="s">
        <v>49</v>
      </c>
      <c r="D196" s="496" t="s">
        <v>49</v>
      </c>
      <c r="E196" s="496" t="s">
        <v>49</v>
      </c>
    </row>
    <row r="197" spans="1:5" s="479" customFormat="1" ht="15.75" thickBot="1" x14ac:dyDescent="0.3">
      <c r="A197" s="462" t="s">
        <v>541</v>
      </c>
      <c r="B197" s="496">
        <v>599</v>
      </c>
      <c r="C197" s="496">
        <v>599</v>
      </c>
      <c r="D197" s="496">
        <v>599</v>
      </c>
      <c r="E197" s="496">
        <v>599</v>
      </c>
    </row>
    <row r="198" spans="1:5" s="479" customFormat="1" ht="23.25" customHeight="1" thickBot="1" x14ac:dyDescent="0.3">
      <c r="A198" s="462" t="s">
        <v>70</v>
      </c>
      <c r="B198" s="497">
        <f>B206+B209+B212</f>
        <v>126128</v>
      </c>
      <c r="C198" s="497">
        <f>C206+C209+C212</f>
        <v>126128</v>
      </c>
      <c r="D198" s="497">
        <f>D206+D209+D212</f>
        <v>126128</v>
      </c>
      <c r="E198" s="497">
        <f>E206+E209+E212</f>
        <v>126128</v>
      </c>
    </row>
    <row r="199" spans="1:5" s="479" customFormat="1" ht="23.25" thickBot="1" x14ac:dyDescent="0.3">
      <c r="A199" s="462" t="s">
        <v>71</v>
      </c>
      <c r="B199" s="497">
        <f>B198/B197</f>
        <v>210.56427378964941</v>
      </c>
      <c r="C199" s="497">
        <f>C198/C197</f>
        <v>210.56427378964941</v>
      </c>
      <c r="D199" s="497">
        <f>D198/D197</f>
        <v>210.56427378964941</v>
      </c>
      <c r="E199" s="512">
        <f>E198/E197</f>
        <v>210.56427378964941</v>
      </c>
    </row>
    <row r="200" spans="1:5" s="479" customFormat="1" ht="22.5" customHeight="1" thickBot="1" x14ac:dyDescent="0.3">
      <c r="A200" s="462" t="s">
        <v>72</v>
      </c>
      <c r="B200" s="498"/>
      <c r="C200" s="499">
        <f t="shared" ref="C200:E202" si="4">C197/B197-1</f>
        <v>0</v>
      </c>
      <c r="D200" s="499">
        <f t="shared" si="4"/>
        <v>0</v>
      </c>
      <c r="E200" s="499">
        <f t="shared" si="4"/>
        <v>0</v>
      </c>
    </row>
    <row r="201" spans="1:5" s="479" customFormat="1" ht="23.25" thickBot="1" x14ac:dyDescent="0.3">
      <c r="A201" s="462" t="s">
        <v>74</v>
      </c>
      <c r="B201" s="498"/>
      <c r="C201" s="499">
        <f t="shared" si="4"/>
        <v>0</v>
      </c>
      <c r="D201" s="499">
        <f t="shared" si="4"/>
        <v>0</v>
      </c>
      <c r="E201" s="499">
        <f t="shared" si="4"/>
        <v>0</v>
      </c>
    </row>
    <row r="202" spans="1:5" s="479" customFormat="1" ht="23.25" thickBot="1" x14ac:dyDescent="0.3">
      <c r="A202" s="462" t="s">
        <v>75</v>
      </c>
      <c r="B202" s="498"/>
      <c r="C202" s="499">
        <f t="shared" si="4"/>
        <v>0</v>
      </c>
      <c r="D202" s="499">
        <f t="shared" si="4"/>
        <v>0</v>
      </c>
      <c r="E202" s="499">
        <f t="shared" si="4"/>
        <v>0</v>
      </c>
    </row>
    <row r="203" spans="1:5" s="479" customFormat="1" ht="15.75" thickBot="1" x14ac:dyDescent="0.3">
      <c r="A203" s="1203" t="s">
        <v>542</v>
      </c>
      <c r="B203" s="1204"/>
      <c r="C203" s="1204"/>
      <c r="D203" s="1204"/>
      <c r="E203" s="1205"/>
    </row>
    <row r="204" spans="1:5" s="479" customFormat="1" x14ac:dyDescent="0.25">
      <c r="A204" s="1152"/>
      <c r="B204" s="495">
        <v>2019</v>
      </c>
      <c r="C204" s="495">
        <v>2020</v>
      </c>
      <c r="D204" s="495">
        <v>2021</v>
      </c>
      <c r="E204" s="495">
        <v>2022</v>
      </c>
    </row>
    <row r="205" spans="1:5" s="479" customFormat="1" ht="15.75" customHeight="1" thickBot="1" x14ac:dyDescent="0.3">
      <c r="A205" s="1153"/>
      <c r="B205" s="496" t="s">
        <v>48</v>
      </c>
      <c r="C205" s="496" t="s">
        <v>49</v>
      </c>
      <c r="D205" s="496" t="s">
        <v>49</v>
      </c>
      <c r="E205" s="496" t="s">
        <v>49</v>
      </c>
    </row>
    <row r="206" spans="1:5" s="479" customFormat="1" ht="15.75" thickBot="1" x14ac:dyDescent="0.3">
      <c r="A206" s="513" t="s">
        <v>77</v>
      </c>
      <c r="B206" s="481">
        <v>0</v>
      </c>
      <c r="C206" s="481">
        <v>0</v>
      </c>
      <c r="D206" s="481">
        <v>0</v>
      </c>
      <c r="E206" s="481">
        <v>0</v>
      </c>
    </row>
    <row r="207" spans="1:5" s="479" customFormat="1" ht="48.75" customHeight="1" thickBot="1" x14ac:dyDescent="0.3">
      <c r="A207" s="515" t="s">
        <v>337</v>
      </c>
      <c r="B207" s="483"/>
      <c r="C207" s="484"/>
      <c r="D207" s="484"/>
      <c r="E207" s="484"/>
    </row>
    <row r="208" spans="1:5" s="479" customFormat="1" ht="47.25" customHeight="1" thickBot="1" x14ac:dyDescent="0.3">
      <c r="A208" s="515" t="s">
        <v>356</v>
      </c>
      <c r="B208" s="483"/>
      <c r="C208" s="484"/>
      <c r="D208" s="484"/>
      <c r="E208" s="484"/>
    </row>
    <row r="209" spans="1:5" s="479" customFormat="1" ht="33" customHeight="1" thickBot="1" x14ac:dyDescent="0.3">
      <c r="A209" s="513" t="s">
        <v>80</v>
      </c>
      <c r="B209" s="481">
        <f>B206*16.7%</f>
        <v>0</v>
      </c>
      <c r="C209" s="481">
        <f>C206*16.7%</f>
        <v>0</v>
      </c>
      <c r="D209" s="481">
        <f>D206*16.7%</f>
        <v>0</v>
      </c>
      <c r="E209" s="481">
        <f>E206*16.7%</f>
        <v>0</v>
      </c>
    </row>
    <row r="210" spans="1:5" s="479" customFormat="1" ht="61.5" customHeight="1" thickBot="1" x14ac:dyDescent="0.3">
      <c r="A210" s="515" t="s">
        <v>339</v>
      </c>
      <c r="B210" s="483"/>
      <c r="C210" s="481"/>
      <c r="D210" s="481"/>
      <c r="E210" s="481"/>
    </row>
    <row r="211" spans="1:5" s="479" customFormat="1" ht="61.5" customHeight="1" thickBot="1" x14ac:dyDescent="0.3">
      <c r="A211" s="515" t="s">
        <v>357</v>
      </c>
      <c r="B211" s="483"/>
      <c r="C211" s="481"/>
      <c r="D211" s="481"/>
      <c r="E211" s="481"/>
    </row>
    <row r="212" spans="1:5" s="479" customFormat="1" ht="33" customHeight="1" thickBot="1" x14ac:dyDescent="0.3">
      <c r="A212" s="513" t="s">
        <v>81</v>
      </c>
      <c r="B212" s="483">
        <v>126128</v>
      </c>
      <c r="C212" s="483">
        <v>126128</v>
      </c>
      <c r="D212" s="483">
        <v>126128</v>
      </c>
      <c r="E212" s="483">
        <v>126128</v>
      </c>
    </row>
    <row r="213" spans="1:5" s="479" customFormat="1" ht="63" customHeight="1" thickBot="1" x14ac:dyDescent="0.3">
      <c r="A213" s="515" t="s">
        <v>341</v>
      </c>
      <c r="B213" s="483"/>
      <c r="C213" s="481"/>
      <c r="D213" s="481"/>
      <c r="E213" s="481"/>
    </row>
    <row r="214" spans="1:5" s="479" customFormat="1" ht="45.75" thickBot="1" x14ac:dyDescent="0.3">
      <c r="A214" s="515" t="s">
        <v>358</v>
      </c>
      <c r="B214" s="483"/>
      <c r="C214" s="481"/>
      <c r="D214" s="481"/>
      <c r="E214" s="481"/>
    </row>
    <row r="215" spans="1:5" s="479" customFormat="1" ht="15.75" thickBot="1" x14ac:dyDescent="0.3">
      <c r="A215" s="513" t="s">
        <v>82</v>
      </c>
      <c r="B215" s="483">
        <v>0</v>
      </c>
      <c r="C215" s="483">
        <v>0</v>
      </c>
      <c r="D215" s="483">
        <v>0</v>
      </c>
      <c r="E215" s="483">
        <v>0</v>
      </c>
    </row>
    <row r="216" spans="1:5" s="479" customFormat="1" ht="45.75" thickBot="1" x14ac:dyDescent="0.3">
      <c r="A216" s="515" t="s">
        <v>343</v>
      </c>
      <c r="B216" s="483"/>
      <c r="C216" s="481"/>
      <c r="D216" s="481"/>
      <c r="E216" s="481"/>
    </row>
    <row r="217" spans="1:5" s="479" customFormat="1" ht="45.75" thickBot="1" x14ac:dyDescent="0.3">
      <c r="A217" s="515" t="s">
        <v>359</v>
      </c>
      <c r="B217" s="483"/>
      <c r="C217" s="481"/>
      <c r="D217" s="481"/>
      <c r="E217" s="481"/>
    </row>
    <row r="218" spans="1:5" s="479" customFormat="1" ht="23.25" thickBot="1" x14ac:dyDescent="0.3">
      <c r="A218" s="513" t="s">
        <v>83</v>
      </c>
      <c r="B218" s="483">
        <v>0</v>
      </c>
      <c r="C218" s="483">
        <v>0</v>
      </c>
      <c r="D218" s="483">
        <v>0</v>
      </c>
      <c r="E218" s="483">
        <v>0</v>
      </c>
    </row>
    <row r="219" spans="1:5" s="479" customFormat="1" ht="63.75" customHeight="1" thickBot="1" x14ac:dyDescent="0.3">
      <c r="A219" s="515" t="s">
        <v>345</v>
      </c>
      <c r="B219" s="483"/>
      <c r="C219" s="481"/>
      <c r="D219" s="481"/>
      <c r="E219" s="481"/>
    </row>
    <row r="220" spans="1:5" s="479" customFormat="1" ht="60" customHeight="1" thickBot="1" x14ac:dyDescent="0.3">
      <c r="A220" s="515" t="s">
        <v>360</v>
      </c>
      <c r="B220" s="483"/>
      <c r="C220" s="481"/>
      <c r="D220" s="481"/>
      <c r="E220" s="481"/>
    </row>
    <row r="221" spans="1:5" s="479" customFormat="1" ht="27.75" customHeight="1" thickBot="1" x14ac:dyDescent="0.3">
      <c r="A221" s="513" t="s">
        <v>84</v>
      </c>
      <c r="B221" s="483">
        <v>0</v>
      </c>
      <c r="C221" s="483">
        <v>0</v>
      </c>
      <c r="D221" s="483">
        <v>0</v>
      </c>
      <c r="E221" s="483">
        <v>0</v>
      </c>
    </row>
    <row r="222" spans="1:5" s="479" customFormat="1" ht="54" customHeight="1" thickBot="1" x14ac:dyDescent="0.3">
      <c r="A222" s="515" t="s">
        <v>347</v>
      </c>
      <c r="B222" s="483"/>
      <c r="C222" s="481"/>
      <c r="D222" s="481"/>
      <c r="E222" s="481"/>
    </row>
    <row r="223" spans="1:5" s="479" customFormat="1" ht="49.5" customHeight="1" thickBot="1" x14ac:dyDescent="0.3">
      <c r="A223" s="515" t="s">
        <v>361</v>
      </c>
      <c r="B223" s="483"/>
      <c r="C223" s="481"/>
      <c r="D223" s="481"/>
      <c r="E223" s="481"/>
    </row>
    <row r="224" spans="1:5" s="479" customFormat="1" ht="34.5" customHeight="1" thickBot="1" x14ac:dyDescent="0.3">
      <c r="A224" s="513" t="s">
        <v>85</v>
      </c>
      <c r="B224" s="483">
        <v>0</v>
      </c>
      <c r="C224" s="483">
        <v>0</v>
      </c>
      <c r="D224" s="483">
        <v>0</v>
      </c>
      <c r="E224" s="483">
        <v>0</v>
      </c>
    </row>
    <row r="225" spans="1:5" s="479" customFormat="1" ht="58.5" customHeight="1" thickBot="1" x14ac:dyDescent="0.3">
      <c r="A225" s="515" t="s">
        <v>349</v>
      </c>
      <c r="B225" s="483"/>
      <c r="C225" s="481"/>
      <c r="D225" s="481"/>
      <c r="E225" s="481"/>
    </row>
    <row r="226" spans="1:5" s="479" customFormat="1" ht="60" customHeight="1" thickBot="1" x14ac:dyDescent="0.3">
      <c r="A226" s="515" t="s">
        <v>362</v>
      </c>
      <c r="B226" s="483"/>
      <c r="C226" s="481"/>
      <c r="D226" s="481"/>
      <c r="E226" s="481"/>
    </row>
    <row r="227" spans="1:5" s="479" customFormat="1" ht="23.25" thickBot="1" x14ac:dyDescent="0.3">
      <c r="A227" s="517" t="s">
        <v>543</v>
      </c>
      <c r="B227" s="483">
        <f>B206+B209+B212+B215+B218+B221+B224</f>
        <v>126128</v>
      </c>
      <c r="C227" s="483">
        <f>C206+C209+C212+C215+C218+C221+C224</f>
        <v>126128</v>
      </c>
      <c r="D227" s="483">
        <f>D206+D209+D212+D215+D218+D221+D224</f>
        <v>126128</v>
      </c>
      <c r="E227" s="483">
        <f>E206+E209+E212+E215+E218+E221+E224</f>
        <v>126128</v>
      </c>
    </row>
    <row r="228" spans="1:5" s="479" customFormat="1" x14ac:dyDescent="0.25">
      <c r="A228" s="1180" t="s">
        <v>536</v>
      </c>
      <c r="B228" s="1208"/>
      <c r="C228" s="1209"/>
      <c r="D228" s="1209"/>
      <c r="E228" s="1210"/>
    </row>
    <row r="229" spans="1:5" s="479" customFormat="1" x14ac:dyDescent="0.25">
      <c r="A229" s="1181"/>
      <c r="B229" s="1211"/>
      <c r="C229" s="1212"/>
      <c r="D229" s="1212"/>
      <c r="E229" s="1213"/>
    </row>
    <row r="230" spans="1:5" s="479" customFormat="1" ht="15.75" thickBot="1" x14ac:dyDescent="0.3">
      <c r="A230" s="1182"/>
      <c r="B230" s="1214"/>
      <c r="C230" s="1215"/>
      <c r="D230" s="1215"/>
      <c r="E230" s="1216"/>
    </row>
    <row r="231" spans="1:5" s="479" customFormat="1" ht="15.75" thickBot="1" x14ac:dyDescent="0.3">
      <c r="A231" s="518" t="s">
        <v>87</v>
      </c>
      <c r="B231" s="519">
        <f>IF(B227-B198=0,0,"Error")</f>
        <v>0</v>
      </c>
      <c r="C231" s="519">
        <f>IF(C227-C198=0,0,"Error")</f>
        <v>0</v>
      </c>
      <c r="D231" s="519">
        <f>IF(D227-D198=0,0,"Error")</f>
        <v>0</v>
      </c>
      <c r="E231" s="519">
        <f>IF(E227-E198=0,0,"Error")</f>
        <v>0</v>
      </c>
    </row>
    <row r="232" spans="1:5" s="479" customFormat="1" ht="15.75" thickBot="1" x14ac:dyDescent="0.3">
      <c r="A232" s="1168" t="s">
        <v>119</v>
      </c>
      <c r="B232" s="1169"/>
      <c r="C232" s="1169"/>
      <c r="D232" s="1169"/>
      <c r="E232" s="1170"/>
    </row>
    <row r="233" spans="1:5" s="479" customFormat="1" ht="15.75" thickBot="1" x14ac:dyDescent="0.3">
      <c r="A233" s="1168" t="s">
        <v>544</v>
      </c>
      <c r="B233" s="1169"/>
      <c r="C233" s="1169"/>
      <c r="D233" s="1169"/>
      <c r="E233" s="1170"/>
    </row>
    <row r="234" spans="1:5" s="479" customFormat="1" ht="24.75" thickBot="1" x14ac:dyDescent="0.3">
      <c r="A234" s="524" t="s">
        <v>102</v>
      </c>
      <c r="B234" s="1225" t="s">
        <v>122</v>
      </c>
      <c r="C234" s="1226"/>
      <c r="D234" s="1227"/>
      <c r="E234" s="1228"/>
    </row>
    <row r="235" spans="1:5" s="479" customFormat="1" ht="63" customHeight="1" thickBot="1" x14ac:dyDescent="0.3">
      <c r="A235" s="222" t="s">
        <v>305</v>
      </c>
      <c r="B235" s="525" t="s">
        <v>545</v>
      </c>
      <c r="C235" s="526" t="s">
        <v>546</v>
      </c>
      <c r="D235" s="1220" t="s">
        <v>547</v>
      </c>
      <c r="E235" s="1221"/>
    </row>
    <row r="236" spans="1:5" s="479" customFormat="1" ht="36.75" customHeight="1" thickBot="1" x14ac:dyDescent="0.3">
      <c r="A236" s="527" t="s">
        <v>65</v>
      </c>
      <c r="B236" s="1229" t="s">
        <v>548</v>
      </c>
      <c r="C236" s="1230"/>
      <c r="D236" s="1230"/>
      <c r="E236" s="1231"/>
    </row>
    <row r="237" spans="1:5" s="479" customFormat="1" ht="15.75" thickBot="1" x14ac:dyDescent="0.3">
      <c r="A237" s="527" t="s">
        <v>67</v>
      </c>
      <c r="B237" s="1232" t="s">
        <v>549</v>
      </c>
      <c r="C237" s="1233"/>
      <c r="D237" s="1233"/>
      <c r="E237" s="1221"/>
    </row>
    <row r="238" spans="1:5" s="479" customFormat="1" x14ac:dyDescent="0.25">
      <c r="A238" s="1218"/>
      <c r="B238" s="495">
        <v>2019</v>
      </c>
      <c r="C238" s="495">
        <v>2020</v>
      </c>
      <c r="D238" s="495">
        <v>2021</v>
      </c>
      <c r="E238" s="495">
        <v>2022</v>
      </c>
    </row>
    <row r="239" spans="1:5" s="479" customFormat="1" ht="15.75" thickBot="1" x14ac:dyDescent="0.3">
      <c r="A239" s="1219"/>
      <c r="B239" s="496" t="s">
        <v>48</v>
      </c>
      <c r="C239" s="496" t="s">
        <v>49</v>
      </c>
      <c r="D239" s="496" t="s">
        <v>49</v>
      </c>
      <c r="E239" s="496" t="s">
        <v>49</v>
      </c>
    </row>
    <row r="240" spans="1:5" s="479" customFormat="1" ht="15.75" thickBot="1" x14ac:dyDescent="0.3">
      <c r="A240" s="527" t="s">
        <v>69</v>
      </c>
      <c r="B240" s="528">
        <v>9000</v>
      </c>
      <c r="C240" s="528">
        <v>0</v>
      </c>
      <c r="D240" s="528">
        <v>0</v>
      </c>
      <c r="E240" s="528">
        <v>0</v>
      </c>
    </row>
    <row r="241" spans="1:5" s="479" customFormat="1" ht="24" customHeight="1" thickBot="1" x14ac:dyDescent="0.3">
      <c r="A241" s="462" t="s">
        <v>70</v>
      </c>
      <c r="B241" s="497">
        <f>B251</f>
        <v>24512</v>
      </c>
      <c r="C241" s="497">
        <f>C251</f>
        <v>0</v>
      </c>
      <c r="D241" s="497">
        <f>D251</f>
        <v>0</v>
      </c>
      <c r="E241" s="497">
        <f>E251</f>
        <v>0</v>
      </c>
    </row>
    <row r="242" spans="1:5" s="479" customFormat="1" ht="23.25" thickBot="1" x14ac:dyDescent="0.3">
      <c r="A242" s="462" t="s">
        <v>71</v>
      </c>
      <c r="B242" s="497">
        <f>B241/B240</f>
        <v>2.7235555555555555</v>
      </c>
      <c r="C242" s="529">
        <v>0</v>
      </c>
      <c r="D242" s="497">
        <v>0</v>
      </c>
      <c r="E242" s="497">
        <v>0</v>
      </c>
    </row>
    <row r="243" spans="1:5" s="479" customFormat="1" ht="25.5" customHeight="1" thickBot="1" x14ac:dyDescent="0.3">
      <c r="A243" s="462" t="s">
        <v>72</v>
      </c>
      <c r="B243" s="498" t="s">
        <v>73</v>
      </c>
      <c r="C243" s="529">
        <f>C241/B241-1</f>
        <v>-1</v>
      </c>
      <c r="D243" s="499">
        <v>0</v>
      </c>
      <c r="E243" s="499">
        <v>0</v>
      </c>
    </row>
    <row r="244" spans="1:5" s="479" customFormat="1" ht="23.25" thickBot="1" x14ac:dyDescent="0.3">
      <c r="A244" s="462" t="s">
        <v>74</v>
      </c>
      <c r="B244" s="498" t="s">
        <v>73</v>
      </c>
      <c r="C244" s="529">
        <f>C242/B242-1</f>
        <v>-1</v>
      </c>
      <c r="D244" s="499">
        <v>0</v>
      </c>
      <c r="E244" s="499">
        <v>0</v>
      </c>
    </row>
    <row r="245" spans="1:5" s="479" customFormat="1" ht="23.25" thickBot="1" x14ac:dyDescent="0.3">
      <c r="A245" s="462" t="s">
        <v>75</v>
      </c>
      <c r="B245" s="498" t="s">
        <v>73</v>
      </c>
      <c r="C245" s="529">
        <f>C242/B242-1</f>
        <v>-1</v>
      </c>
      <c r="D245" s="499">
        <v>0</v>
      </c>
      <c r="E245" s="499">
        <v>0</v>
      </c>
    </row>
    <row r="246" spans="1:5" s="479" customFormat="1" ht="15.75" customHeight="1" thickBot="1" x14ac:dyDescent="0.3">
      <c r="A246" s="1234" t="s">
        <v>76</v>
      </c>
      <c r="B246" s="1235"/>
      <c r="C246" s="1235"/>
      <c r="D246" s="1235"/>
      <c r="E246" s="1236"/>
    </row>
    <row r="247" spans="1:5" s="479" customFormat="1" x14ac:dyDescent="0.25">
      <c r="A247" s="1218"/>
      <c r="B247" s="495">
        <v>2019</v>
      </c>
      <c r="C247" s="495">
        <v>2020</v>
      </c>
      <c r="D247" s="495">
        <v>2021</v>
      </c>
      <c r="E247" s="495">
        <v>2022</v>
      </c>
    </row>
    <row r="248" spans="1:5" s="479" customFormat="1" ht="15.75" thickBot="1" x14ac:dyDescent="0.3">
      <c r="A248" s="1219"/>
      <c r="B248" s="530" t="s">
        <v>48</v>
      </c>
      <c r="C248" s="530" t="s">
        <v>49</v>
      </c>
      <c r="D248" s="530" t="s">
        <v>49</v>
      </c>
      <c r="E248" s="530" t="s">
        <v>49</v>
      </c>
    </row>
    <row r="249" spans="1:5" s="479" customFormat="1" ht="24.75" thickBot="1" x14ac:dyDescent="0.3">
      <c r="A249" s="531" t="s">
        <v>110</v>
      </c>
      <c r="B249" s="532">
        <v>0</v>
      </c>
      <c r="C249" s="532">
        <v>0</v>
      </c>
      <c r="D249" s="532">
        <v>0</v>
      </c>
      <c r="E249" s="532">
        <v>0</v>
      </c>
    </row>
    <row r="250" spans="1:5" s="479" customFormat="1" ht="24" customHeight="1" thickBot="1" x14ac:dyDescent="0.3">
      <c r="A250" s="531" t="s">
        <v>114</v>
      </c>
      <c r="B250" s="482">
        <f>67512-43000</f>
        <v>24512</v>
      </c>
      <c r="C250" s="507">
        <v>0</v>
      </c>
      <c r="D250" s="532">
        <v>0</v>
      </c>
      <c r="E250" s="532">
        <v>0</v>
      </c>
    </row>
    <row r="251" spans="1:5" s="479" customFormat="1" ht="24.75" thickBot="1" x14ac:dyDescent="0.3">
      <c r="A251" s="533" t="s">
        <v>86</v>
      </c>
      <c r="B251" s="534">
        <f>B250+B249</f>
        <v>24512</v>
      </c>
      <c r="C251" s="534">
        <f>C250+C249</f>
        <v>0</v>
      </c>
      <c r="D251" s="535">
        <f>D250+D249</f>
        <v>0</v>
      </c>
      <c r="E251" s="536">
        <f>E250+E249</f>
        <v>0</v>
      </c>
    </row>
    <row r="252" spans="1:5" s="479" customFormat="1" ht="15" customHeight="1" x14ac:dyDescent="0.25">
      <c r="A252" s="1181" t="s">
        <v>233</v>
      </c>
      <c r="B252" s="1211"/>
      <c r="C252" s="1212"/>
      <c r="D252" s="1212"/>
      <c r="E252" s="1213"/>
    </row>
    <row r="253" spans="1:5" s="479" customFormat="1" ht="9.75" customHeight="1" x14ac:dyDescent="0.25">
      <c r="A253" s="1181"/>
      <c r="B253" s="1211"/>
      <c r="C253" s="1212"/>
      <c r="D253" s="1212"/>
      <c r="E253" s="1213"/>
    </row>
    <row r="254" spans="1:5" s="479" customFormat="1" ht="21" customHeight="1" thickBot="1" x14ac:dyDescent="0.3">
      <c r="A254" s="1182"/>
      <c r="B254" s="1214"/>
      <c r="C254" s="1215"/>
      <c r="D254" s="1215"/>
      <c r="E254" s="1216"/>
    </row>
    <row r="255" spans="1:5" s="479" customFormat="1" ht="34.5" thickBot="1" x14ac:dyDescent="0.3">
      <c r="A255" s="222" t="s">
        <v>301</v>
      </c>
      <c r="B255" s="537" t="s">
        <v>550</v>
      </c>
      <c r="C255" s="526" t="s">
        <v>551</v>
      </c>
      <c r="D255" s="1220" t="s">
        <v>552</v>
      </c>
      <c r="E255" s="1221"/>
    </row>
    <row r="256" spans="1:5" s="479" customFormat="1" ht="39" customHeight="1" thickBot="1" x14ac:dyDescent="0.3">
      <c r="A256" s="462" t="s">
        <v>65</v>
      </c>
      <c r="B256" s="1222" t="s">
        <v>553</v>
      </c>
      <c r="C256" s="1223"/>
      <c r="D256" s="1223"/>
      <c r="E256" s="1224"/>
    </row>
    <row r="257" spans="1:5" s="479" customFormat="1" ht="15.75" thickBot="1" x14ac:dyDescent="0.3">
      <c r="A257" s="462" t="s">
        <v>67</v>
      </c>
      <c r="B257" s="1198" t="s">
        <v>549</v>
      </c>
      <c r="C257" s="1199"/>
      <c r="D257" s="1199"/>
      <c r="E257" s="1200"/>
    </row>
    <row r="258" spans="1:5" s="479" customFormat="1" x14ac:dyDescent="0.25">
      <c r="A258" s="1152"/>
      <c r="B258" s="495">
        <v>2019</v>
      </c>
      <c r="C258" s="495">
        <v>2020</v>
      </c>
      <c r="D258" s="495">
        <v>2021</v>
      </c>
      <c r="E258" s="495">
        <v>2022</v>
      </c>
    </row>
    <row r="259" spans="1:5" s="479" customFormat="1" ht="15.75" customHeight="1" thickBot="1" x14ac:dyDescent="0.3">
      <c r="A259" s="1153"/>
      <c r="B259" s="496" t="s">
        <v>48</v>
      </c>
      <c r="C259" s="496" t="s">
        <v>49</v>
      </c>
      <c r="D259" s="496" t="s">
        <v>49</v>
      </c>
      <c r="E259" s="496" t="s">
        <v>49</v>
      </c>
    </row>
    <row r="260" spans="1:5" s="479" customFormat="1" ht="15.75" thickBot="1" x14ac:dyDescent="0.3">
      <c r="A260" s="462" t="s">
        <v>69</v>
      </c>
      <c r="B260" s="497">
        <v>1200</v>
      </c>
      <c r="C260" s="497">
        <v>0</v>
      </c>
      <c r="D260" s="497">
        <v>0</v>
      </c>
      <c r="E260" s="497">
        <v>0</v>
      </c>
    </row>
    <row r="261" spans="1:5" s="479" customFormat="1" ht="24" customHeight="1" thickBot="1" x14ac:dyDescent="0.3">
      <c r="A261" s="462" t="s">
        <v>70</v>
      </c>
      <c r="B261" s="497">
        <f>B271</f>
        <v>9642</v>
      </c>
      <c r="C261" s="497">
        <f>C271</f>
        <v>0</v>
      </c>
      <c r="D261" s="497">
        <f>D271</f>
        <v>0</v>
      </c>
      <c r="E261" s="497">
        <f>E271</f>
        <v>0</v>
      </c>
    </row>
    <row r="262" spans="1:5" s="479" customFormat="1" ht="23.25" thickBot="1" x14ac:dyDescent="0.3">
      <c r="A262" s="462" t="s">
        <v>71</v>
      </c>
      <c r="B262" s="497">
        <f>B261/B260</f>
        <v>8.0350000000000001</v>
      </c>
      <c r="C262" s="497">
        <f>C260/B260</f>
        <v>0</v>
      </c>
      <c r="D262" s="497">
        <v>0</v>
      </c>
      <c r="E262" s="497">
        <v>0</v>
      </c>
    </row>
    <row r="263" spans="1:5" s="479" customFormat="1" ht="27" customHeight="1" thickBot="1" x14ac:dyDescent="0.3">
      <c r="A263" s="462" t="s">
        <v>72</v>
      </c>
      <c r="B263" s="498" t="s">
        <v>73</v>
      </c>
      <c r="C263" s="499">
        <f>C260/B260-1</f>
        <v>-1</v>
      </c>
      <c r="D263" s="499">
        <v>0</v>
      </c>
      <c r="E263" s="499">
        <v>0</v>
      </c>
    </row>
    <row r="264" spans="1:5" s="479" customFormat="1" ht="23.25" thickBot="1" x14ac:dyDescent="0.3">
      <c r="A264" s="462" t="s">
        <v>74</v>
      </c>
      <c r="B264" s="498" t="s">
        <v>73</v>
      </c>
      <c r="C264" s="499">
        <f>C261/B261-1</f>
        <v>-1</v>
      </c>
      <c r="D264" s="499">
        <v>0</v>
      </c>
      <c r="E264" s="499">
        <v>0</v>
      </c>
    </row>
    <row r="265" spans="1:5" s="479" customFormat="1" ht="21" customHeight="1" thickBot="1" x14ac:dyDescent="0.3">
      <c r="A265" s="462" t="s">
        <v>75</v>
      </c>
      <c r="B265" s="498" t="s">
        <v>73</v>
      </c>
      <c r="C265" s="499">
        <f>C262/B262-1</f>
        <v>-1</v>
      </c>
      <c r="D265" s="499">
        <v>0</v>
      </c>
      <c r="E265" s="499">
        <v>0</v>
      </c>
    </row>
    <row r="266" spans="1:5" s="479" customFormat="1" ht="15.75" customHeight="1" thickBot="1" x14ac:dyDescent="0.3">
      <c r="A266" s="1234" t="s">
        <v>92</v>
      </c>
      <c r="B266" s="1235"/>
      <c r="C266" s="1235"/>
      <c r="D266" s="1235"/>
      <c r="E266" s="1236"/>
    </row>
    <row r="267" spans="1:5" s="479" customFormat="1" x14ac:dyDescent="0.25">
      <c r="A267" s="1152"/>
      <c r="B267" s="495">
        <v>2019</v>
      </c>
      <c r="C267" s="495">
        <v>2020</v>
      </c>
      <c r="D267" s="495">
        <v>2021</v>
      </c>
      <c r="E267" s="495">
        <v>2022</v>
      </c>
    </row>
    <row r="268" spans="1:5" s="479" customFormat="1" ht="36" customHeight="1" thickBot="1" x14ac:dyDescent="0.3">
      <c r="A268" s="1153"/>
      <c r="B268" s="496" t="s">
        <v>48</v>
      </c>
      <c r="C268" s="496" t="s">
        <v>49</v>
      </c>
      <c r="D268" s="496" t="s">
        <v>49</v>
      </c>
      <c r="E268" s="496" t="s">
        <v>49</v>
      </c>
    </row>
    <row r="269" spans="1:5" s="479" customFormat="1" ht="24.75" thickBot="1" x14ac:dyDescent="0.3">
      <c r="A269" s="538" t="s">
        <v>110</v>
      </c>
      <c r="B269" s="481">
        <v>0</v>
      </c>
      <c r="C269" s="481">
        <v>0</v>
      </c>
      <c r="D269" s="481">
        <v>0</v>
      </c>
      <c r="E269" s="481">
        <v>0</v>
      </c>
    </row>
    <row r="270" spans="1:5" s="479" customFormat="1" ht="24.75" thickBot="1" x14ac:dyDescent="0.3">
      <c r="A270" s="538" t="s">
        <v>114</v>
      </c>
      <c r="B270" s="482">
        <v>9642</v>
      </c>
      <c r="C270" s="507">
        <v>0</v>
      </c>
      <c r="D270" s="481">
        <v>0</v>
      </c>
      <c r="E270" s="481">
        <v>0</v>
      </c>
    </row>
    <row r="271" spans="1:5" s="479" customFormat="1" ht="24.75" thickBot="1" x14ac:dyDescent="0.3">
      <c r="A271" s="539" t="s">
        <v>93</v>
      </c>
      <c r="B271" s="483">
        <f>B270+B269</f>
        <v>9642</v>
      </c>
      <c r="C271" s="483">
        <f>C270+C269</f>
        <v>0</v>
      </c>
      <c r="D271" s="483">
        <f>D270+D269</f>
        <v>0</v>
      </c>
      <c r="E271" s="483">
        <f>E270+E269</f>
        <v>0</v>
      </c>
    </row>
    <row r="272" spans="1:5" s="479" customFormat="1" ht="15.75" customHeight="1" x14ac:dyDescent="0.25">
      <c r="A272" s="1180" t="s">
        <v>554</v>
      </c>
      <c r="B272" s="1208"/>
      <c r="C272" s="1209"/>
      <c r="D272" s="1209"/>
      <c r="E272" s="1210"/>
    </row>
    <row r="273" spans="1:5" s="479" customFormat="1" x14ac:dyDescent="0.25">
      <c r="A273" s="1181"/>
      <c r="B273" s="1211"/>
      <c r="C273" s="1212"/>
      <c r="D273" s="1212"/>
      <c r="E273" s="1213"/>
    </row>
    <row r="274" spans="1:5" s="479" customFormat="1" ht="15.75" thickBot="1" x14ac:dyDescent="0.3">
      <c r="A274" s="1182"/>
      <c r="B274" s="1214"/>
      <c r="C274" s="1215"/>
      <c r="D274" s="1215"/>
      <c r="E274" s="1216"/>
    </row>
    <row r="275" spans="1:5" s="479" customFormat="1" ht="18" customHeight="1" thickBot="1" x14ac:dyDescent="0.3">
      <c r="A275" s="540"/>
      <c r="B275" s="541"/>
      <c r="C275" s="542"/>
      <c r="D275" s="541"/>
      <c r="E275" s="543"/>
    </row>
    <row r="276" spans="1:5" s="479" customFormat="1" ht="34.5" thickBot="1" x14ac:dyDescent="0.3">
      <c r="A276" s="222" t="s">
        <v>315</v>
      </c>
      <c r="B276" s="537" t="s">
        <v>555</v>
      </c>
      <c r="C276" s="526" t="s">
        <v>551</v>
      </c>
      <c r="D276" s="1220" t="s">
        <v>556</v>
      </c>
      <c r="E276" s="1221"/>
    </row>
    <row r="277" spans="1:5" s="479" customFormat="1" ht="30.75" customHeight="1" thickBot="1" x14ac:dyDescent="0.3">
      <c r="A277" s="462" t="s">
        <v>65</v>
      </c>
      <c r="B277" s="841" t="s">
        <v>557</v>
      </c>
      <c r="C277" s="1237"/>
      <c r="D277" s="842"/>
      <c r="E277" s="843"/>
    </row>
    <row r="278" spans="1:5" s="479" customFormat="1" ht="15.75" thickBot="1" x14ac:dyDescent="0.3">
      <c r="A278" s="462" t="s">
        <v>67</v>
      </c>
      <c r="B278" s="1198" t="s">
        <v>549</v>
      </c>
      <c r="C278" s="1199"/>
      <c r="D278" s="1199"/>
      <c r="E278" s="1200"/>
    </row>
    <row r="279" spans="1:5" s="479" customFormat="1" x14ac:dyDescent="0.25">
      <c r="A279" s="1152"/>
      <c r="B279" s="495">
        <v>2019</v>
      </c>
      <c r="C279" s="495">
        <v>2020</v>
      </c>
      <c r="D279" s="495">
        <v>2021</v>
      </c>
      <c r="E279" s="495">
        <v>2022</v>
      </c>
    </row>
    <row r="280" spans="1:5" s="479" customFormat="1" ht="15.75" thickBot="1" x14ac:dyDescent="0.3">
      <c r="A280" s="1153"/>
      <c r="B280" s="496" t="s">
        <v>48</v>
      </c>
      <c r="C280" s="496" t="s">
        <v>49</v>
      </c>
      <c r="D280" s="496" t="s">
        <v>49</v>
      </c>
      <c r="E280" s="496" t="s">
        <v>49</v>
      </c>
    </row>
    <row r="281" spans="1:5" s="479" customFormat="1" ht="15.75" thickBot="1" x14ac:dyDescent="0.3">
      <c r="A281" s="462" t="s">
        <v>69</v>
      </c>
      <c r="B281" s="497">
        <v>1362</v>
      </c>
      <c r="C281" s="497">
        <v>0</v>
      </c>
      <c r="D281" s="497">
        <v>0</v>
      </c>
      <c r="E281" s="497">
        <v>0</v>
      </c>
    </row>
    <row r="282" spans="1:5" s="479" customFormat="1" ht="24" customHeight="1" thickBot="1" x14ac:dyDescent="0.3">
      <c r="A282" s="462" t="s">
        <v>70</v>
      </c>
      <c r="B282" s="497">
        <f>B292</f>
        <v>27247</v>
      </c>
      <c r="C282" s="497">
        <f>C292</f>
        <v>0</v>
      </c>
      <c r="D282" s="497">
        <f>D292</f>
        <v>0</v>
      </c>
      <c r="E282" s="497">
        <f>E292</f>
        <v>0</v>
      </c>
    </row>
    <row r="283" spans="1:5" s="479" customFormat="1" ht="23.25" thickBot="1" x14ac:dyDescent="0.3">
      <c r="A283" s="462" t="s">
        <v>71</v>
      </c>
      <c r="B283" s="497">
        <f>B282/B281</f>
        <v>20.005139500734213</v>
      </c>
      <c r="C283" s="497">
        <v>0</v>
      </c>
      <c r="D283" s="497">
        <v>0</v>
      </c>
      <c r="E283" s="497">
        <v>0</v>
      </c>
    </row>
    <row r="284" spans="1:5" s="479" customFormat="1" ht="27" customHeight="1" thickBot="1" x14ac:dyDescent="0.3">
      <c r="A284" s="462" t="s">
        <v>72</v>
      </c>
      <c r="B284" s="498" t="s">
        <v>73</v>
      </c>
      <c r="C284" s="499">
        <f>C281/B281-1</f>
        <v>-1</v>
      </c>
      <c r="D284" s="499">
        <v>0</v>
      </c>
      <c r="E284" s="499">
        <v>0</v>
      </c>
    </row>
    <row r="285" spans="1:5" s="479" customFormat="1" ht="23.25" thickBot="1" x14ac:dyDescent="0.3">
      <c r="A285" s="462" t="s">
        <v>74</v>
      </c>
      <c r="B285" s="498" t="s">
        <v>73</v>
      </c>
      <c r="C285" s="499">
        <f>C282/B282-1</f>
        <v>-1</v>
      </c>
      <c r="D285" s="499">
        <v>0</v>
      </c>
      <c r="E285" s="499">
        <v>0</v>
      </c>
    </row>
    <row r="286" spans="1:5" s="479" customFormat="1" ht="23.25" thickBot="1" x14ac:dyDescent="0.3">
      <c r="A286" s="462" t="s">
        <v>75</v>
      </c>
      <c r="B286" s="498" t="s">
        <v>73</v>
      </c>
      <c r="C286" s="499">
        <f>C283/B283-1</f>
        <v>-1</v>
      </c>
      <c r="D286" s="499">
        <v>0</v>
      </c>
      <c r="E286" s="499">
        <v>0</v>
      </c>
    </row>
    <row r="287" spans="1:5" s="479" customFormat="1" ht="15.75" thickBot="1" x14ac:dyDescent="0.3">
      <c r="A287" s="1234" t="s">
        <v>98</v>
      </c>
      <c r="B287" s="1235"/>
      <c r="C287" s="1235"/>
      <c r="D287" s="1235"/>
      <c r="E287" s="1236"/>
    </row>
    <row r="288" spans="1:5" s="479" customFormat="1" x14ac:dyDescent="0.25">
      <c r="A288" s="1152"/>
      <c r="B288" s="495">
        <v>2018</v>
      </c>
      <c r="C288" s="495">
        <v>2019</v>
      </c>
      <c r="D288" s="495">
        <v>2020</v>
      </c>
      <c r="E288" s="495">
        <v>2021</v>
      </c>
    </row>
    <row r="289" spans="1:5" s="479" customFormat="1" ht="15.75" thickBot="1" x14ac:dyDescent="0.3">
      <c r="A289" s="1153"/>
      <c r="B289" s="496" t="s">
        <v>48</v>
      </c>
      <c r="C289" s="496" t="s">
        <v>49</v>
      </c>
      <c r="D289" s="496" t="s">
        <v>49</v>
      </c>
      <c r="E289" s="496" t="s">
        <v>49</v>
      </c>
    </row>
    <row r="290" spans="1:5" s="479" customFormat="1" ht="24.75" thickBot="1" x14ac:dyDescent="0.3">
      <c r="A290" s="538" t="s">
        <v>110</v>
      </c>
      <c r="B290" s="481">
        <v>0</v>
      </c>
      <c r="C290" s="481">
        <v>0</v>
      </c>
      <c r="D290" s="481">
        <v>0</v>
      </c>
      <c r="E290" s="481">
        <v>0</v>
      </c>
    </row>
    <row r="291" spans="1:5" s="479" customFormat="1" ht="24.75" thickBot="1" x14ac:dyDescent="0.3">
      <c r="A291" s="538" t="s">
        <v>114</v>
      </c>
      <c r="B291" s="482">
        <v>27247</v>
      </c>
      <c r="C291" s="507">
        <v>0</v>
      </c>
      <c r="D291" s="507">
        <v>0</v>
      </c>
      <c r="E291" s="507">
        <v>0</v>
      </c>
    </row>
    <row r="292" spans="1:5" s="479" customFormat="1" ht="24.75" thickBot="1" x14ac:dyDescent="0.3">
      <c r="A292" s="539" t="s">
        <v>99</v>
      </c>
      <c r="B292" s="482">
        <f>B291+B290</f>
        <v>27247</v>
      </c>
      <c r="C292" s="482">
        <f>C291+C290</f>
        <v>0</v>
      </c>
      <c r="D292" s="482">
        <f>D291+D290</f>
        <v>0</v>
      </c>
      <c r="E292" s="482">
        <f>E291+E290</f>
        <v>0</v>
      </c>
    </row>
    <row r="293" spans="1:5" s="479" customFormat="1" ht="18.75" customHeight="1" x14ac:dyDescent="0.25">
      <c r="A293" s="1180" t="s">
        <v>369</v>
      </c>
      <c r="B293" s="1208"/>
      <c r="C293" s="1209"/>
      <c r="D293" s="1209"/>
      <c r="E293" s="1210"/>
    </row>
    <row r="294" spans="1:5" s="479" customFormat="1" ht="16.5" customHeight="1" x14ac:dyDescent="0.25">
      <c r="A294" s="1181"/>
      <c r="B294" s="1211"/>
      <c r="C294" s="1212"/>
      <c r="D294" s="1212"/>
      <c r="E294" s="1213"/>
    </row>
    <row r="295" spans="1:5" s="479" customFormat="1" ht="15.75" thickBot="1" x14ac:dyDescent="0.3">
      <c r="A295" s="1182"/>
      <c r="B295" s="1214"/>
      <c r="C295" s="1215"/>
      <c r="D295" s="1215"/>
      <c r="E295" s="1216"/>
    </row>
    <row r="296" spans="1:5" s="479" customFormat="1" ht="34.5" thickBot="1" x14ac:dyDescent="0.3">
      <c r="A296" s="222" t="s">
        <v>558</v>
      </c>
      <c r="B296" s="537" t="s">
        <v>559</v>
      </c>
      <c r="C296" s="526" t="s">
        <v>546</v>
      </c>
      <c r="D296" s="1220" t="s">
        <v>560</v>
      </c>
      <c r="E296" s="1221"/>
    </row>
    <row r="297" spans="1:5" s="479" customFormat="1" ht="42" customHeight="1" thickBot="1" x14ac:dyDescent="0.3">
      <c r="A297" s="462" t="s">
        <v>65</v>
      </c>
      <c r="B297" s="1229" t="s">
        <v>561</v>
      </c>
      <c r="C297" s="1230"/>
      <c r="D297" s="1230"/>
      <c r="E297" s="1231"/>
    </row>
    <row r="298" spans="1:5" s="479" customFormat="1" ht="15.75" thickBot="1" x14ac:dyDescent="0.3">
      <c r="A298" s="462" t="s">
        <v>67</v>
      </c>
      <c r="B298" s="1198" t="s">
        <v>562</v>
      </c>
      <c r="C298" s="1199"/>
      <c r="D298" s="1199"/>
      <c r="E298" s="1200"/>
    </row>
    <row r="299" spans="1:5" s="479" customFormat="1" ht="15.75" customHeight="1" x14ac:dyDescent="0.25">
      <c r="A299" s="1152"/>
      <c r="B299" s="495">
        <v>2019</v>
      </c>
      <c r="C299" s="495">
        <v>2020</v>
      </c>
      <c r="D299" s="495">
        <v>2021</v>
      </c>
      <c r="E299" s="495">
        <v>2022</v>
      </c>
    </row>
    <row r="300" spans="1:5" s="479" customFormat="1" ht="15.75" thickBot="1" x14ac:dyDescent="0.3">
      <c r="A300" s="1153"/>
      <c r="B300" s="496" t="s">
        <v>48</v>
      </c>
      <c r="C300" s="496" t="s">
        <v>49</v>
      </c>
      <c r="D300" s="496" t="s">
        <v>49</v>
      </c>
      <c r="E300" s="496" t="s">
        <v>49</v>
      </c>
    </row>
    <row r="301" spans="1:5" s="479" customFormat="1" ht="15.75" thickBot="1" x14ac:dyDescent="0.3">
      <c r="A301" s="462" t="s">
        <v>69</v>
      </c>
      <c r="B301" s="497">
        <v>500</v>
      </c>
      <c r="C301" s="497">
        <v>0</v>
      </c>
      <c r="D301" s="497">
        <v>0</v>
      </c>
      <c r="E301" s="497">
        <v>0</v>
      </c>
    </row>
    <row r="302" spans="1:5" s="479" customFormat="1" ht="15.75" thickBot="1" x14ac:dyDescent="0.3">
      <c r="A302" s="462" t="s">
        <v>70</v>
      </c>
      <c r="B302" s="497">
        <f>B312</f>
        <v>13000</v>
      </c>
      <c r="C302" s="497">
        <f>C312</f>
        <v>0</v>
      </c>
      <c r="D302" s="497">
        <f>D312</f>
        <v>0</v>
      </c>
      <c r="E302" s="497">
        <f>E312</f>
        <v>0</v>
      </c>
    </row>
    <row r="303" spans="1:5" s="479" customFormat="1" ht="23.25" thickBot="1" x14ac:dyDescent="0.3">
      <c r="A303" s="462" t="s">
        <v>71</v>
      </c>
      <c r="B303" s="497">
        <f>B302/B301</f>
        <v>26</v>
      </c>
      <c r="C303" s="497">
        <v>0</v>
      </c>
      <c r="D303" s="497">
        <v>0</v>
      </c>
      <c r="E303" s="497">
        <v>0</v>
      </c>
    </row>
    <row r="304" spans="1:5" s="479" customFormat="1" ht="15.75" thickBot="1" x14ac:dyDescent="0.3">
      <c r="A304" s="462" t="s">
        <v>72</v>
      </c>
      <c r="B304" s="498" t="s">
        <v>73</v>
      </c>
      <c r="C304" s="499">
        <f>C301/B301-1</f>
        <v>-1</v>
      </c>
      <c r="D304" s="499">
        <v>0</v>
      </c>
      <c r="E304" s="499">
        <v>0</v>
      </c>
    </row>
    <row r="305" spans="1:5" s="479" customFormat="1" ht="23.25" thickBot="1" x14ac:dyDescent="0.3">
      <c r="A305" s="462" t="s">
        <v>74</v>
      </c>
      <c r="B305" s="498" t="s">
        <v>73</v>
      </c>
      <c r="C305" s="499">
        <v>0</v>
      </c>
      <c r="D305" s="499">
        <v>0</v>
      </c>
      <c r="E305" s="499">
        <v>0</v>
      </c>
    </row>
    <row r="306" spans="1:5" s="479" customFormat="1" ht="23.25" thickBot="1" x14ac:dyDescent="0.3">
      <c r="A306" s="462" t="s">
        <v>75</v>
      </c>
      <c r="B306" s="498" t="s">
        <v>73</v>
      </c>
      <c r="C306" s="499">
        <v>0</v>
      </c>
      <c r="D306" s="499">
        <v>0</v>
      </c>
      <c r="E306" s="499">
        <v>0</v>
      </c>
    </row>
    <row r="307" spans="1:5" s="479" customFormat="1" ht="15.75" thickBot="1" x14ac:dyDescent="0.3">
      <c r="A307" s="1234" t="s">
        <v>145</v>
      </c>
      <c r="B307" s="1235"/>
      <c r="C307" s="1235"/>
      <c r="D307" s="1235"/>
      <c r="E307" s="1236"/>
    </row>
    <row r="308" spans="1:5" s="479" customFormat="1" x14ac:dyDescent="0.25">
      <c r="A308" s="1152"/>
      <c r="B308" s="495">
        <v>2019</v>
      </c>
      <c r="C308" s="495">
        <v>2020</v>
      </c>
      <c r="D308" s="495">
        <v>2021</v>
      </c>
      <c r="E308" s="495">
        <v>2022</v>
      </c>
    </row>
    <row r="309" spans="1:5" s="479" customFormat="1" ht="15.75" thickBot="1" x14ac:dyDescent="0.3">
      <c r="A309" s="1153"/>
      <c r="B309" s="496" t="s">
        <v>48</v>
      </c>
      <c r="C309" s="496" t="s">
        <v>49</v>
      </c>
      <c r="D309" s="496" t="s">
        <v>49</v>
      </c>
      <c r="E309" s="496" t="s">
        <v>49</v>
      </c>
    </row>
    <row r="310" spans="1:5" s="479" customFormat="1" ht="31.5" customHeight="1" thickBot="1" x14ac:dyDescent="0.3">
      <c r="A310" s="538" t="s">
        <v>110</v>
      </c>
      <c r="B310" s="481">
        <v>0</v>
      </c>
      <c r="C310" s="481">
        <v>0</v>
      </c>
      <c r="D310" s="481">
        <v>0</v>
      </c>
      <c r="E310" s="481">
        <v>0</v>
      </c>
    </row>
    <row r="311" spans="1:5" s="479" customFormat="1" ht="27.75" customHeight="1" thickBot="1" x14ac:dyDescent="0.3">
      <c r="A311" s="538" t="s">
        <v>114</v>
      </c>
      <c r="B311" s="482">
        <v>13000</v>
      </c>
      <c r="C311" s="507">
        <v>0</v>
      </c>
      <c r="D311" s="481">
        <v>0</v>
      </c>
      <c r="E311" s="481">
        <v>0</v>
      </c>
    </row>
    <row r="312" spans="1:5" s="479" customFormat="1" ht="24.75" thickBot="1" x14ac:dyDescent="0.3">
      <c r="A312" s="539" t="s">
        <v>138</v>
      </c>
      <c r="B312" s="482">
        <f>B311+B310</f>
        <v>13000</v>
      </c>
      <c r="C312" s="482">
        <f>C311+C310</f>
        <v>0</v>
      </c>
      <c r="D312" s="483">
        <f>D311+D310</f>
        <v>0</v>
      </c>
      <c r="E312" s="483">
        <f>E311+E310</f>
        <v>0</v>
      </c>
    </row>
    <row r="313" spans="1:5" s="479" customFormat="1" ht="10.5" customHeight="1" x14ac:dyDescent="0.25">
      <c r="A313" s="1180" t="s">
        <v>237</v>
      </c>
      <c r="B313" s="1208"/>
      <c r="C313" s="1209"/>
      <c r="D313" s="1209"/>
      <c r="E313" s="1210"/>
    </row>
    <row r="314" spans="1:5" s="479" customFormat="1" x14ac:dyDescent="0.25">
      <c r="A314" s="1181"/>
      <c r="B314" s="1211"/>
      <c r="C314" s="1212"/>
      <c r="D314" s="1212"/>
      <c r="E314" s="1213"/>
    </row>
    <row r="315" spans="1:5" s="479" customFormat="1" ht="24" customHeight="1" thickBot="1" x14ac:dyDescent="0.3">
      <c r="A315" s="1182"/>
      <c r="B315" s="1214"/>
      <c r="C315" s="1215"/>
      <c r="D315" s="1215"/>
      <c r="E315" s="1216"/>
    </row>
    <row r="316" spans="1:5" s="479" customFormat="1" ht="34.5" thickBot="1" x14ac:dyDescent="0.3">
      <c r="A316" s="222" t="s">
        <v>563</v>
      </c>
      <c r="B316" s="537" t="s">
        <v>564</v>
      </c>
      <c r="C316" s="526" t="s">
        <v>546</v>
      </c>
      <c r="D316" s="1220" t="s">
        <v>565</v>
      </c>
      <c r="E316" s="1221"/>
    </row>
    <row r="317" spans="1:5" s="479" customFormat="1" ht="15.75" thickBot="1" x14ac:dyDescent="0.3">
      <c r="A317" s="462" t="s">
        <v>65</v>
      </c>
      <c r="B317" s="841" t="s">
        <v>566</v>
      </c>
      <c r="C317" s="1237"/>
      <c r="D317" s="842"/>
      <c r="E317" s="843"/>
    </row>
    <row r="318" spans="1:5" s="479" customFormat="1" ht="15.75" thickBot="1" x14ac:dyDescent="0.3">
      <c r="A318" s="462" t="s">
        <v>67</v>
      </c>
      <c r="B318" s="1198" t="s">
        <v>549</v>
      </c>
      <c r="C318" s="1199"/>
      <c r="D318" s="1199"/>
      <c r="E318" s="1200"/>
    </row>
    <row r="319" spans="1:5" s="479" customFormat="1" x14ac:dyDescent="0.25">
      <c r="A319" s="1152"/>
      <c r="B319" s="495">
        <v>2019</v>
      </c>
      <c r="C319" s="495">
        <v>2020</v>
      </c>
      <c r="D319" s="495">
        <v>2021</v>
      </c>
      <c r="E319" s="495">
        <v>2022</v>
      </c>
    </row>
    <row r="320" spans="1:5" s="479" customFormat="1" ht="15.75" thickBot="1" x14ac:dyDescent="0.3">
      <c r="A320" s="1153"/>
      <c r="B320" s="496" t="s">
        <v>48</v>
      </c>
      <c r="C320" s="496" t="s">
        <v>49</v>
      </c>
      <c r="D320" s="496" t="s">
        <v>49</v>
      </c>
      <c r="E320" s="496" t="s">
        <v>49</v>
      </c>
    </row>
    <row r="321" spans="1:5" s="479" customFormat="1" ht="15.75" thickBot="1" x14ac:dyDescent="0.3">
      <c r="A321" s="462" t="s">
        <v>69</v>
      </c>
      <c r="B321" s="497">
        <v>3000</v>
      </c>
      <c r="C321" s="497">
        <v>0</v>
      </c>
      <c r="D321" s="497">
        <v>0</v>
      </c>
      <c r="E321" s="497">
        <v>0</v>
      </c>
    </row>
    <row r="322" spans="1:5" s="479" customFormat="1" ht="15.75" thickBot="1" x14ac:dyDescent="0.3">
      <c r="A322" s="462" t="s">
        <v>70</v>
      </c>
      <c r="B322" s="497">
        <f>B332</f>
        <v>71400</v>
      </c>
      <c r="C322" s="497">
        <f>C332</f>
        <v>0</v>
      </c>
      <c r="D322" s="497">
        <f>D332</f>
        <v>0</v>
      </c>
      <c r="E322" s="497">
        <v>0</v>
      </c>
    </row>
    <row r="323" spans="1:5" s="479" customFormat="1" ht="23.25" thickBot="1" x14ac:dyDescent="0.3">
      <c r="A323" s="462" t="s">
        <v>71</v>
      </c>
      <c r="B323" s="497">
        <f>B322/B321</f>
        <v>23.8</v>
      </c>
      <c r="C323" s="497">
        <v>0</v>
      </c>
      <c r="D323" s="497">
        <v>0</v>
      </c>
      <c r="E323" s="497">
        <v>0</v>
      </c>
    </row>
    <row r="324" spans="1:5" s="479" customFormat="1" ht="15.75" thickBot="1" x14ac:dyDescent="0.3">
      <c r="A324" s="462" t="s">
        <v>72</v>
      </c>
      <c r="B324" s="498" t="s">
        <v>73</v>
      </c>
      <c r="C324" s="499">
        <f>C321/B321-1</f>
        <v>-1</v>
      </c>
      <c r="D324" s="499">
        <v>0</v>
      </c>
      <c r="E324" s="499">
        <v>0</v>
      </c>
    </row>
    <row r="325" spans="1:5" s="479" customFormat="1" ht="23.25" thickBot="1" x14ac:dyDescent="0.3">
      <c r="A325" s="462" t="s">
        <v>74</v>
      </c>
      <c r="B325" s="498" t="s">
        <v>73</v>
      </c>
      <c r="C325" s="499">
        <f>C322/B322-1</f>
        <v>-1</v>
      </c>
      <c r="D325" s="499">
        <v>0</v>
      </c>
      <c r="E325" s="499">
        <v>0</v>
      </c>
    </row>
    <row r="326" spans="1:5" s="479" customFormat="1" ht="23.25" thickBot="1" x14ac:dyDescent="0.3">
      <c r="A326" s="462" t="s">
        <v>75</v>
      </c>
      <c r="B326" s="498" t="s">
        <v>73</v>
      </c>
      <c r="C326" s="499">
        <f>C323/B323-1</f>
        <v>-1</v>
      </c>
      <c r="D326" s="499">
        <v>0</v>
      </c>
      <c r="E326" s="499">
        <v>0</v>
      </c>
    </row>
    <row r="327" spans="1:5" s="479" customFormat="1" ht="15.75" thickBot="1" x14ac:dyDescent="0.3">
      <c r="A327" s="1234" t="s">
        <v>567</v>
      </c>
      <c r="B327" s="1235"/>
      <c r="C327" s="1235"/>
      <c r="D327" s="1235"/>
      <c r="E327" s="1236"/>
    </row>
    <row r="328" spans="1:5" s="479" customFormat="1" x14ac:dyDescent="0.25">
      <c r="A328" s="1152"/>
      <c r="B328" s="495">
        <v>2019</v>
      </c>
      <c r="C328" s="495">
        <v>2020</v>
      </c>
      <c r="D328" s="495">
        <v>2021</v>
      </c>
      <c r="E328" s="495">
        <v>2022</v>
      </c>
    </row>
    <row r="329" spans="1:5" s="479" customFormat="1" ht="15.75" thickBot="1" x14ac:dyDescent="0.3">
      <c r="A329" s="1153"/>
      <c r="B329" s="496" t="s">
        <v>48</v>
      </c>
      <c r="C329" s="496" t="s">
        <v>49</v>
      </c>
      <c r="D329" s="496" t="s">
        <v>49</v>
      </c>
      <c r="E329" s="496" t="s">
        <v>49</v>
      </c>
    </row>
    <row r="330" spans="1:5" s="479" customFormat="1" ht="24.75" thickBot="1" x14ac:dyDescent="0.3">
      <c r="A330" s="538" t="s">
        <v>110</v>
      </c>
      <c r="B330" s="481">
        <v>0</v>
      </c>
      <c r="C330" s="481">
        <v>0</v>
      </c>
      <c r="D330" s="481">
        <v>0</v>
      </c>
      <c r="E330" s="481">
        <v>0</v>
      </c>
    </row>
    <row r="331" spans="1:5" s="479" customFormat="1" ht="24.75" thickBot="1" x14ac:dyDescent="0.3">
      <c r="A331" s="538" t="s">
        <v>114</v>
      </c>
      <c r="B331" s="482">
        <v>71400</v>
      </c>
      <c r="C331" s="507">
        <v>0</v>
      </c>
      <c r="D331" s="481">
        <v>0</v>
      </c>
      <c r="E331" s="481">
        <v>0</v>
      </c>
    </row>
    <row r="332" spans="1:5" s="479" customFormat="1" ht="24.75" thickBot="1" x14ac:dyDescent="0.3">
      <c r="A332" s="539" t="s">
        <v>568</v>
      </c>
      <c r="B332" s="482">
        <f>B331+B330</f>
        <v>71400</v>
      </c>
      <c r="C332" s="482">
        <f>C331+C330</f>
        <v>0</v>
      </c>
      <c r="D332" s="483">
        <f>D331+D330</f>
        <v>0</v>
      </c>
      <c r="E332" s="483">
        <f>E331+E330</f>
        <v>0</v>
      </c>
    </row>
    <row r="333" spans="1:5" s="479" customFormat="1" ht="47.25" customHeight="1" thickBot="1" x14ac:dyDescent="0.3">
      <c r="A333" s="544" t="s">
        <v>381</v>
      </c>
      <c r="B333" s="545"/>
      <c r="C333" s="546"/>
      <c r="D333" s="547"/>
      <c r="E333" s="483"/>
    </row>
    <row r="334" spans="1:5" s="479" customFormat="1" ht="34.5" thickBot="1" x14ac:dyDescent="0.3">
      <c r="A334" s="548" t="s">
        <v>569</v>
      </c>
      <c r="B334" s="549" t="s">
        <v>570</v>
      </c>
      <c r="C334" s="550" t="s">
        <v>264</v>
      </c>
      <c r="D334" s="1242" t="s">
        <v>571</v>
      </c>
      <c r="E334" s="1243"/>
    </row>
    <row r="335" spans="1:5" s="479" customFormat="1" ht="15.75" thickBot="1" x14ac:dyDescent="0.3">
      <c r="A335" s="462" t="s">
        <v>65</v>
      </c>
      <c r="B335" s="841" t="s">
        <v>572</v>
      </c>
      <c r="C335" s="1237"/>
      <c r="D335" s="842"/>
      <c r="E335" s="843"/>
    </row>
    <row r="336" spans="1:5" s="479" customFormat="1" ht="15.75" thickBot="1" x14ac:dyDescent="0.3">
      <c r="A336" s="462" t="s">
        <v>67</v>
      </c>
      <c r="B336" s="1198" t="s">
        <v>549</v>
      </c>
      <c r="C336" s="1199"/>
      <c r="D336" s="1199"/>
      <c r="E336" s="1200"/>
    </row>
    <row r="337" spans="1:5" s="479" customFormat="1" x14ac:dyDescent="0.25">
      <c r="A337" s="1152"/>
      <c r="B337" s="495">
        <v>2019</v>
      </c>
      <c r="C337" s="495">
        <v>2020</v>
      </c>
      <c r="D337" s="495">
        <v>2021</v>
      </c>
      <c r="E337" s="495">
        <v>2022</v>
      </c>
    </row>
    <row r="338" spans="1:5" s="479" customFormat="1" ht="15.75" thickBot="1" x14ac:dyDescent="0.3">
      <c r="A338" s="1153"/>
      <c r="B338" s="496" t="s">
        <v>48</v>
      </c>
      <c r="C338" s="496" t="s">
        <v>49</v>
      </c>
      <c r="D338" s="496" t="s">
        <v>49</v>
      </c>
      <c r="E338" s="496" t="s">
        <v>49</v>
      </c>
    </row>
    <row r="339" spans="1:5" s="479" customFormat="1" ht="15.75" thickBot="1" x14ac:dyDescent="0.3">
      <c r="A339" s="462" t="s">
        <v>69</v>
      </c>
      <c r="B339" s="497">
        <v>0</v>
      </c>
      <c r="C339" s="497">
        <v>176</v>
      </c>
      <c r="D339" s="497">
        <v>0</v>
      </c>
      <c r="E339" s="497">
        <v>0</v>
      </c>
    </row>
    <row r="340" spans="1:5" s="479" customFormat="1" ht="27" customHeight="1" thickBot="1" x14ac:dyDescent="0.3">
      <c r="A340" s="462" t="s">
        <v>70</v>
      </c>
      <c r="B340" s="497">
        <f>B350</f>
        <v>0</v>
      </c>
      <c r="C340" s="497">
        <f>C350</f>
        <v>12348</v>
      </c>
      <c r="D340" s="497">
        <f>D350</f>
        <v>0</v>
      </c>
      <c r="E340" s="497">
        <v>0</v>
      </c>
    </row>
    <row r="341" spans="1:5" s="479" customFormat="1" ht="23.25" thickBot="1" x14ac:dyDescent="0.3">
      <c r="A341" s="462" t="s">
        <v>71</v>
      </c>
      <c r="B341" s="497">
        <v>0</v>
      </c>
      <c r="C341" s="497">
        <f>C340/C339</f>
        <v>70.159090909090907</v>
      </c>
      <c r="D341" s="497">
        <v>0</v>
      </c>
      <c r="E341" s="497">
        <v>0</v>
      </c>
    </row>
    <row r="342" spans="1:5" s="479" customFormat="1" ht="25.5" customHeight="1" thickBot="1" x14ac:dyDescent="0.3">
      <c r="A342" s="462" t="s">
        <v>72</v>
      </c>
      <c r="B342" s="498" t="s">
        <v>73</v>
      </c>
      <c r="C342" s="499">
        <v>0</v>
      </c>
      <c r="D342" s="499">
        <f>D339/C339-1</f>
        <v>-1</v>
      </c>
      <c r="E342" s="499">
        <v>0</v>
      </c>
    </row>
    <row r="343" spans="1:5" s="479" customFormat="1" ht="23.25" thickBot="1" x14ac:dyDescent="0.3">
      <c r="A343" s="462" t="s">
        <v>74</v>
      </c>
      <c r="B343" s="498" t="s">
        <v>73</v>
      </c>
      <c r="C343" s="551">
        <v>0</v>
      </c>
      <c r="D343" s="499">
        <f>D340/C340-1</f>
        <v>-1</v>
      </c>
      <c r="E343" s="499">
        <v>0</v>
      </c>
    </row>
    <row r="344" spans="1:5" s="479" customFormat="1" ht="23.25" thickBot="1" x14ac:dyDescent="0.3">
      <c r="A344" s="462" t="s">
        <v>75</v>
      </c>
      <c r="B344" s="498" t="s">
        <v>73</v>
      </c>
      <c r="C344" s="499">
        <v>0</v>
      </c>
      <c r="D344" s="499">
        <v>0</v>
      </c>
      <c r="E344" s="499">
        <v>0</v>
      </c>
    </row>
    <row r="345" spans="1:5" s="479" customFormat="1" ht="15.75" thickBot="1" x14ac:dyDescent="0.3">
      <c r="A345" s="1238" t="s">
        <v>573</v>
      </c>
      <c r="B345" s="1239"/>
      <c r="C345" s="1239"/>
      <c r="D345" s="1239"/>
      <c r="E345" s="1240"/>
    </row>
    <row r="346" spans="1:5" s="479" customFormat="1" x14ac:dyDescent="0.25">
      <c r="A346" s="1152"/>
      <c r="B346" s="495">
        <v>2019</v>
      </c>
      <c r="C346" s="495">
        <v>2020</v>
      </c>
      <c r="D346" s="495">
        <v>2021</v>
      </c>
      <c r="E346" s="495">
        <v>2022</v>
      </c>
    </row>
    <row r="347" spans="1:5" s="479" customFormat="1" ht="15.75" thickBot="1" x14ac:dyDescent="0.3">
      <c r="A347" s="1153"/>
      <c r="B347" s="496" t="s">
        <v>48</v>
      </c>
      <c r="C347" s="496" t="s">
        <v>49</v>
      </c>
      <c r="D347" s="496" t="s">
        <v>49</v>
      </c>
      <c r="E347" s="496" t="s">
        <v>49</v>
      </c>
    </row>
    <row r="348" spans="1:5" s="479" customFormat="1" ht="24.75" thickBot="1" x14ac:dyDescent="0.3">
      <c r="A348" s="552" t="s">
        <v>110</v>
      </c>
      <c r="B348" s="507">
        <v>0</v>
      </c>
      <c r="C348" s="507">
        <v>0</v>
      </c>
      <c r="D348" s="507">
        <v>0</v>
      </c>
      <c r="E348" s="507">
        <v>0</v>
      </c>
    </row>
    <row r="349" spans="1:5" s="479" customFormat="1" ht="24.75" thickBot="1" x14ac:dyDescent="0.3">
      <c r="A349" s="552" t="s">
        <v>114</v>
      </c>
      <c r="B349" s="482">
        <v>0</v>
      </c>
      <c r="C349" s="507">
        <v>12348</v>
      </c>
      <c r="D349" s="507">
        <v>0</v>
      </c>
      <c r="E349" s="507">
        <v>0</v>
      </c>
    </row>
    <row r="350" spans="1:5" s="479" customFormat="1" ht="24.75" thickBot="1" x14ac:dyDescent="0.3">
      <c r="A350" s="553" t="s">
        <v>574</v>
      </c>
      <c r="B350" s="482">
        <f>B349+B348</f>
        <v>0</v>
      </c>
      <c r="C350" s="482">
        <f>C349+C348</f>
        <v>12348</v>
      </c>
      <c r="D350" s="482">
        <f>D349+D348</f>
        <v>0</v>
      </c>
      <c r="E350" s="482">
        <f>E349+E348</f>
        <v>0</v>
      </c>
    </row>
    <row r="351" spans="1:5" s="479" customFormat="1" ht="11.25" customHeight="1" x14ac:dyDescent="0.25">
      <c r="A351" s="1180" t="s">
        <v>575</v>
      </c>
      <c r="B351" s="1208"/>
      <c r="C351" s="1209"/>
      <c r="D351" s="1209"/>
      <c r="E351" s="1210"/>
    </row>
    <row r="352" spans="1:5" s="479" customFormat="1" x14ac:dyDescent="0.25">
      <c r="A352" s="1181"/>
      <c r="B352" s="1211"/>
      <c r="C352" s="1212"/>
      <c r="D352" s="1212"/>
      <c r="E352" s="1213"/>
    </row>
    <row r="353" spans="1:5" s="479" customFormat="1" ht="15.75" thickBot="1" x14ac:dyDescent="0.3">
      <c r="A353" s="1182"/>
      <c r="B353" s="1214"/>
      <c r="C353" s="1215"/>
      <c r="D353" s="1215"/>
      <c r="E353" s="1216"/>
    </row>
    <row r="354" spans="1:5" s="479" customFormat="1" ht="34.5" thickBot="1" x14ac:dyDescent="0.3">
      <c r="A354" s="548" t="s">
        <v>576</v>
      </c>
      <c r="B354" s="525" t="s">
        <v>577</v>
      </c>
      <c r="C354" s="554" t="s">
        <v>546</v>
      </c>
      <c r="D354" s="1241" t="s">
        <v>578</v>
      </c>
      <c r="E354" s="1200"/>
    </row>
    <row r="355" spans="1:5" s="479" customFormat="1" ht="25.5" customHeight="1" thickBot="1" x14ac:dyDescent="0.3">
      <c r="A355" s="462" t="s">
        <v>65</v>
      </c>
      <c r="B355" s="841" t="s">
        <v>579</v>
      </c>
      <c r="C355" s="842"/>
      <c r="D355" s="842"/>
      <c r="E355" s="843"/>
    </row>
    <row r="356" spans="1:5" s="479" customFormat="1" ht="15.75" thickBot="1" x14ac:dyDescent="0.3">
      <c r="A356" s="462" t="s">
        <v>67</v>
      </c>
      <c r="B356" s="1198" t="s">
        <v>549</v>
      </c>
      <c r="C356" s="1199"/>
      <c r="D356" s="1199"/>
      <c r="E356" s="1200"/>
    </row>
    <row r="357" spans="1:5" s="479" customFormat="1" x14ac:dyDescent="0.25">
      <c r="A357" s="1152"/>
      <c r="B357" s="495">
        <v>2019</v>
      </c>
      <c r="C357" s="495">
        <v>2020</v>
      </c>
      <c r="D357" s="495">
        <v>2021</v>
      </c>
      <c r="E357" s="495">
        <v>2022</v>
      </c>
    </row>
    <row r="358" spans="1:5" s="479" customFormat="1" ht="15.75" thickBot="1" x14ac:dyDescent="0.3">
      <c r="A358" s="1153"/>
      <c r="B358" s="496" t="s">
        <v>48</v>
      </c>
      <c r="C358" s="496" t="s">
        <v>49</v>
      </c>
      <c r="D358" s="496" t="s">
        <v>49</v>
      </c>
      <c r="E358" s="496" t="s">
        <v>49</v>
      </c>
    </row>
    <row r="359" spans="1:5" s="479" customFormat="1" ht="15.75" thickBot="1" x14ac:dyDescent="0.3">
      <c r="A359" s="462" t="s">
        <v>69</v>
      </c>
      <c r="B359" s="497">
        <v>125</v>
      </c>
      <c r="C359" s="497">
        <v>0</v>
      </c>
      <c r="D359" s="497">
        <v>0</v>
      </c>
      <c r="E359" s="497">
        <v>0</v>
      </c>
    </row>
    <row r="360" spans="1:5" s="479" customFormat="1" ht="15.75" thickBot="1" x14ac:dyDescent="0.3">
      <c r="A360" s="462" t="s">
        <v>70</v>
      </c>
      <c r="B360" s="497">
        <f>B370</f>
        <v>1000</v>
      </c>
      <c r="C360" s="497">
        <f>C370</f>
        <v>0</v>
      </c>
      <c r="D360" s="497">
        <f>D370</f>
        <v>0</v>
      </c>
      <c r="E360" s="497">
        <f>E370</f>
        <v>0</v>
      </c>
    </row>
    <row r="361" spans="1:5" s="479" customFormat="1" ht="23.25" thickBot="1" x14ac:dyDescent="0.3">
      <c r="A361" s="462" t="s">
        <v>71</v>
      </c>
      <c r="B361" s="497">
        <f>B360/B359</f>
        <v>8</v>
      </c>
      <c r="C361" s="497">
        <v>0</v>
      </c>
      <c r="D361" s="497">
        <v>0</v>
      </c>
      <c r="E361" s="497">
        <v>0</v>
      </c>
    </row>
    <row r="362" spans="1:5" s="479" customFormat="1" ht="15.75" thickBot="1" x14ac:dyDescent="0.3">
      <c r="A362" s="462" t="s">
        <v>72</v>
      </c>
      <c r="B362" s="498" t="s">
        <v>73</v>
      </c>
      <c r="C362" s="499">
        <v>0</v>
      </c>
      <c r="D362" s="499">
        <v>0</v>
      </c>
      <c r="E362" s="499">
        <v>0</v>
      </c>
    </row>
    <row r="363" spans="1:5" s="479" customFormat="1" ht="23.25" thickBot="1" x14ac:dyDescent="0.3">
      <c r="A363" s="462" t="s">
        <v>74</v>
      </c>
      <c r="B363" s="498" t="s">
        <v>73</v>
      </c>
      <c r="C363" s="499">
        <f>C360/B360</f>
        <v>0</v>
      </c>
      <c r="D363" s="499">
        <v>0</v>
      </c>
      <c r="E363" s="499">
        <v>0</v>
      </c>
    </row>
    <row r="364" spans="1:5" s="479" customFormat="1" ht="23.25" thickBot="1" x14ac:dyDescent="0.3">
      <c r="A364" s="462" t="s">
        <v>75</v>
      </c>
      <c r="B364" s="498" t="s">
        <v>73</v>
      </c>
      <c r="C364" s="499">
        <f>C361/B361</f>
        <v>0</v>
      </c>
      <c r="D364" s="499">
        <v>0</v>
      </c>
      <c r="E364" s="499">
        <v>0</v>
      </c>
    </row>
    <row r="365" spans="1:5" s="479" customFormat="1" ht="15.75" customHeight="1" thickBot="1" x14ac:dyDescent="0.3">
      <c r="A365" s="1238" t="s">
        <v>580</v>
      </c>
      <c r="B365" s="1239"/>
      <c r="C365" s="1239"/>
      <c r="D365" s="1239"/>
      <c r="E365" s="1240"/>
    </row>
    <row r="366" spans="1:5" s="479" customFormat="1" x14ac:dyDescent="0.25">
      <c r="A366" s="1152"/>
      <c r="B366" s="495">
        <v>2019</v>
      </c>
      <c r="C366" s="495">
        <v>2020</v>
      </c>
      <c r="D366" s="495">
        <v>2021</v>
      </c>
      <c r="E366" s="495">
        <v>2022</v>
      </c>
    </row>
    <row r="367" spans="1:5" s="479" customFormat="1" ht="15.75" thickBot="1" x14ac:dyDescent="0.3">
      <c r="A367" s="1153"/>
      <c r="B367" s="496" t="s">
        <v>48</v>
      </c>
      <c r="C367" s="496" t="s">
        <v>49</v>
      </c>
      <c r="D367" s="496" t="s">
        <v>49</v>
      </c>
      <c r="E367" s="496" t="s">
        <v>49</v>
      </c>
    </row>
    <row r="368" spans="1:5" s="479" customFormat="1" ht="24.75" thickBot="1" x14ac:dyDescent="0.3">
      <c r="A368" s="552" t="s">
        <v>110</v>
      </c>
      <c r="B368" s="507">
        <v>1000</v>
      </c>
      <c r="C368" s="507">
        <v>0</v>
      </c>
      <c r="D368" s="507">
        <v>0</v>
      </c>
      <c r="E368" s="507">
        <v>0</v>
      </c>
    </row>
    <row r="369" spans="1:5" s="479" customFormat="1" ht="24.75" thickBot="1" x14ac:dyDescent="0.3">
      <c r="A369" s="552" t="s">
        <v>114</v>
      </c>
      <c r="B369" s="482">
        <v>0</v>
      </c>
      <c r="C369" s="507">
        <v>0</v>
      </c>
      <c r="D369" s="507">
        <v>0</v>
      </c>
      <c r="E369" s="507">
        <v>0</v>
      </c>
    </row>
    <row r="370" spans="1:5" s="479" customFormat="1" ht="24.75" thickBot="1" x14ac:dyDescent="0.3">
      <c r="A370" s="555" t="s">
        <v>581</v>
      </c>
      <c r="B370" s="482">
        <f>B369+B368</f>
        <v>1000</v>
      </c>
      <c r="C370" s="482">
        <f>C369+C368</f>
        <v>0</v>
      </c>
      <c r="D370" s="482">
        <f>D369+D368</f>
        <v>0</v>
      </c>
      <c r="E370" s="507">
        <f>E369+E368</f>
        <v>0</v>
      </c>
    </row>
    <row r="371" spans="1:5" s="479" customFormat="1" ht="15" customHeight="1" x14ac:dyDescent="0.25">
      <c r="A371" s="1180" t="s">
        <v>582</v>
      </c>
      <c r="B371" s="1244"/>
      <c r="C371" s="1245"/>
      <c r="D371" s="1245"/>
      <c r="E371" s="1246"/>
    </row>
    <row r="372" spans="1:5" s="479" customFormat="1" x14ac:dyDescent="0.25">
      <c r="A372" s="1181"/>
      <c r="B372" s="1247"/>
      <c r="C372" s="1248"/>
      <c r="D372" s="1248"/>
      <c r="E372" s="1249"/>
    </row>
    <row r="373" spans="1:5" s="479" customFormat="1" ht="15.75" thickBot="1" x14ac:dyDescent="0.3">
      <c r="A373" s="1182"/>
      <c r="B373" s="1250"/>
      <c r="C373" s="1237"/>
      <c r="D373" s="1237"/>
      <c r="E373" s="1251"/>
    </row>
    <row r="374" spans="1:5" s="479" customFormat="1" ht="15.75" thickBot="1" x14ac:dyDescent="0.3">
      <c r="A374" s="556"/>
      <c r="B374" s="557"/>
      <c r="C374" s="558"/>
      <c r="D374" s="559"/>
      <c r="E374" s="560"/>
    </row>
    <row r="375" spans="1:5" s="479" customFormat="1" ht="34.5" thickBot="1" x14ac:dyDescent="0.3">
      <c r="A375" s="548" t="s">
        <v>583</v>
      </c>
      <c r="B375" s="549" t="s">
        <v>584</v>
      </c>
      <c r="C375" s="550" t="s">
        <v>546</v>
      </c>
      <c r="D375" s="1242" t="s">
        <v>585</v>
      </c>
      <c r="E375" s="1243"/>
    </row>
    <row r="376" spans="1:5" s="479" customFormat="1" ht="24.75" customHeight="1" thickBot="1" x14ac:dyDescent="0.3">
      <c r="A376" s="462" t="s">
        <v>65</v>
      </c>
      <c r="B376" s="841" t="s">
        <v>586</v>
      </c>
      <c r="C376" s="842"/>
      <c r="D376" s="842"/>
      <c r="E376" s="843"/>
    </row>
    <row r="377" spans="1:5" s="479" customFormat="1" ht="15.75" thickBot="1" x14ac:dyDescent="0.3">
      <c r="A377" s="462" t="s">
        <v>67</v>
      </c>
      <c r="B377" s="1198" t="s">
        <v>549</v>
      </c>
      <c r="C377" s="1199"/>
      <c r="D377" s="1199"/>
      <c r="E377" s="1200"/>
    </row>
    <row r="378" spans="1:5" s="479" customFormat="1" x14ac:dyDescent="0.25">
      <c r="A378" s="1152"/>
      <c r="B378" s="495">
        <v>2019</v>
      </c>
      <c r="C378" s="495">
        <v>2020</v>
      </c>
      <c r="D378" s="495">
        <v>2021</v>
      </c>
      <c r="E378" s="495">
        <v>2022</v>
      </c>
    </row>
    <row r="379" spans="1:5" s="479" customFormat="1" ht="15.75" thickBot="1" x14ac:dyDescent="0.3">
      <c r="A379" s="1153"/>
      <c r="B379" s="496" t="s">
        <v>48</v>
      </c>
      <c r="C379" s="496" t="s">
        <v>49</v>
      </c>
      <c r="D379" s="496" t="s">
        <v>49</v>
      </c>
      <c r="E379" s="496" t="s">
        <v>49</v>
      </c>
    </row>
    <row r="380" spans="1:5" s="479" customFormat="1" ht="15.75" thickBot="1" x14ac:dyDescent="0.3">
      <c r="A380" s="462" t="s">
        <v>69</v>
      </c>
      <c r="B380" s="497">
        <v>0</v>
      </c>
      <c r="C380" s="497">
        <v>1452</v>
      </c>
      <c r="D380" s="497">
        <v>676</v>
      </c>
      <c r="E380" s="497">
        <v>1333</v>
      </c>
    </row>
    <row r="381" spans="1:5" s="479" customFormat="1" ht="24.75" customHeight="1" thickBot="1" x14ac:dyDescent="0.3">
      <c r="A381" s="462" t="s">
        <v>70</v>
      </c>
      <c r="B381" s="497">
        <f>B391</f>
        <v>0</v>
      </c>
      <c r="C381" s="497">
        <v>34864</v>
      </c>
      <c r="D381" s="497">
        <f>D391</f>
        <v>16224</v>
      </c>
      <c r="E381" s="497">
        <f>E391</f>
        <v>32000</v>
      </c>
    </row>
    <row r="382" spans="1:5" s="479" customFormat="1" ht="23.25" thickBot="1" x14ac:dyDescent="0.3">
      <c r="A382" s="462" t="s">
        <v>71</v>
      </c>
      <c r="B382" s="497">
        <v>0</v>
      </c>
      <c r="C382" s="497">
        <f>C381/C380</f>
        <v>24.011019283746556</v>
      </c>
      <c r="D382" s="497">
        <f>D381/D380</f>
        <v>24</v>
      </c>
      <c r="E382" s="497">
        <f>E381/E380</f>
        <v>24.006001500375096</v>
      </c>
    </row>
    <row r="383" spans="1:5" s="479" customFormat="1" ht="27.75" customHeight="1" thickBot="1" x14ac:dyDescent="0.3">
      <c r="A383" s="462" t="s">
        <v>72</v>
      </c>
      <c r="B383" s="498" t="s">
        <v>73</v>
      </c>
      <c r="C383" s="499">
        <f>B382/C382</f>
        <v>0</v>
      </c>
      <c r="D383" s="499">
        <f>D380/C380-1</f>
        <v>-0.53443526170798905</v>
      </c>
      <c r="E383" s="499">
        <f>E380/D380-1</f>
        <v>0.97189349112426027</v>
      </c>
    </row>
    <row r="384" spans="1:5" s="479" customFormat="1" ht="23.25" thickBot="1" x14ac:dyDescent="0.3">
      <c r="A384" s="462" t="s">
        <v>74</v>
      </c>
      <c r="B384" s="498" t="s">
        <v>73</v>
      </c>
      <c r="C384" s="499">
        <v>0</v>
      </c>
      <c r="D384" s="499">
        <f>D381/C381</f>
        <v>0.46535107847636531</v>
      </c>
      <c r="E384" s="499">
        <f>E381/D381</f>
        <v>1.9723865877712032</v>
      </c>
    </row>
    <row r="385" spans="1:5" s="479" customFormat="1" ht="23.25" thickBot="1" x14ac:dyDescent="0.3">
      <c r="A385" s="462" t="s">
        <v>75</v>
      </c>
      <c r="B385" s="498" t="s">
        <v>73</v>
      </c>
      <c r="C385" s="499">
        <v>0</v>
      </c>
      <c r="D385" s="499">
        <f>D382/C382</f>
        <v>0.99954107388710423</v>
      </c>
      <c r="E385" s="499">
        <f>E382/D382</f>
        <v>1.000250062515629</v>
      </c>
    </row>
    <row r="386" spans="1:5" s="479" customFormat="1" ht="15.75" thickBot="1" x14ac:dyDescent="0.3">
      <c r="A386" s="1238" t="s">
        <v>587</v>
      </c>
      <c r="B386" s="1239"/>
      <c r="C386" s="1239"/>
      <c r="D386" s="1239"/>
      <c r="E386" s="1240"/>
    </row>
    <row r="387" spans="1:5" s="479" customFormat="1" x14ac:dyDescent="0.25">
      <c r="A387" s="1152"/>
      <c r="B387" s="495">
        <v>2019</v>
      </c>
      <c r="C387" s="495">
        <v>2020</v>
      </c>
      <c r="D387" s="495">
        <v>2021</v>
      </c>
      <c r="E387" s="495">
        <v>2022</v>
      </c>
    </row>
    <row r="388" spans="1:5" s="479" customFormat="1" ht="15.75" thickBot="1" x14ac:dyDescent="0.3">
      <c r="A388" s="1153"/>
      <c r="B388" s="496" t="s">
        <v>48</v>
      </c>
      <c r="C388" s="496" t="s">
        <v>49</v>
      </c>
      <c r="D388" s="496" t="s">
        <v>49</v>
      </c>
      <c r="E388" s="496" t="s">
        <v>49</v>
      </c>
    </row>
    <row r="389" spans="1:5" s="479" customFormat="1" ht="24.75" thickBot="1" x14ac:dyDescent="0.3">
      <c r="A389" s="552" t="s">
        <v>110</v>
      </c>
      <c r="B389" s="507">
        <v>0</v>
      </c>
      <c r="C389" s="507">
        <v>1000</v>
      </c>
      <c r="D389" s="507">
        <v>1000</v>
      </c>
      <c r="E389" s="507">
        <v>3000</v>
      </c>
    </row>
    <row r="390" spans="1:5" s="479" customFormat="1" ht="24.75" thickBot="1" x14ac:dyDescent="0.3">
      <c r="A390" s="552" t="s">
        <v>114</v>
      </c>
      <c r="B390" s="482">
        <v>0</v>
      </c>
      <c r="C390" s="507">
        <v>33864</v>
      </c>
      <c r="D390" s="507">
        <v>15224</v>
      </c>
      <c r="E390" s="507">
        <v>29000</v>
      </c>
    </row>
    <row r="391" spans="1:5" s="479" customFormat="1" ht="24.75" thickBot="1" x14ac:dyDescent="0.3">
      <c r="A391" s="555" t="s">
        <v>588</v>
      </c>
      <c r="B391" s="482">
        <f>B390+B389</f>
        <v>0</v>
      </c>
      <c r="C391" s="482">
        <f>C390+C389</f>
        <v>34864</v>
      </c>
      <c r="D391" s="482">
        <f>D390+D389</f>
        <v>16224</v>
      </c>
      <c r="E391" s="507">
        <f>E390+E389</f>
        <v>32000</v>
      </c>
    </row>
    <row r="392" spans="1:5" s="479" customFormat="1" x14ac:dyDescent="0.25">
      <c r="A392" s="1180" t="s">
        <v>589</v>
      </c>
      <c r="B392" s="1208"/>
      <c r="C392" s="1209"/>
      <c r="D392" s="1209"/>
      <c r="E392" s="1210"/>
    </row>
    <row r="393" spans="1:5" s="479" customFormat="1" x14ac:dyDescent="0.25">
      <c r="A393" s="1181"/>
      <c r="B393" s="1211"/>
      <c r="C393" s="1212"/>
      <c r="D393" s="1212"/>
      <c r="E393" s="1213"/>
    </row>
    <row r="394" spans="1:5" s="479" customFormat="1" ht="15.75" thickBot="1" x14ac:dyDescent="0.3">
      <c r="A394" s="1182"/>
      <c r="B394" s="1214"/>
      <c r="C394" s="1215"/>
      <c r="D394" s="1215"/>
      <c r="E394" s="1216"/>
    </row>
    <row r="395" spans="1:5" s="479" customFormat="1" ht="15.75" thickBot="1" x14ac:dyDescent="0.3">
      <c r="A395" s="1255" t="s">
        <v>100</v>
      </c>
      <c r="B395" s="1256"/>
      <c r="C395" s="1256"/>
      <c r="D395" s="1256"/>
      <c r="E395" s="1257"/>
    </row>
    <row r="396" spans="1:5" s="479" customFormat="1" ht="15.75" thickBot="1" x14ac:dyDescent="0.3">
      <c r="A396" s="1255" t="s">
        <v>101</v>
      </c>
      <c r="B396" s="1256"/>
      <c r="C396" s="1256"/>
      <c r="D396" s="1256"/>
      <c r="E396" s="1257"/>
    </row>
    <row r="397" spans="1:5" s="479" customFormat="1" ht="23.25" thickBot="1" x14ac:dyDescent="0.3">
      <c r="A397" s="548" t="s">
        <v>102</v>
      </c>
      <c r="B397" s="1258" t="s">
        <v>590</v>
      </c>
      <c r="C397" s="1259"/>
      <c r="D397" s="1260"/>
      <c r="E397" s="1261"/>
    </row>
    <row r="398" spans="1:5" s="479" customFormat="1" ht="34.5" thickBot="1" x14ac:dyDescent="0.3">
      <c r="A398" s="548" t="s">
        <v>104</v>
      </c>
      <c r="B398" s="548" t="s">
        <v>591</v>
      </c>
      <c r="C398" s="561" t="s">
        <v>546</v>
      </c>
      <c r="D398" s="1260" t="s">
        <v>592</v>
      </c>
      <c r="E398" s="1261"/>
    </row>
    <row r="399" spans="1:5" s="479" customFormat="1" ht="30" customHeight="1" thickBot="1" x14ac:dyDescent="0.3">
      <c r="A399" s="562"/>
      <c r="B399" s="1252" t="s">
        <v>593</v>
      </c>
      <c r="C399" s="1253"/>
      <c r="D399" s="1253"/>
      <c r="E399" s="1254"/>
    </row>
    <row r="400" spans="1:5" s="479" customFormat="1" ht="21" customHeight="1" thickBot="1" x14ac:dyDescent="0.3">
      <c r="A400" s="462" t="s">
        <v>65</v>
      </c>
      <c r="B400" s="841" t="s">
        <v>594</v>
      </c>
      <c r="C400" s="842"/>
      <c r="D400" s="842"/>
      <c r="E400" s="843"/>
    </row>
    <row r="401" spans="1:5" s="479" customFormat="1" ht="15.75" thickBot="1" x14ac:dyDescent="0.3">
      <c r="A401" s="462" t="s">
        <v>67</v>
      </c>
      <c r="B401" s="1198" t="s">
        <v>595</v>
      </c>
      <c r="C401" s="1199"/>
      <c r="D401" s="1199"/>
      <c r="E401" s="1200"/>
    </row>
    <row r="402" spans="1:5" s="479" customFormat="1" x14ac:dyDescent="0.25">
      <c r="A402" s="1152"/>
      <c r="B402" s="495">
        <v>2019</v>
      </c>
      <c r="C402" s="495">
        <v>2020</v>
      </c>
      <c r="D402" s="495">
        <v>2021</v>
      </c>
      <c r="E402" s="495">
        <v>2022</v>
      </c>
    </row>
    <row r="403" spans="1:5" s="479" customFormat="1" ht="15.75" thickBot="1" x14ac:dyDescent="0.3">
      <c r="A403" s="1153"/>
      <c r="B403" s="496" t="s">
        <v>48</v>
      </c>
      <c r="C403" s="496" t="s">
        <v>49</v>
      </c>
      <c r="D403" s="496" t="s">
        <v>49</v>
      </c>
      <c r="E403" s="496" t="s">
        <v>49</v>
      </c>
    </row>
    <row r="404" spans="1:5" s="479" customFormat="1" ht="15.75" thickBot="1" x14ac:dyDescent="0.3">
      <c r="A404" s="462" t="s">
        <v>69</v>
      </c>
      <c r="B404" s="563">
        <v>1100</v>
      </c>
      <c r="C404" s="564">
        <v>826</v>
      </c>
      <c r="D404" s="564">
        <v>791</v>
      </c>
      <c r="E404" s="565">
        <v>620</v>
      </c>
    </row>
    <row r="405" spans="1:5" s="479" customFormat="1" ht="15.75" thickBot="1" x14ac:dyDescent="0.3">
      <c r="A405" s="462" t="s">
        <v>70</v>
      </c>
      <c r="B405" s="497">
        <f>B415</f>
        <v>169121</v>
      </c>
      <c r="C405" s="497">
        <f>C415</f>
        <v>123962</v>
      </c>
      <c r="D405" s="497">
        <f>D415</f>
        <v>118676</v>
      </c>
      <c r="E405" s="497">
        <f>E415</f>
        <v>92800</v>
      </c>
    </row>
    <row r="406" spans="1:5" s="479" customFormat="1" ht="23.25" thickBot="1" x14ac:dyDescent="0.3">
      <c r="A406" s="462" t="s">
        <v>71</v>
      </c>
      <c r="B406" s="497">
        <f>B405/B404</f>
        <v>153.74636363636364</v>
      </c>
      <c r="C406" s="497">
        <f>C405/C404</f>
        <v>150.07506053268764</v>
      </c>
      <c r="D406" s="497">
        <f>D405/D404</f>
        <v>150.03286978508217</v>
      </c>
      <c r="E406" s="497">
        <f>E405/E404</f>
        <v>149.67741935483872</v>
      </c>
    </row>
    <row r="407" spans="1:5" s="479" customFormat="1" ht="15.75" thickBot="1" x14ac:dyDescent="0.3">
      <c r="A407" s="462" t="s">
        <v>72</v>
      </c>
      <c r="B407" s="498" t="s">
        <v>73</v>
      </c>
      <c r="C407" s="499">
        <f t="shared" ref="C407:D409" si="5">C404/B404-1</f>
        <v>-0.24909090909090914</v>
      </c>
      <c r="D407" s="499">
        <f t="shared" si="5"/>
        <v>-4.2372881355932202E-2</v>
      </c>
      <c r="E407" s="499">
        <f>E404/D404-1</f>
        <v>-0.21618204804045515</v>
      </c>
    </row>
    <row r="408" spans="1:5" s="479" customFormat="1" ht="23.25" thickBot="1" x14ac:dyDescent="0.3">
      <c r="A408" s="462" t="s">
        <v>74</v>
      </c>
      <c r="B408" s="498" t="s">
        <v>73</v>
      </c>
      <c r="C408" s="499">
        <f t="shared" si="5"/>
        <v>-0.26702183643663413</v>
      </c>
      <c r="D408" s="499">
        <f t="shared" si="5"/>
        <v>-4.264209999838664E-2</v>
      </c>
      <c r="E408" s="499">
        <f>E405/D405-1</f>
        <v>-0.21803903063803975</v>
      </c>
    </row>
    <row r="409" spans="1:5" s="479" customFormat="1" ht="23.25" thickBot="1" x14ac:dyDescent="0.3">
      <c r="A409" s="462" t="s">
        <v>75</v>
      </c>
      <c r="B409" s="498" t="s">
        <v>73</v>
      </c>
      <c r="C409" s="499">
        <f t="shared" si="5"/>
        <v>-2.3878958934984928E-2</v>
      </c>
      <c r="D409" s="499">
        <f t="shared" si="5"/>
        <v>-2.8113097176651891E-4</v>
      </c>
      <c r="E409" s="499">
        <f>E406/D406-1</f>
        <v>-2.3691503785312484E-3</v>
      </c>
    </row>
    <row r="410" spans="1:5" s="479" customFormat="1" ht="15.75" thickBot="1" x14ac:dyDescent="0.3">
      <c r="A410" s="1238" t="s">
        <v>76</v>
      </c>
      <c r="B410" s="1239"/>
      <c r="C410" s="1239"/>
      <c r="D410" s="1239"/>
      <c r="E410" s="1240"/>
    </row>
    <row r="411" spans="1:5" s="479" customFormat="1" x14ac:dyDescent="0.25">
      <c r="A411" s="1152"/>
      <c r="B411" s="495">
        <v>2019</v>
      </c>
      <c r="C411" s="495">
        <v>2020</v>
      </c>
      <c r="D411" s="495">
        <v>2021</v>
      </c>
      <c r="E411" s="495">
        <v>2022</v>
      </c>
    </row>
    <row r="412" spans="1:5" s="479" customFormat="1" ht="15.75" thickBot="1" x14ac:dyDescent="0.3">
      <c r="A412" s="1153"/>
      <c r="B412" s="496" t="s">
        <v>48</v>
      </c>
      <c r="C412" s="496" t="s">
        <v>49</v>
      </c>
      <c r="D412" s="496" t="s">
        <v>49</v>
      </c>
      <c r="E412" s="496" t="s">
        <v>49</v>
      </c>
    </row>
    <row r="413" spans="1:5" s="479" customFormat="1" ht="24.75" thickBot="1" x14ac:dyDescent="0.3">
      <c r="A413" s="552" t="s">
        <v>110</v>
      </c>
      <c r="B413" s="507">
        <v>0</v>
      </c>
      <c r="C413" s="507">
        <v>0</v>
      </c>
      <c r="D413" s="507">
        <v>0</v>
      </c>
      <c r="E413" s="507">
        <v>0</v>
      </c>
    </row>
    <row r="414" spans="1:5" s="479" customFormat="1" ht="24.75" thickBot="1" x14ac:dyDescent="0.3">
      <c r="A414" s="552" t="s">
        <v>114</v>
      </c>
      <c r="B414" s="482">
        <v>169121</v>
      </c>
      <c r="C414" s="507">
        <v>123962</v>
      </c>
      <c r="D414" s="507">
        <v>118676</v>
      </c>
      <c r="E414" s="507">
        <v>92800</v>
      </c>
    </row>
    <row r="415" spans="1:5" s="479" customFormat="1" ht="24.75" thickBot="1" x14ac:dyDescent="0.3">
      <c r="A415" s="553" t="s">
        <v>86</v>
      </c>
      <c r="B415" s="482">
        <f>B414+B413</f>
        <v>169121</v>
      </c>
      <c r="C415" s="482">
        <f>C414+C413</f>
        <v>123962</v>
      </c>
      <c r="D415" s="482">
        <f>D414+D413</f>
        <v>118676</v>
      </c>
      <c r="E415" s="482">
        <f>E414+E413</f>
        <v>92800</v>
      </c>
    </row>
    <row r="416" spans="1:5" s="479" customFormat="1" x14ac:dyDescent="0.25">
      <c r="A416" s="1180" t="s">
        <v>310</v>
      </c>
      <c r="B416" s="1208"/>
      <c r="C416" s="1209"/>
      <c r="D416" s="1209"/>
      <c r="E416" s="1210"/>
    </row>
    <row r="417" spans="1:5" s="479" customFormat="1" x14ac:dyDescent="0.25">
      <c r="A417" s="1181"/>
      <c r="B417" s="1211"/>
      <c r="C417" s="1212"/>
      <c r="D417" s="1212"/>
      <c r="E417" s="1213"/>
    </row>
    <row r="418" spans="1:5" s="479" customFormat="1" ht="15.75" thickBot="1" x14ac:dyDescent="0.3">
      <c r="A418" s="1182"/>
      <c r="B418" s="1214"/>
      <c r="C418" s="1215"/>
      <c r="D418" s="1215"/>
      <c r="E418" s="1216"/>
    </row>
    <row r="419" spans="1:5" s="479" customFormat="1" ht="34.5" thickBot="1" x14ac:dyDescent="0.3">
      <c r="A419" s="548" t="s">
        <v>301</v>
      </c>
      <c r="B419" s="566" t="s">
        <v>596</v>
      </c>
      <c r="C419" s="567" t="s">
        <v>546</v>
      </c>
      <c r="D419" s="1198" t="s">
        <v>597</v>
      </c>
      <c r="E419" s="1200"/>
    </row>
    <row r="420" spans="1:5" s="479" customFormat="1" ht="15.75" thickBot="1" x14ac:dyDescent="0.3">
      <c r="A420" s="462" t="s">
        <v>65</v>
      </c>
      <c r="B420" s="1258" t="s">
        <v>598</v>
      </c>
      <c r="C420" s="1260"/>
      <c r="D420" s="1260"/>
      <c r="E420" s="1261"/>
    </row>
    <row r="421" spans="1:5" s="479" customFormat="1" ht="15.75" thickBot="1" x14ac:dyDescent="0.3">
      <c r="A421" s="462" t="s">
        <v>67</v>
      </c>
      <c r="B421" s="1198" t="s">
        <v>599</v>
      </c>
      <c r="C421" s="1199"/>
      <c r="D421" s="1199"/>
      <c r="E421" s="1200"/>
    </row>
    <row r="422" spans="1:5" s="479" customFormat="1" x14ac:dyDescent="0.25">
      <c r="A422" s="1152"/>
      <c r="B422" s="495">
        <v>2019</v>
      </c>
      <c r="C422" s="495">
        <v>2020</v>
      </c>
      <c r="D422" s="495">
        <v>2021</v>
      </c>
      <c r="E422" s="495">
        <v>2022</v>
      </c>
    </row>
    <row r="423" spans="1:5" s="479" customFormat="1" ht="15.75" thickBot="1" x14ac:dyDescent="0.3">
      <c r="A423" s="1153"/>
      <c r="B423" s="496" t="s">
        <v>48</v>
      </c>
      <c r="C423" s="496" t="s">
        <v>49</v>
      </c>
      <c r="D423" s="496" t="s">
        <v>49</v>
      </c>
      <c r="E423" s="496" t="s">
        <v>49</v>
      </c>
    </row>
    <row r="424" spans="1:5" s="479" customFormat="1" ht="15.75" thickBot="1" x14ac:dyDescent="0.3">
      <c r="A424" s="462" t="s">
        <v>69</v>
      </c>
      <c r="B424" s="462">
        <v>6</v>
      </c>
      <c r="C424" s="462">
        <v>14</v>
      </c>
      <c r="D424" s="462">
        <v>11</v>
      </c>
      <c r="E424" s="462">
        <v>11</v>
      </c>
    </row>
    <row r="425" spans="1:5" s="479" customFormat="1" ht="15.75" thickBot="1" x14ac:dyDescent="0.3">
      <c r="A425" s="462" t="s">
        <v>70</v>
      </c>
      <c r="B425" s="497">
        <f>B435</f>
        <v>36000</v>
      </c>
      <c r="C425" s="497">
        <f>C435</f>
        <v>86000</v>
      </c>
      <c r="D425" s="497">
        <f>D435</f>
        <v>66000</v>
      </c>
      <c r="E425" s="497">
        <f>E435</f>
        <v>66000</v>
      </c>
    </row>
    <row r="426" spans="1:5" s="479" customFormat="1" ht="23.25" thickBot="1" x14ac:dyDescent="0.3">
      <c r="A426" s="462" t="s">
        <v>71</v>
      </c>
      <c r="B426" s="497">
        <f>B425/B424</f>
        <v>6000</v>
      </c>
      <c r="C426" s="497">
        <f>C425/C424</f>
        <v>6142.8571428571431</v>
      </c>
      <c r="D426" s="497">
        <f>D425/D424</f>
        <v>6000</v>
      </c>
      <c r="E426" s="497">
        <f>E425/E424</f>
        <v>6000</v>
      </c>
    </row>
    <row r="427" spans="1:5" s="479" customFormat="1" ht="15.75" thickBot="1" x14ac:dyDescent="0.3">
      <c r="A427" s="462" t="s">
        <v>72</v>
      </c>
      <c r="B427" s="498" t="s">
        <v>73</v>
      </c>
      <c r="C427" s="499">
        <f t="shared" ref="C427:E429" si="6">C424/B424-1</f>
        <v>1.3333333333333335</v>
      </c>
      <c r="D427" s="499">
        <f t="shared" si="6"/>
        <v>-0.2142857142857143</v>
      </c>
      <c r="E427" s="499">
        <f t="shared" si="6"/>
        <v>0</v>
      </c>
    </row>
    <row r="428" spans="1:5" s="479" customFormat="1" ht="23.25" thickBot="1" x14ac:dyDescent="0.3">
      <c r="A428" s="462" t="s">
        <v>74</v>
      </c>
      <c r="B428" s="498" t="s">
        <v>73</v>
      </c>
      <c r="C428" s="499">
        <f t="shared" si="6"/>
        <v>1.3888888888888888</v>
      </c>
      <c r="D428" s="499">
        <f t="shared" si="6"/>
        <v>-0.23255813953488369</v>
      </c>
      <c r="E428" s="499">
        <f t="shared" si="6"/>
        <v>0</v>
      </c>
    </row>
    <row r="429" spans="1:5" s="479" customFormat="1" ht="23.25" thickBot="1" x14ac:dyDescent="0.3">
      <c r="A429" s="462" t="s">
        <v>75</v>
      </c>
      <c r="B429" s="498" t="s">
        <v>73</v>
      </c>
      <c r="C429" s="499">
        <f t="shared" si="6"/>
        <v>2.3809523809523947E-2</v>
      </c>
      <c r="D429" s="499">
        <f t="shared" si="6"/>
        <v>-2.3255813953488413E-2</v>
      </c>
      <c r="E429" s="499">
        <f t="shared" si="6"/>
        <v>0</v>
      </c>
    </row>
    <row r="430" spans="1:5" s="479" customFormat="1" ht="15.75" thickBot="1" x14ac:dyDescent="0.3">
      <c r="A430" s="1238" t="s">
        <v>92</v>
      </c>
      <c r="B430" s="1239"/>
      <c r="C430" s="1239"/>
      <c r="D430" s="1239"/>
      <c r="E430" s="1240"/>
    </row>
    <row r="431" spans="1:5" s="479" customFormat="1" x14ac:dyDescent="0.25">
      <c r="A431" s="1152"/>
      <c r="B431" s="495">
        <v>2019</v>
      </c>
      <c r="C431" s="495">
        <v>2020</v>
      </c>
      <c r="D431" s="495">
        <v>2021</v>
      </c>
      <c r="E431" s="495">
        <v>2022</v>
      </c>
    </row>
    <row r="432" spans="1:5" s="479" customFormat="1" ht="15.75" thickBot="1" x14ac:dyDescent="0.3">
      <c r="A432" s="1153"/>
      <c r="B432" s="496" t="s">
        <v>48</v>
      </c>
      <c r="C432" s="496" t="s">
        <v>49</v>
      </c>
      <c r="D432" s="496" t="s">
        <v>49</v>
      </c>
      <c r="E432" s="496" t="s">
        <v>49</v>
      </c>
    </row>
    <row r="433" spans="1:5" s="479" customFormat="1" ht="24.75" thickBot="1" x14ac:dyDescent="0.3">
      <c r="A433" s="552" t="s">
        <v>110</v>
      </c>
      <c r="B433" s="507">
        <v>0</v>
      </c>
      <c r="C433" s="507">
        <v>0</v>
      </c>
      <c r="D433" s="507">
        <v>0</v>
      </c>
      <c r="E433" s="507">
        <v>0</v>
      </c>
    </row>
    <row r="434" spans="1:5" s="479" customFormat="1" ht="24.75" thickBot="1" x14ac:dyDescent="0.3">
      <c r="A434" s="552" t="s">
        <v>114</v>
      </c>
      <c r="B434" s="482">
        <v>36000</v>
      </c>
      <c r="C434" s="482">
        <v>86000</v>
      </c>
      <c r="D434" s="482">
        <v>66000</v>
      </c>
      <c r="E434" s="482">
        <v>66000</v>
      </c>
    </row>
    <row r="435" spans="1:5" s="479" customFormat="1" ht="24.75" thickBot="1" x14ac:dyDescent="0.3">
      <c r="A435" s="553" t="s">
        <v>93</v>
      </c>
      <c r="B435" s="482">
        <f>B434+B433</f>
        <v>36000</v>
      </c>
      <c r="C435" s="482">
        <f>C434+C433</f>
        <v>86000</v>
      </c>
      <c r="D435" s="482">
        <f>D434+D433</f>
        <v>66000</v>
      </c>
      <c r="E435" s="482">
        <f>E434+E433</f>
        <v>66000</v>
      </c>
    </row>
    <row r="436" spans="1:5" s="479" customFormat="1" x14ac:dyDescent="0.25">
      <c r="A436" s="1180" t="s">
        <v>218</v>
      </c>
      <c r="B436" s="1208"/>
      <c r="C436" s="1209"/>
      <c r="D436" s="1209"/>
      <c r="E436" s="1210"/>
    </row>
    <row r="437" spans="1:5" s="479" customFormat="1" x14ac:dyDescent="0.25">
      <c r="A437" s="1181"/>
      <c r="B437" s="1211"/>
      <c r="C437" s="1212"/>
      <c r="D437" s="1212"/>
      <c r="E437" s="1213"/>
    </row>
    <row r="438" spans="1:5" s="479" customFormat="1" ht="15.75" thickBot="1" x14ac:dyDescent="0.3">
      <c r="A438" s="1182"/>
      <c r="B438" s="1214"/>
      <c r="C438" s="1215"/>
      <c r="D438" s="1215"/>
      <c r="E438" s="1216"/>
    </row>
    <row r="439" spans="1:5" s="479" customFormat="1" ht="34.5" thickBot="1" x14ac:dyDescent="0.3">
      <c r="A439" s="548" t="s">
        <v>315</v>
      </c>
      <c r="B439" s="525" t="s">
        <v>600</v>
      </c>
      <c r="C439" s="554" t="s">
        <v>546</v>
      </c>
      <c r="D439" s="1241" t="s">
        <v>601</v>
      </c>
      <c r="E439" s="1200"/>
    </row>
    <row r="440" spans="1:5" s="479" customFormat="1" ht="21.75" customHeight="1" thickBot="1" x14ac:dyDescent="0.3">
      <c r="A440" s="462" t="s">
        <v>65</v>
      </c>
      <c r="B440" s="841" t="s">
        <v>602</v>
      </c>
      <c r="C440" s="1237"/>
      <c r="D440" s="842"/>
      <c r="E440" s="843"/>
    </row>
    <row r="441" spans="1:5" s="479" customFormat="1" ht="15.75" thickBot="1" x14ac:dyDescent="0.3">
      <c r="A441" s="462" t="s">
        <v>67</v>
      </c>
      <c r="B441" s="1198" t="s">
        <v>603</v>
      </c>
      <c r="C441" s="1199"/>
      <c r="D441" s="1199"/>
      <c r="E441" s="1200"/>
    </row>
    <row r="442" spans="1:5" s="479" customFormat="1" x14ac:dyDescent="0.25">
      <c r="A442" s="1152"/>
      <c r="B442" s="495">
        <v>2019</v>
      </c>
      <c r="C442" s="495">
        <v>2020</v>
      </c>
      <c r="D442" s="495">
        <v>2021</v>
      </c>
      <c r="E442" s="495">
        <v>2022</v>
      </c>
    </row>
    <row r="443" spans="1:5" s="479" customFormat="1" ht="15.75" thickBot="1" x14ac:dyDescent="0.3">
      <c r="A443" s="1153"/>
      <c r="B443" s="496" t="s">
        <v>48</v>
      </c>
      <c r="C443" s="496" t="s">
        <v>49</v>
      </c>
      <c r="D443" s="496" t="s">
        <v>49</v>
      </c>
      <c r="E443" s="496" t="s">
        <v>49</v>
      </c>
    </row>
    <row r="444" spans="1:5" s="479" customFormat="1" ht="15.75" thickBot="1" x14ac:dyDescent="0.3">
      <c r="A444" s="462" t="s">
        <v>69</v>
      </c>
      <c r="B444" s="497">
        <v>120</v>
      </c>
      <c r="C444" s="497">
        <v>0</v>
      </c>
      <c r="D444" s="497">
        <v>0</v>
      </c>
      <c r="E444" s="497">
        <v>0</v>
      </c>
    </row>
    <row r="445" spans="1:5" s="479" customFormat="1" ht="15.75" thickBot="1" x14ac:dyDescent="0.3">
      <c r="A445" s="462" t="s">
        <v>70</v>
      </c>
      <c r="B445" s="497">
        <f>B455</f>
        <v>5400</v>
      </c>
      <c r="C445" s="497">
        <f>C455</f>
        <v>0</v>
      </c>
      <c r="D445" s="497">
        <f>D455</f>
        <v>0</v>
      </c>
      <c r="E445" s="497">
        <f>E455</f>
        <v>0</v>
      </c>
    </row>
    <row r="446" spans="1:5" s="479" customFormat="1" ht="23.25" thickBot="1" x14ac:dyDescent="0.3">
      <c r="A446" s="462" t="s">
        <v>71</v>
      </c>
      <c r="B446" s="497">
        <f>B445/B444</f>
        <v>45</v>
      </c>
      <c r="C446" s="497">
        <v>0</v>
      </c>
      <c r="D446" s="497">
        <v>0</v>
      </c>
      <c r="E446" s="497">
        <v>0</v>
      </c>
    </row>
    <row r="447" spans="1:5" s="479" customFormat="1" ht="15.75" thickBot="1" x14ac:dyDescent="0.3">
      <c r="A447" s="462" t="s">
        <v>72</v>
      </c>
      <c r="B447" s="498" t="s">
        <v>73</v>
      </c>
      <c r="C447" s="499">
        <f>C444/B444-1</f>
        <v>-1</v>
      </c>
      <c r="D447" s="499">
        <v>0</v>
      </c>
      <c r="E447" s="499">
        <v>0</v>
      </c>
    </row>
    <row r="448" spans="1:5" s="479" customFormat="1" ht="23.25" thickBot="1" x14ac:dyDescent="0.3">
      <c r="A448" s="462" t="s">
        <v>74</v>
      </c>
      <c r="B448" s="498" t="s">
        <v>73</v>
      </c>
      <c r="C448" s="499">
        <f>C445/B445-1</f>
        <v>-1</v>
      </c>
      <c r="D448" s="499">
        <v>0</v>
      </c>
      <c r="E448" s="499">
        <v>0</v>
      </c>
    </row>
    <row r="449" spans="1:5" s="479" customFormat="1" ht="23.25" thickBot="1" x14ac:dyDescent="0.3">
      <c r="A449" s="462" t="s">
        <v>75</v>
      </c>
      <c r="B449" s="498" t="s">
        <v>73</v>
      </c>
      <c r="C449" s="499">
        <f>C446/B446-1</f>
        <v>-1</v>
      </c>
      <c r="D449" s="499">
        <v>0</v>
      </c>
      <c r="E449" s="499">
        <v>0</v>
      </c>
    </row>
    <row r="450" spans="1:5" s="479" customFormat="1" ht="15.75" thickBot="1" x14ac:dyDescent="0.3">
      <c r="A450" s="1238" t="s">
        <v>98</v>
      </c>
      <c r="B450" s="1239"/>
      <c r="C450" s="1239"/>
      <c r="D450" s="1239"/>
      <c r="E450" s="1240"/>
    </row>
    <row r="451" spans="1:5" s="479" customFormat="1" x14ac:dyDescent="0.25">
      <c r="A451" s="1152"/>
      <c r="B451" s="495">
        <v>2019</v>
      </c>
      <c r="C451" s="495">
        <v>2020</v>
      </c>
      <c r="D451" s="495">
        <v>2021</v>
      </c>
      <c r="E451" s="495">
        <v>2022</v>
      </c>
    </row>
    <row r="452" spans="1:5" s="479" customFormat="1" ht="15.75" thickBot="1" x14ac:dyDescent="0.3">
      <c r="A452" s="1153"/>
      <c r="B452" s="496" t="s">
        <v>48</v>
      </c>
      <c r="C452" s="496" t="s">
        <v>49</v>
      </c>
      <c r="D452" s="496" t="s">
        <v>49</v>
      </c>
      <c r="E452" s="496" t="s">
        <v>49</v>
      </c>
    </row>
    <row r="453" spans="1:5" s="479" customFormat="1" ht="24.75" thickBot="1" x14ac:dyDescent="0.3">
      <c r="A453" s="552" t="s">
        <v>110</v>
      </c>
      <c r="B453" s="507">
        <v>0</v>
      </c>
      <c r="C453" s="507">
        <v>0</v>
      </c>
      <c r="D453" s="507">
        <v>0</v>
      </c>
      <c r="E453" s="507">
        <v>0</v>
      </c>
    </row>
    <row r="454" spans="1:5" s="479" customFormat="1" ht="24.75" thickBot="1" x14ac:dyDescent="0.3">
      <c r="A454" s="552" t="s">
        <v>114</v>
      </c>
      <c r="B454" s="482">
        <v>5400</v>
      </c>
      <c r="C454" s="507">
        <v>0</v>
      </c>
      <c r="D454" s="507">
        <v>0</v>
      </c>
      <c r="E454" s="507">
        <v>0</v>
      </c>
    </row>
    <row r="455" spans="1:5" s="479" customFormat="1" ht="24.75" thickBot="1" x14ac:dyDescent="0.3">
      <c r="A455" s="568" t="s">
        <v>99</v>
      </c>
      <c r="B455" s="482">
        <f>B454+B453</f>
        <v>5400</v>
      </c>
      <c r="C455" s="482">
        <f>C454+C453</f>
        <v>0</v>
      </c>
      <c r="D455" s="507">
        <f>D454+D453</f>
        <v>0</v>
      </c>
      <c r="E455" s="507">
        <f>E454+E453</f>
        <v>0</v>
      </c>
    </row>
    <row r="456" spans="1:5" s="479" customFormat="1" x14ac:dyDescent="0.25">
      <c r="A456" s="1180" t="s">
        <v>310</v>
      </c>
      <c r="B456" s="1208"/>
      <c r="C456" s="1209"/>
      <c r="D456" s="1209"/>
      <c r="E456" s="1210"/>
    </row>
    <row r="457" spans="1:5" s="479" customFormat="1" x14ac:dyDescent="0.25">
      <c r="A457" s="1181"/>
      <c r="B457" s="1211"/>
      <c r="C457" s="1212"/>
      <c r="D457" s="1212"/>
      <c r="E457" s="1213"/>
    </row>
    <row r="458" spans="1:5" s="479" customFormat="1" ht="15.75" thickBot="1" x14ac:dyDescent="0.3">
      <c r="A458" s="1182"/>
      <c r="B458" s="1214"/>
      <c r="C458" s="1215"/>
      <c r="D458" s="1215"/>
      <c r="E458" s="1216"/>
    </row>
    <row r="459" spans="1:5" s="479" customFormat="1" ht="34.5" thickBot="1" x14ac:dyDescent="0.3">
      <c r="A459" s="548" t="s">
        <v>558</v>
      </c>
      <c r="B459" s="525" t="s">
        <v>604</v>
      </c>
      <c r="C459" s="554" t="s">
        <v>551</v>
      </c>
      <c r="D459" s="1241" t="s">
        <v>605</v>
      </c>
      <c r="E459" s="1200"/>
    </row>
    <row r="460" spans="1:5" s="479" customFormat="1" ht="15.75" thickBot="1" x14ac:dyDescent="0.3">
      <c r="A460" s="462" t="s">
        <v>65</v>
      </c>
      <c r="B460" s="841" t="s">
        <v>606</v>
      </c>
      <c r="C460" s="1237"/>
      <c r="D460" s="842"/>
      <c r="E460" s="843"/>
    </row>
    <row r="461" spans="1:5" s="479" customFormat="1" ht="15.75" thickBot="1" x14ac:dyDescent="0.3">
      <c r="A461" s="462" t="s">
        <v>67</v>
      </c>
      <c r="B461" s="1198" t="s">
        <v>603</v>
      </c>
      <c r="C461" s="1199"/>
      <c r="D461" s="1199"/>
      <c r="E461" s="1200"/>
    </row>
    <row r="462" spans="1:5" s="479" customFormat="1" x14ac:dyDescent="0.25">
      <c r="A462" s="1152"/>
      <c r="B462" s="495">
        <v>2019</v>
      </c>
      <c r="C462" s="495">
        <v>2020</v>
      </c>
      <c r="D462" s="495">
        <v>2021</v>
      </c>
      <c r="E462" s="495">
        <v>2022</v>
      </c>
    </row>
    <row r="463" spans="1:5" s="479" customFormat="1" ht="15.75" thickBot="1" x14ac:dyDescent="0.3">
      <c r="A463" s="1153"/>
      <c r="B463" s="496" t="s">
        <v>48</v>
      </c>
      <c r="C463" s="496" t="s">
        <v>49</v>
      </c>
      <c r="D463" s="496" t="s">
        <v>49</v>
      </c>
      <c r="E463" s="496" t="s">
        <v>49</v>
      </c>
    </row>
    <row r="464" spans="1:5" s="479" customFormat="1" ht="15.75" thickBot="1" x14ac:dyDescent="0.3">
      <c r="A464" s="462" t="s">
        <v>69</v>
      </c>
      <c r="B464" s="497">
        <v>2</v>
      </c>
      <c r="C464" s="497">
        <v>0</v>
      </c>
      <c r="D464" s="497">
        <v>0</v>
      </c>
      <c r="E464" s="497">
        <v>0</v>
      </c>
    </row>
    <row r="465" spans="1:5" s="479" customFormat="1" ht="15.75" thickBot="1" x14ac:dyDescent="0.3">
      <c r="A465" s="462" t="s">
        <v>70</v>
      </c>
      <c r="B465" s="497">
        <f>B475</f>
        <v>524.33000000000004</v>
      </c>
      <c r="C465" s="497">
        <f>C475</f>
        <v>0</v>
      </c>
      <c r="D465" s="497">
        <f>D475</f>
        <v>0</v>
      </c>
      <c r="E465" s="497">
        <f>E475</f>
        <v>0</v>
      </c>
    </row>
    <row r="466" spans="1:5" s="479" customFormat="1" ht="23.25" thickBot="1" x14ac:dyDescent="0.3">
      <c r="A466" s="462" t="s">
        <v>71</v>
      </c>
      <c r="B466" s="497">
        <f>B465/B464</f>
        <v>262.16500000000002</v>
      </c>
      <c r="C466" s="497">
        <v>0</v>
      </c>
      <c r="D466" s="497">
        <v>0</v>
      </c>
      <c r="E466" s="497">
        <v>0</v>
      </c>
    </row>
    <row r="467" spans="1:5" s="479" customFormat="1" ht="15.75" thickBot="1" x14ac:dyDescent="0.3">
      <c r="A467" s="462" t="s">
        <v>72</v>
      </c>
      <c r="B467" s="498" t="s">
        <v>73</v>
      </c>
      <c r="C467" s="499">
        <f>C464/B464-1</f>
        <v>-1</v>
      </c>
      <c r="D467" s="499">
        <v>0</v>
      </c>
      <c r="E467" s="499">
        <v>0</v>
      </c>
    </row>
    <row r="468" spans="1:5" s="479" customFormat="1" ht="23.25" thickBot="1" x14ac:dyDescent="0.3">
      <c r="A468" s="462" t="s">
        <v>74</v>
      </c>
      <c r="B468" s="498" t="s">
        <v>73</v>
      </c>
      <c r="C468" s="499">
        <f>C465/B465-1</f>
        <v>-1</v>
      </c>
      <c r="D468" s="499">
        <v>0</v>
      </c>
      <c r="E468" s="499">
        <v>0</v>
      </c>
    </row>
    <row r="469" spans="1:5" s="479" customFormat="1" ht="23.25" thickBot="1" x14ac:dyDescent="0.3">
      <c r="A469" s="462" t="s">
        <v>75</v>
      </c>
      <c r="B469" s="498" t="s">
        <v>73</v>
      </c>
      <c r="C469" s="499">
        <f>C466/B466-1</f>
        <v>-1</v>
      </c>
      <c r="D469" s="499">
        <v>0</v>
      </c>
      <c r="E469" s="499">
        <v>0</v>
      </c>
    </row>
    <row r="470" spans="1:5" s="479" customFormat="1" ht="15.75" thickBot="1" x14ac:dyDescent="0.3">
      <c r="A470" s="1238" t="s">
        <v>98</v>
      </c>
      <c r="B470" s="1239"/>
      <c r="C470" s="1239"/>
      <c r="D470" s="1239"/>
      <c r="E470" s="1240"/>
    </row>
    <row r="471" spans="1:5" s="479" customFormat="1" x14ac:dyDescent="0.25">
      <c r="A471" s="1152"/>
      <c r="B471" s="495">
        <v>2019</v>
      </c>
      <c r="C471" s="495">
        <v>2020</v>
      </c>
      <c r="D471" s="495">
        <v>2021</v>
      </c>
      <c r="E471" s="495">
        <v>2022</v>
      </c>
    </row>
    <row r="472" spans="1:5" s="479" customFormat="1" ht="18" customHeight="1" thickBot="1" x14ac:dyDescent="0.3">
      <c r="A472" s="1153"/>
      <c r="B472" s="496" t="s">
        <v>48</v>
      </c>
      <c r="C472" s="496" t="s">
        <v>49</v>
      </c>
      <c r="D472" s="496" t="s">
        <v>49</v>
      </c>
      <c r="E472" s="496" t="s">
        <v>49</v>
      </c>
    </row>
    <row r="473" spans="1:5" s="479" customFormat="1" ht="24.75" thickBot="1" x14ac:dyDescent="0.3">
      <c r="A473" s="552" t="s">
        <v>110</v>
      </c>
      <c r="B473" s="507">
        <v>0</v>
      </c>
      <c r="C473" s="507">
        <v>0</v>
      </c>
      <c r="D473" s="507">
        <v>0</v>
      </c>
      <c r="E473" s="507">
        <v>0</v>
      </c>
    </row>
    <row r="474" spans="1:5" s="479" customFormat="1" ht="24.75" thickBot="1" x14ac:dyDescent="0.3">
      <c r="A474" s="552" t="s">
        <v>114</v>
      </c>
      <c r="B474" s="482">
        <v>524.33000000000004</v>
      </c>
      <c r="C474" s="507">
        <v>0</v>
      </c>
      <c r="D474" s="507">
        <v>0</v>
      </c>
      <c r="E474" s="507">
        <v>0</v>
      </c>
    </row>
    <row r="475" spans="1:5" s="479" customFormat="1" ht="24.75" thickBot="1" x14ac:dyDescent="0.3">
      <c r="A475" s="568" t="s">
        <v>99</v>
      </c>
      <c r="B475" s="482">
        <f>B474+B473</f>
        <v>524.33000000000004</v>
      </c>
      <c r="C475" s="482">
        <f>C474+C473</f>
        <v>0</v>
      </c>
      <c r="D475" s="507">
        <f>D474+D473</f>
        <v>0</v>
      </c>
      <c r="E475" s="507">
        <f>E474+E473</f>
        <v>0</v>
      </c>
    </row>
    <row r="476" spans="1:5" s="479" customFormat="1" x14ac:dyDescent="0.25">
      <c r="A476" s="1180" t="s">
        <v>237</v>
      </c>
      <c r="B476" s="1208"/>
      <c r="C476" s="1209"/>
      <c r="D476" s="1209"/>
      <c r="E476" s="1210"/>
    </row>
    <row r="477" spans="1:5" s="479" customFormat="1" x14ac:dyDescent="0.25">
      <c r="A477" s="1181"/>
      <c r="B477" s="1211"/>
      <c r="C477" s="1212"/>
      <c r="D477" s="1212"/>
      <c r="E477" s="1213"/>
    </row>
    <row r="478" spans="1:5" s="479" customFormat="1" ht="15.75" thickBot="1" x14ac:dyDescent="0.3">
      <c r="A478" s="1182"/>
      <c r="B478" s="1214"/>
      <c r="C478" s="1215"/>
      <c r="D478" s="1215"/>
      <c r="E478" s="1216"/>
    </row>
    <row r="479" spans="1:5" s="479" customFormat="1" ht="23.25" thickBot="1" x14ac:dyDescent="0.3">
      <c r="A479" s="569" t="s">
        <v>121</v>
      </c>
      <c r="B479" s="1262" t="s">
        <v>607</v>
      </c>
      <c r="C479" s="1263"/>
      <c r="D479" s="1263"/>
      <c r="E479" s="1264"/>
    </row>
    <row r="480" spans="1:5" s="479" customFormat="1" ht="49.5" customHeight="1" thickBot="1" x14ac:dyDescent="0.3">
      <c r="A480" s="548" t="s">
        <v>305</v>
      </c>
      <c r="B480" s="570" t="s">
        <v>608</v>
      </c>
      <c r="C480" s="571" t="s">
        <v>546</v>
      </c>
      <c r="D480" s="1265" t="s">
        <v>609</v>
      </c>
      <c r="E480" s="1266"/>
    </row>
    <row r="481" spans="1:5" s="479" customFormat="1" ht="22.5" customHeight="1" thickBot="1" x14ac:dyDescent="0.3">
      <c r="A481" s="462" t="s">
        <v>65</v>
      </c>
      <c r="B481" s="841" t="s">
        <v>610</v>
      </c>
      <c r="C481" s="842"/>
      <c r="D481" s="842"/>
      <c r="E481" s="843"/>
    </row>
    <row r="482" spans="1:5" s="479" customFormat="1" ht="15.75" thickBot="1" x14ac:dyDescent="0.3">
      <c r="A482" s="462" t="s">
        <v>67</v>
      </c>
      <c r="B482" s="1198" t="s">
        <v>603</v>
      </c>
      <c r="C482" s="1199"/>
      <c r="D482" s="1199"/>
      <c r="E482" s="1200"/>
    </row>
    <row r="483" spans="1:5" s="479" customFormat="1" x14ac:dyDescent="0.25">
      <c r="A483" s="1152"/>
      <c r="B483" s="495">
        <v>2019</v>
      </c>
      <c r="C483" s="495">
        <v>2020</v>
      </c>
      <c r="D483" s="495">
        <v>2021</v>
      </c>
      <c r="E483" s="495">
        <v>2022</v>
      </c>
    </row>
    <row r="484" spans="1:5" s="479" customFormat="1" ht="16.5" customHeight="1" thickBot="1" x14ac:dyDescent="0.3">
      <c r="A484" s="1153"/>
      <c r="B484" s="496" t="s">
        <v>48</v>
      </c>
      <c r="C484" s="496" t="s">
        <v>49</v>
      </c>
      <c r="D484" s="496" t="s">
        <v>49</v>
      </c>
      <c r="E484" s="496" t="s">
        <v>49</v>
      </c>
    </row>
    <row r="485" spans="1:5" s="479" customFormat="1" ht="15.75" thickBot="1" x14ac:dyDescent="0.3">
      <c r="A485" s="462" t="s">
        <v>69</v>
      </c>
      <c r="B485" s="497">
        <v>0</v>
      </c>
      <c r="C485" s="497">
        <v>270</v>
      </c>
      <c r="D485" s="497">
        <v>322</v>
      </c>
      <c r="E485" s="497">
        <v>524</v>
      </c>
    </row>
    <row r="486" spans="1:5" s="479" customFormat="1" ht="15.75" thickBot="1" x14ac:dyDescent="0.3">
      <c r="A486" s="462" t="s">
        <v>70</v>
      </c>
      <c r="B486" s="497">
        <v>0</v>
      </c>
      <c r="C486" s="497">
        <f>C496</f>
        <v>13490</v>
      </c>
      <c r="D486" s="497">
        <f>D496</f>
        <v>16100</v>
      </c>
      <c r="E486" s="497">
        <f>E496</f>
        <v>26200</v>
      </c>
    </row>
    <row r="487" spans="1:5" s="479" customFormat="1" ht="23.25" thickBot="1" x14ac:dyDescent="0.3">
      <c r="A487" s="462" t="s">
        <v>71</v>
      </c>
      <c r="B487" s="497">
        <v>0</v>
      </c>
      <c r="C487" s="497">
        <f>C486/C485</f>
        <v>49.962962962962962</v>
      </c>
      <c r="D487" s="497">
        <f>D486/D485</f>
        <v>50</v>
      </c>
      <c r="E487" s="497">
        <f>E486/E485</f>
        <v>50</v>
      </c>
    </row>
    <row r="488" spans="1:5" s="479" customFormat="1" ht="15.75" thickBot="1" x14ac:dyDescent="0.3">
      <c r="A488" s="462" t="s">
        <v>72</v>
      </c>
      <c r="B488" s="498" t="s">
        <v>73</v>
      </c>
      <c r="C488" s="499">
        <v>0</v>
      </c>
      <c r="D488" s="499">
        <f t="shared" ref="D488:E490" si="7">D485/C485-1</f>
        <v>0.19259259259259265</v>
      </c>
      <c r="E488" s="499">
        <f t="shared" si="7"/>
        <v>0.62732919254658381</v>
      </c>
    </row>
    <row r="489" spans="1:5" s="479" customFormat="1" ht="23.25" thickBot="1" x14ac:dyDescent="0.3">
      <c r="A489" s="462" t="s">
        <v>74</v>
      </c>
      <c r="B489" s="498" t="s">
        <v>73</v>
      </c>
      <c r="C489" s="499">
        <v>0</v>
      </c>
      <c r="D489" s="499">
        <f t="shared" si="7"/>
        <v>0.19347664936990361</v>
      </c>
      <c r="E489" s="499">
        <f t="shared" si="7"/>
        <v>0.62732919254658381</v>
      </c>
    </row>
    <row r="490" spans="1:5" s="479" customFormat="1" ht="23.25" thickBot="1" x14ac:dyDescent="0.3">
      <c r="A490" s="462" t="s">
        <v>75</v>
      </c>
      <c r="B490" s="498" t="s">
        <v>73</v>
      </c>
      <c r="C490" s="499">
        <v>0</v>
      </c>
      <c r="D490" s="499">
        <f t="shared" si="7"/>
        <v>7.4128984432908496E-4</v>
      </c>
      <c r="E490" s="499">
        <f t="shared" si="7"/>
        <v>0</v>
      </c>
    </row>
    <row r="491" spans="1:5" s="479" customFormat="1" ht="15.75" thickBot="1" x14ac:dyDescent="0.3">
      <c r="A491" s="1238" t="s">
        <v>76</v>
      </c>
      <c r="B491" s="1239"/>
      <c r="C491" s="1239"/>
      <c r="D491" s="1239"/>
      <c r="E491" s="1240"/>
    </row>
    <row r="492" spans="1:5" s="479" customFormat="1" x14ac:dyDescent="0.25">
      <c r="A492" s="1152"/>
      <c r="B492" s="495">
        <v>2019</v>
      </c>
      <c r="C492" s="495">
        <v>2020</v>
      </c>
      <c r="D492" s="495">
        <v>2021</v>
      </c>
      <c r="E492" s="495">
        <v>2022</v>
      </c>
    </row>
    <row r="493" spans="1:5" s="479" customFormat="1" ht="16.5" customHeight="1" thickBot="1" x14ac:dyDescent="0.3">
      <c r="A493" s="1153"/>
      <c r="B493" s="496" t="s">
        <v>48</v>
      </c>
      <c r="C493" s="496" t="s">
        <v>49</v>
      </c>
      <c r="D493" s="496" t="s">
        <v>49</v>
      </c>
      <c r="E493" s="496" t="s">
        <v>49</v>
      </c>
    </row>
    <row r="494" spans="1:5" s="479" customFormat="1" ht="24.75" thickBot="1" x14ac:dyDescent="0.3">
      <c r="A494" s="552" t="s">
        <v>110</v>
      </c>
      <c r="B494" s="507">
        <v>0</v>
      </c>
      <c r="C494" s="507">
        <v>0</v>
      </c>
      <c r="D494" s="507">
        <v>0</v>
      </c>
      <c r="E494" s="507">
        <v>0</v>
      </c>
    </row>
    <row r="495" spans="1:5" s="479" customFormat="1" ht="24.75" thickBot="1" x14ac:dyDescent="0.3">
      <c r="A495" s="552" t="s">
        <v>114</v>
      </c>
      <c r="B495" s="482">
        <v>0</v>
      </c>
      <c r="C495" s="507">
        <v>13490</v>
      </c>
      <c r="D495" s="507">
        <v>16100</v>
      </c>
      <c r="E495" s="507">
        <v>26200</v>
      </c>
    </row>
    <row r="496" spans="1:5" s="479" customFormat="1" ht="24.75" thickBot="1" x14ac:dyDescent="0.3">
      <c r="A496" s="553" t="s">
        <v>86</v>
      </c>
      <c r="B496" s="482">
        <f>B495+B494</f>
        <v>0</v>
      </c>
      <c r="C496" s="482">
        <f>C495+C494</f>
        <v>13490</v>
      </c>
      <c r="D496" s="482">
        <f>D495+D494</f>
        <v>16100</v>
      </c>
      <c r="E496" s="482">
        <f>E495+E494</f>
        <v>26200</v>
      </c>
    </row>
    <row r="497" spans="1:5" s="479" customFormat="1" ht="9.75" customHeight="1" x14ac:dyDescent="0.25">
      <c r="A497" s="1180" t="s">
        <v>310</v>
      </c>
      <c r="B497" s="1208"/>
      <c r="C497" s="1209"/>
      <c r="D497" s="1209"/>
      <c r="E497" s="1210"/>
    </row>
    <row r="498" spans="1:5" s="479" customFormat="1" x14ac:dyDescent="0.25">
      <c r="A498" s="1181"/>
      <c r="B498" s="1211"/>
      <c r="C498" s="1212"/>
      <c r="D498" s="1212"/>
      <c r="E498" s="1213"/>
    </row>
    <row r="499" spans="1:5" s="479" customFormat="1" ht="21.75" customHeight="1" thickBot="1" x14ac:dyDescent="0.3">
      <c r="A499" s="1182"/>
      <c r="B499" s="1214"/>
      <c r="C499" s="1215"/>
      <c r="D499" s="1215"/>
      <c r="E499" s="1216"/>
    </row>
    <row r="500" spans="1:5" s="479" customFormat="1" ht="36.75" customHeight="1" thickBot="1" x14ac:dyDescent="0.3">
      <c r="A500" s="222" t="s">
        <v>301</v>
      </c>
      <c r="B500" s="572" t="s">
        <v>611</v>
      </c>
      <c r="C500" s="573" t="s">
        <v>264</v>
      </c>
      <c r="D500" s="1220" t="s">
        <v>612</v>
      </c>
      <c r="E500" s="1221"/>
    </row>
    <row r="501" spans="1:5" s="479" customFormat="1" ht="26.25" customHeight="1" thickBot="1" x14ac:dyDescent="0.3">
      <c r="A501" s="462" t="s">
        <v>65</v>
      </c>
      <c r="B501" s="1222" t="s">
        <v>613</v>
      </c>
      <c r="C501" s="1223"/>
      <c r="D501" s="1223"/>
      <c r="E501" s="1224"/>
    </row>
    <row r="502" spans="1:5" s="479" customFormat="1" ht="21" customHeight="1" thickBot="1" x14ac:dyDescent="0.3">
      <c r="A502" s="462" t="s">
        <v>67</v>
      </c>
      <c r="B502" s="1198" t="s">
        <v>614</v>
      </c>
      <c r="C502" s="1199"/>
      <c r="D502" s="1199"/>
      <c r="E502" s="1200"/>
    </row>
    <row r="503" spans="1:5" s="479" customFormat="1" x14ac:dyDescent="0.25">
      <c r="A503" s="1152"/>
      <c r="B503" s="495">
        <v>2019</v>
      </c>
      <c r="C503" s="495">
        <v>2020</v>
      </c>
      <c r="D503" s="495">
        <v>2021</v>
      </c>
      <c r="E503" s="495">
        <v>2022</v>
      </c>
    </row>
    <row r="504" spans="1:5" s="479" customFormat="1" ht="15.75" thickBot="1" x14ac:dyDescent="0.3">
      <c r="A504" s="1153"/>
      <c r="B504" s="496" t="s">
        <v>48</v>
      </c>
      <c r="C504" s="496" t="s">
        <v>49</v>
      </c>
      <c r="D504" s="496" t="s">
        <v>49</v>
      </c>
      <c r="E504" s="496" t="s">
        <v>49</v>
      </c>
    </row>
    <row r="505" spans="1:5" s="479" customFormat="1" ht="15.75" thickBot="1" x14ac:dyDescent="0.3">
      <c r="A505" s="462" t="s">
        <v>69</v>
      </c>
      <c r="B505" s="497">
        <v>1</v>
      </c>
      <c r="C505" s="497">
        <v>1</v>
      </c>
      <c r="D505" s="497">
        <v>0</v>
      </c>
      <c r="E505" s="497">
        <v>0</v>
      </c>
    </row>
    <row r="506" spans="1:5" s="479" customFormat="1" ht="15.75" thickBot="1" x14ac:dyDescent="0.3">
      <c r="A506" s="462" t="s">
        <v>70</v>
      </c>
      <c r="B506" s="497">
        <f>B516</f>
        <v>25200</v>
      </c>
      <c r="C506" s="497">
        <f>C516</f>
        <v>46336</v>
      </c>
      <c r="D506" s="497">
        <f>D516</f>
        <v>0</v>
      </c>
      <c r="E506" s="497">
        <f>E516</f>
        <v>0</v>
      </c>
    </row>
    <row r="507" spans="1:5" s="479" customFormat="1" ht="23.25" thickBot="1" x14ac:dyDescent="0.3">
      <c r="A507" s="462" t="s">
        <v>71</v>
      </c>
      <c r="B507" s="497">
        <f>B506/B505</f>
        <v>25200</v>
      </c>
      <c r="C507" s="497">
        <f>C506/C505</f>
        <v>46336</v>
      </c>
      <c r="D507" s="497">
        <v>0</v>
      </c>
      <c r="E507" s="497">
        <v>0</v>
      </c>
    </row>
    <row r="508" spans="1:5" s="479" customFormat="1" ht="15.75" thickBot="1" x14ac:dyDescent="0.3">
      <c r="A508" s="462" t="s">
        <v>72</v>
      </c>
      <c r="B508" s="498" t="s">
        <v>73</v>
      </c>
      <c r="C508" s="499">
        <f t="shared" ref="C508:D510" si="8">C505/B505-1</f>
        <v>0</v>
      </c>
      <c r="D508" s="499">
        <f t="shared" si="8"/>
        <v>-1</v>
      </c>
      <c r="E508" s="499">
        <v>0</v>
      </c>
    </row>
    <row r="509" spans="1:5" s="479" customFormat="1" ht="23.25" thickBot="1" x14ac:dyDescent="0.3">
      <c r="A509" s="462" t="s">
        <v>74</v>
      </c>
      <c r="B509" s="498" t="s">
        <v>73</v>
      </c>
      <c r="C509" s="499">
        <v>0</v>
      </c>
      <c r="D509" s="499">
        <f t="shared" si="8"/>
        <v>-1</v>
      </c>
      <c r="E509" s="499">
        <v>0</v>
      </c>
    </row>
    <row r="510" spans="1:5" s="479" customFormat="1" ht="23.25" thickBot="1" x14ac:dyDescent="0.3">
      <c r="A510" s="462" t="s">
        <v>75</v>
      </c>
      <c r="B510" s="498" t="s">
        <v>73</v>
      </c>
      <c r="C510" s="499">
        <v>0</v>
      </c>
      <c r="D510" s="499">
        <f t="shared" si="8"/>
        <v>-1</v>
      </c>
      <c r="E510" s="499">
        <v>0</v>
      </c>
    </row>
    <row r="511" spans="1:5" s="479" customFormat="1" ht="15.75" thickBot="1" x14ac:dyDescent="0.3">
      <c r="A511" s="1234" t="s">
        <v>92</v>
      </c>
      <c r="B511" s="1235"/>
      <c r="C511" s="1235"/>
      <c r="D511" s="1235"/>
      <c r="E511" s="1236"/>
    </row>
    <row r="512" spans="1:5" s="479" customFormat="1" x14ac:dyDescent="0.25">
      <c r="A512" s="1152"/>
      <c r="B512" s="495">
        <v>2019</v>
      </c>
      <c r="C512" s="495">
        <v>2020</v>
      </c>
      <c r="D512" s="495">
        <v>2021</v>
      </c>
      <c r="E512" s="495">
        <v>2022</v>
      </c>
    </row>
    <row r="513" spans="1:5" s="479" customFormat="1" ht="16.5" customHeight="1" thickBot="1" x14ac:dyDescent="0.3">
      <c r="A513" s="1153"/>
      <c r="B513" s="496" t="s">
        <v>48</v>
      </c>
      <c r="C513" s="496" t="s">
        <v>49</v>
      </c>
      <c r="D513" s="496" t="s">
        <v>49</v>
      </c>
      <c r="E513" s="496" t="s">
        <v>49</v>
      </c>
    </row>
    <row r="514" spans="1:5" s="479" customFormat="1" ht="24.75" thickBot="1" x14ac:dyDescent="0.3">
      <c r="A514" s="538" t="s">
        <v>110</v>
      </c>
      <c r="B514" s="481">
        <v>0</v>
      </c>
      <c r="C514" s="481">
        <v>0</v>
      </c>
      <c r="D514" s="481">
        <v>0</v>
      </c>
      <c r="E514" s="481">
        <v>0</v>
      </c>
    </row>
    <row r="515" spans="1:5" s="479" customFormat="1" ht="24.75" thickBot="1" x14ac:dyDescent="0.3">
      <c r="A515" s="538" t="s">
        <v>114</v>
      </c>
      <c r="B515" s="482">
        <v>25200</v>
      </c>
      <c r="C515" s="507">
        <f>38200+8136</f>
        <v>46336</v>
      </c>
      <c r="D515" s="507">
        <v>0</v>
      </c>
      <c r="E515" s="507">
        <v>0</v>
      </c>
    </row>
    <row r="516" spans="1:5" s="479" customFormat="1" ht="24.75" thickBot="1" x14ac:dyDescent="0.3">
      <c r="A516" s="574" t="s">
        <v>93</v>
      </c>
      <c r="B516" s="482">
        <f>B515+B514</f>
        <v>25200</v>
      </c>
      <c r="C516" s="482">
        <f>C515+C514</f>
        <v>46336</v>
      </c>
      <c r="D516" s="482">
        <f>D515+D514</f>
        <v>0</v>
      </c>
      <c r="E516" s="482">
        <f>E515+E514</f>
        <v>0</v>
      </c>
    </row>
    <row r="517" spans="1:5" s="479" customFormat="1" x14ac:dyDescent="0.25">
      <c r="A517" s="1180" t="s">
        <v>554</v>
      </c>
      <c r="B517" s="1208"/>
      <c r="C517" s="1209"/>
      <c r="D517" s="1209"/>
      <c r="E517" s="1210"/>
    </row>
    <row r="518" spans="1:5" s="479" customFormat="1" x14ac:dyDescent="0.25">
      <c r="A518" s="1181"/>
      <c r="B518" s="1211"/>
      <c r="C518" s="1212"/>
      <c r="D518" s="1212"/>
      <c r="E518" s="1213"/>
    </row>
    <row r="519" spans="1:5" s="479" customFormat="1" ht="15.75" thickBot="1" x14ac:dyDescent="0.3">
      <c r="A519" s="1182"/>
      <c r="B519" s="1214"/>
      <c r="C519" s="1215"/>
      <c r="D519" s="1215"/>
      <c r="E519" s="1216"/>
    </row>
    <row r="520" spans="1:5" s="479" customFormat="1" ht="34.5" thickBot="1" x14ac:dyDescent="0.3">
      <c r="A520" s="222" t="s">
        <v>315</v>
      </c>
      <c r="B520" s="537" t="s">
        <v>615</v>
      </c>
      <c r="C520" s="573" t="s">
        <v>264</v>
      </c>
      <c r="D520" s="575" t="s">
        <v>616</v>
      </c>
      <c r="E520" s="576"/>
    </row>
    <row r="521" spans="1:5" s="479" customFormat="1" ht="37.5" customHeight="1" thickBot="1" x14ac:dyDescent="0.3">
      <c r="A521" s="462" t="s">
        <v>65</v>
      </c>
      <c r="B521" s="1222" t="s">
        <v>617</v>
      </c>
      <c r="C521" s="1223"/>
      <c r="D521" s="1223"/>
      <c r="E521" s="1224"/>
    </row>
    <row r="522" spans="1:5" s="479" customFormat="1" ht="15.75" thickBot="1" x14ac:dyDescent="0.3">
      <c r="A522" s="462" t="s">
        <v>67</v>
      </c>
      <c r="B522" s="1198" t="s">
        <v>614</v>
      </c>
      <c r="C522" s="1199"/>
      <c r="D522" s="1199"/>
      <c r="E522" s="1200"/>
    </row>
    <row r="523" spans="1:5" s="479" customFormat="1" x14ac:dyDescent="0.25">
      <c r="A523" s="1152"/>
      <c r="B523" s="495">
        <v>2019</v>
      </c>
      <c r="C523" s="495">
        <v>2020</v>
      </c>
      <c r="D523" s="495">
        <v>2021</v>
      </c>
      <c r="E523" s="495">
        <v>2022</v>
      </c>
    </row>
    <row r="524" spans="1:5" s="479" customFormat="1" ht="15.75" thickBot="1" x14ac:dyDescent="0.3">
      <c r="A524" s="1153"/>
      <c r="B524" s="496" t="s">
        <v>48</v>
      </c>
      <c r="C524" s="496" t="s">
        <v>49</v>
      </c>
      <c r="D524" s="496" t="s">
        <v>49</v>
      </c>
      <c r="E524" s="496" t="s">
        <v>49</v>
      </c>
    </row>
    <row r="525" spans="1:5" s="479" customFormat="1" ht="15.75" thickBot="1" x14ac:dyDescent="0.3">
      <c r="A525" s="462" t="s">
        <v>69</v>
      </c>
      <c r="B525" s="497">
        <v>1</v>
      </c>
      <c r="C525" s="497">
        <v>0</v>
      </c>
      <c r="D525" s="497">
        <v>0</v>
      </c>
      <c r="E525" s="497">
        <v>0</v>
      </c>
    </row>
    <row r="526" spans="1:5" s="479" customFormat="1" ht="15.75" thickBot="1" x14ac:dyDescent="0.3">
      <c r="A526" s="462" t="s">
        <v>70</v>
      </c>
      <c r="B526" s="497">
        <f>B536</f>
        <v>5954</v>
      </c>
      <c r="C526" s="497">
        <f>C536</f>
        <v>0</v>
      </c>
      <c r="D526" s="497">
        <f>D536</f>
        <v>0</v>
      </c>
      <c r="E526" s="497">
        <v>0</v>
      </c>
    </row>
    <row r="527" spans="1:5" s="479" customFormat="1" ht="23.25" thickBot="1" x14ac:dyDescent="0.3">
      <c r="A527" s="462" t="s">
        <v>71</v>
      </c>
      <c r="B527" s="497">
        <f>B526/B525</f>
        <v>5954</v>
      </c>
      <c r="C527" s="497">
        <v>0</v>
      </c>
      <c r="D527" s="497">
        <v>0</v>
      </c>
      <c r="E527" s="497">
        <v>0</v>
      </c>
    </row>
    <row r="528" spans="1:5" s="479" customFormat="1" ht="15.75" thickBot="1" x14ac:dyDescent="0.3">
      <c r="A528" s="462" t="s">
        <v>72</v>
      </c>
      <c r="B528" s="498" t="s">
        <v>73</v>
      </c>
      <c r="C528" s="499">
        <f>C525/B525-1</f>
        <v>-1</v>
      </c>
      <c r="D528" s="499">
        <v>0</v>
      </c>
      <c r="E528" s="499">
        <v>0</v>
      </c>
    </row>
    <row r="529" spans="1:5" s="479" customFormat="1" ht="23.25" thickBot="1" x14ac:dyDescent="0.3">
      <c r="A529" s="462" t="s">
        <v>74</v>
      </c>
      <c r="B529" s="498" t="s">
        <v>73</v>
      </c>
      <c r="C529" s="499">
        <f>C526/B526-1</f>
        <v>-1</v>
      </c>
      <c r="D529" s="499">
        <v>0</v>
      </c>
      <c r="E529" s="499">
        <v>0</v>
      </c>
    </row>
    <row r="530" spans="1:5" s="479" customFormat="1" ht="23.25" thickBot="1" x14ac:dyDescent="0.3">
      <c r="A530" s="462" t="s">
        <v>75</v>
      </c>
      <c r="B530" s="498" t="s">
        <v>73</v>
      </c>
      <c r="C530" s="499">
        <f>C527/B527-1</f>
        <v>-1</v>
      </c>
      <c r="D530" s="499">
        <v>0</v>
      </c>
      <c r="E530" s="499">
        <v>0</v>
      </c>
    </row>
    <row r="531" spans="1:5" s="479" customFormat="1" ht="15.75" thickBot="1" x14ac:dyDescent="0.3">
      <c r="A531" s="1234" t="s">
        <v>98</v>
      </c>
      <c r="B531" s="1235"/>
      <c r="C531" s="1235"/>
      <c r="D531" s="1235"/>
      <c r="E531" s="1236"/>
    </row>
    <row r="532" spans="1:5" s="479" customFormat="1" x14ac:dyDescent="0.25">
      <c r="A532" s="1152"/>
      <c r="B532" s="495">
        <v>2019</v>
      </c>
      <c r="C532" s="495">
        <v>2020</v>
      </c>
      <c r="D532" s="495">
        <v>2021</v>
      </c>
      <c r="E532" s="495">
        <v>2022</v>
      </c>
    </row>
    <row r="533" spans="1:5" s="479" customFormat="1" ht="15.75" thickBot="1" x14ac:dyDescent="0.3">
      <c r="A533" s="1153"/>
      <c r="B533" s="496" t="s">
        <v>48</v>
      </c>
      <c r="C533" s="496" t="s">
        <v>49</v>
      </c>
      <c r="D533" s="496" t="s">
        <v>49</v>
      </c>
      <c r="E533" s="496" t="s">
        <v>49</v>
      </c>
    </row>
    <row r="534" spans="1:5" s="479" customFormat="1" ht="24.75" thickBot="1" x14ac:dyDescent="0.3">
      <c r="A534" s="538" t="s">
        <v>110</v>
      </c>
      <c r="B534" s="481">
        <v>0</v>
      </c>
      <c r="C534" s="481">
        <v>0</v>
      </c>
      <c r="D534" s="481">
        <v>0</v>
      </c>
      <c r="E534" s="481">
        <v>0</v>
      </c>
    </row>
    <row r="535" spans="1:5" s="479" customFormat="1" ht="24.75" thickBot="1" x14ac:dyDescent="0.3">
      <c r="A535" s="538" t="s">
        <v>114</v>
      </c>
      <c r="B535" s="482">
        <v>5954</v>
      </c>
      <c r="C535" s="507">
        <v>0</v>
      </c>
      <c r="D535" s="481">
        <v>0</v>
      </c>
      <c r="E535" s="507">
        <v>0</v>
      </c>
    </row>
    <row r="536" spans="1:5" s="479" customFormat="1" ht="24.75" thickBot="1" x14ac:dyDescent="0.3">
      <c r="A536" s="577" t="s">
        <v>99</v>
      </c>
      <c r="B536" s="482">
        <f>B535+B534</f>
        <v>5954</v>
      </c>
      <c r="C536" s="482">
        <f>C535+C534</f>
        <v>0</v>
      </c>
      <c r="D536" s="483">
        <f>D535+D534</f>
        <v>0</v>
      </c>
      <c r="E536" s="483">
        <f>E535+E534</f>
        <v>0</v>
      </c>
    </row>
    <row r="537" spans="1:5" s="479" customFormat="1" x14ac:dyDescent="0.25">
      <c r="A537" s="1180" t="s">
        <v>369</v>
      </c>
      <c r="B537" s="1208"/>
      <c r="C537" s="1209"/>
      <c r="D537" s="1209"/>
      <c r="E537" s="1210"/>
    </row>
    <row r="538" spans="1:5" s="479" customFormat="1" x14ac:dyDescent="0.25">
      <c r="A538" s="1181"/>
      <c r="B538" s="1211"/>
      <c r="C538" s="1212"/>
      <c r="D538" s="1212"/>
      <c r="E538" s="1213"/>
    </row>
    <row r="539" spans="1:5" s="479" customFormat="1" ht="15.75" thickBot="1" x14ac:dyDescent="0.3">
      <c r="A539" s="1182"/>
      <c r="B539" s="1214"/>
      <c r="C539" s="1215"/>
      <c r="D539" s="1215"/>
      <c r="E539" s="1216"/>
    </row>
    <row r="540" spans="1:5" s="479" customFormat="1" ht="57" customHeight="1" thickBot="1" x14ac:dyDescent="0.3">
      <c r="A540" s="222" t="s">
        <v>558</v>
      </c>
      <c r="B540" s="578" t="s">
        <v>618</v>
      </c>
      <c r="C540" s="579" t="s">
        <v>264</v>
      </c>
      <c r="D540" s="1242" t="s">
        <v>585</v>
      </c>
      <c r="E540" s="1243"/>
    </row>
    <row r="541" spans="1:5" s="479" customFormat="1" ht="24.75" customHeight="1" thickBot="1" x14ac:dyDescent="0.3">
      <c r="A541" s="462" t="s">
        <v>65</v>
      </c>
      <c r="B541" s="1267" t="s">
        <v>619</v>
      </c>
      <c r="C541" s="1268"/>
      <c r="D541" s="1268"/>
      <c r="E541" s="1269"/>
    </row>
    <row r="542" spans="1:5" s="479" customFormat="1" ht="15.75" thickBot="1" x14ac:dyDescent="0.3">
      <c r="A542" s="462" t="s">
        <v>67</v>
      </c>
      <c r="B542" s="1270" t="s">
        <v>614</v>
      </c>
      <c r="C542" s="1271"/>
      <c r="D542" s="1271"/>
      <c r="E542" s="1243"/>
    </row>
    <row r="543" spans="1:5" s="479" customFormat="1" x14ac:dyDescent="0.25">
      <c r="A543" s="1152"/>
      <c r="B543" s="580">
        <v>2019</v>
      </c>
      <c r="C543" s="580">
        <v>2020</v>
      </c>
      <c r="D543" s="580">
        <v>2021</v>
      </c>
      <c r="E543" s="580">
        <v>2022</v>
      </c>
    </row>
    <row r="544" spans="1:5" s="479" customFormat="1" ht="15.75" thickBot="1" x14ac:dyDescent="0.3">
      <c r="A544" s="1153"/>
      <c r="B544" s="581" t="s">
        <v>48</v>
      </c>
      <c r="C544" s="581" t="s">
        <v>49</v>
      </c>
      <c r="D544" s="581" t="s">
        <v>49</v>
      </c>
      <c r="E544" s="581" t="s">
        <v>49</v>
      </c>
    </row>
    <row r="545" spans="1:5" s="479" customFormat="1" ht="15.75" thickBot="1" x14ac:dyDescent="0.3">
      <c r="A545" s="462" t="s">
        <v>69</v>
      </c>
      <c r="B545" s="582">
        <v>0</v>
      </c>
      <c r="C545" s="582">
        <v>2</v>
      </c>
      <c r="D545" s="582">
        <v>0</v>
      </c>
      <c r="E545" s="582">
        <v>0</v>
      </c>
    </row>
    <row r="546" spans="1:5" s="479" customFormat="1" ht="15.75" thickBot="1" x14ac:dyDescent="0.3">
      <c r="A546" s="462" t="s">
        <v>70</v>
      </c>
      <c r="B546" s="582">
        <f>B556</f>
        <v>0</v>
      </c>
      <c r="C546" s="582">
        <f>C556</f>
        <v>0</v>
      </c>
      <c r="D546" s="582">
        <f>D556</f>
        <v>0</v>
      </c>
      <c r="E546" s="582">
        <f>E556</f>
        <v>0</v>
      </c>
    </row>
    <row r="547" spans="1:5" s="479" customFormat="1" ht="23.25" thickBot="1" x14ac:dyDescent="0.3">
      <c r="A547" s="462" t="s">
        <v>71</v>
      </c>
      <c r="B547" s="497">
        <v>0</v>
      </c>
      <c r="C547" s="497">
        <f>C546/C545</f>
        <v>0</v>
      </c>
      <c r="D547" s="497">
        <v>0</v>
      </c>
      <c r="E547" s="497">
        <v>0</v>
      </c>
    </row>
    <row r="548" spans="1:5" s="479" customFormat="1" ht="15.75" thickBot="1" x14ac:dyDescent="0.3">
      <c r="A548" s="462" t="s">
        <v>72</v>
      </c>
      <c r="B548" s="498" t="s">
        <v>73</v>
      </c>
      <c r="C548" s="499">
        <v>0</v>
      </c>
      <c r="D548" s="499">
        <v>0</v>
      </c>
      <c r="E548" s="499">
        <v>0</v>
      </c>
    </row>
    <row r="549" spans="1:5" s="479" customFormat="1" ht="23.25" thickBot="1" x14ac:dyDescent="0.3">
      <c r="A549" s="462" t="s">
        <v>74</v>
      </c>
      <c r="B549" s="498" t="s">
        <v>73</v>
      </c>
      <c r="C549" s="499">
        <v>0</v>
      </c>
      <c r="D549" s="499">
        <v>0</v>
      </c>
      <c r="E549" s="499">
        <v>0</v>
      </c>
    </row>
    <row r="550" spans="1:5" s="479" customFormat="1" ht="30.75" customHeight="1" thickBot="1" x14ac:dyDescent="0.3">
      <c r="A550" s="462" t="s">
        <v>75</v>
      </c>
      <c r="B550" s="498" t="s">
        <v>73</v>
      </c>
      <c r="C550" s="499">
        <v>0</v>
      </c>
      <c r="D550" s="499">
        <v>0</v>
      </c>
      <c r="E550" s="499">
        <v>0</v>
      </c>
    </row>
    <row r="551" spans="1:5" s="479" customFormat="1" ht="15.75" thickBot="1" x14ac:dyDescent="0.3">
      <c r="A551" s="1234" t="s">
        <v>145</v>
      </c>
      <c r="B551" s="1235"/>
      <c r="C551" s="1235"/>
      <c r="D551" s="1235"/>
      <c r="E551" s="1236"/>
    </row>
    <row r="552" spans="1:5" s="479" customFormat="1" x14ac:dyDescent="0.25">
      <c r="A552" s="1152"/>
      <c r="B552" s="495">
        <v>2019</v>
      </c>
      <c r="C552" s="495">
        <v>2020</v>
      </c>
      <c r="D552" s="495">
        <v>2021</v>
      </c>
      <c r="E552" s="495">
        <v>2022</v>
      </c>
    </row>
    <row r="553" spans="1:5" s="479" customFormat="1" ht="18" customHeight="1" thickBot="1" x14ac:dyDescent="0.3">
      <c r="A553" s="1153"/>
      <c r="B553" s="496" t="s">
        <v>48</v>
      </c>
      <c r="C553" s="496" t="s">
        <v>49</v>
      </c>
      <c r="D553" s="496" t="s">
        <v>49</v>
      </c>
      <c r="E553" s="496" t="s">
        <v>49</v>
      </c>
    </row>
    <row r="554" spans="1:5" s="479" customFormat="1" ht="24.75" thickBot="1" x14ac:dyDescent="0.3">
      <c r="A554" s="538" t="s">
        <v>110</v>
      </c>
      <c r="B554" s="481">
        <v>0</v>
      </c>
      <c r="C554" s="481">
        <v>0</v>
      </c>
      <c r="D554" s="481">
        <v>0</v>
      </c>
      <c r="E554" s="481">
        <v>0</v>
      </c>
    </row>
    <row r="555" spans="1:5" s="479" customFormat="1" ht="24.75" thickBot="1" x14ac:dyDescent="0.3">
      <c r="A555" s="538" t="s">
        <v>114</v>
      </c>
      <c r="B555" s="482">
        <v>0</v>
      </c>
      <c r="C555" s="507">
        <v>0</v>
      </c>
      <c r="D555" s="507">
        <v>0</v>
      </c>
      <c r="E555" s="507">
        <v>0</v>
      </c>
    </row>
    <row r="556" spans="1:5" s="479" customFormat="1" ht="24.75" thickBot="1" x14ac:dyDescent="0.3">
      <c r="A556" s="574" t="s">
        <v>138</v>
      </c>
      <c r="B556" s="482">
        <f>B555+B554</f>
        <v>0</v>
      </c>
      <c r="C556" s="482">
        <f>C555+C554</f>
        <v>0</v>
      </c>
      <c r="D556" s="482">
        <f>D555+D554</f>
        <v>0</v>
      </c>
      <c r="E556" s="482">
        <f>E555+E554</f>
        <v>0</v>
      </c>
    </row>
    <row r="557" spans="1:5" s="479" customFormat="1" x14ac:dyDescent="0.25">
      <c r="A557" s="1180" t="s">
        <v>620</v>
      </c>
      <c r="B557" s="1208"/>
      <c r="C557" s="1209"/>
      <c r="D557" s="1209"/>
      <c r="E557" s="1210"/>
    </row>
    <row r="558" spans="1:5" s="479" customFormat="1" x14ac:dyDescent="0.25">
      <c r="A558" s="1181"/>
      <c r="B558" s="1211"/>
      <c r="C558" s="1212"/>
      <c r="D558" s="1212"/>
      <c r="E558" s="1213"/>
    </row>
    <row r="559" spans="1:5" s="479" customFormat="1" ht="15.75" thickBot="1" x14ac:dyDescent="0.3">
      <c r="A559" s="1182"/>
      <c r="B559" s="1214"/>
      <c r="C559" s="1215"/>
      <c r="D559" s="1215"/>
      <c r="E559" s="1216"/>
    </row>
    <row r="560" spans="1:5" s="479" customFormat="1" ht="38.25" customHeight="1" thickBot="1" x14ac:dyDescent="0.3">
      <c r="A560" s="583" t="s">
        <v>148</v>
      </c>
      <c r="B560" s="842" t="s">
        <v>621</v>
      </c>
      <c r="C560" s="842"/>
      <c r="D560" s="842"/>
      <c r="E560" s="842"/>
    </row>
    <row r="561" spans="1:9" s="479" customFormat="1" ht="13.5" customHeight="1" thickBot="1" x14ac:dyDescent="0.3">
      <c r="A561" s="1247" t="s">
        <v>622</v>
      </c>
      <c r="B561" s="842"/>
      <c r="C561" s="842"/>
      <c r="D561" s="842"/>
      <c r="E561" s="843"/>
    </row>
    <row r="562" spans="1:9" s="479" customFormat="1" ht="40.5" customHeight="1" thickBot="1" x14ac:dyDescent="0.3">
      <c r="A562" s="584" t="s">
        <v>623</v>
      </c>
      <c r="B562" s="585">
        <v>9</v>
      </c>
      <c r="C562" s="585">
        <v>9</v>
      </c>
      <c r="D562" s="585">
        <v>9</v>
      </c>
      <c r="E562" s="585">
        <v>9</v>
      </c>
    </row>
    <row r="563" spans="1:9" s="479" customFormat="1" ht="36.75" customHeight="1" thickBot="1" x14ac:dyDescent="0.3">
      <c r="A563" s="586" t="s">
        <v>624</v>
      </c>
      <c r="B563" s="585">
        <v>5</v>
      </c>
      <c r="C563" s="585">
        <v>5</v>
      </c>
      <c r="D563" s="585">
        <v>5</v>
      </c>
      <c r="E563" s="585">
        <v>5</v>
      </c>
    </row>
    <row r="564" spans="1:9" s="479" customFormat="1" ht="30.75" customHeight="1" thickBot="1" x14ac:dyDescent="0.3">
      <c r="A564" s="587" t="s">
        <v>625</v>
      </c>
      <c r="B564" s="585">
        <v>5</v>
      </c>
      <c r="C564" s="585">
        <v>5</v>
      </c>
      <c r="D564" s="585">
        <v>5</v>
      </c>
      <c r="E564" s="585">
        <v>5</v>
      </c>
    </row>
    <row r="565" spans="1:9" s="479" customFormat="1" ht="30.75" customHeight="1" thickBot="1" x14ac:dyDescent="0.3">
      <c r="A565" s="588" t="s">
        <v>626</v>
      </c>
      <c r="B565" s="585">
        <v>43</v>
      </c>
      <c r="C565" s="589">
        <v>45</v>
      </c>
      <c r="D565" s="589">
        <v>45</v>
      </c>
      <c r="E565" s="589">
        <v>45</v>
      </c>
      <c r="F565" s="590"/>
      <c r="G565" s="590"/>
      <c r="H565" s="590"/>
      <c r="I565" s="590"/>
    </row>
    <row r="566" spans="1:9" s="479" customFormat="1" ht="18" customHeight="1" thickBot="1" x14ac:dyDescent="0.3">
      <c r="A566" s="1164" t="s">
        <v>153</v>
      </c>
      <c r="B566" s="1165"/>
      <c r="C566" s="1166"/>
      <c r="D566" s="1166"/>
      <c r="E566" s="1167"/>
      <c r="F566" s="590"/>
      <c r="G566" s="590"/>
      <c r="H566" s="590"/>
      <c r="I566" s="590"/>
    </row>
    <row r="567" spans="1:9" s="479" customFormat="1" ht="17.25" customHeight="1" thickBot="1" x14ac:dyDescent="0.3">
      <c r="A567" s="1168" t="s">
        <v>62</v>
      </c>
      <c r="B567" s="1169"/>
      <c r="C567" s="1169"/>
      <c r="D567" s="1169"/>
      <c r="E567" s="1170"/>
    </row>
    <row r="568" spans="1:9" s="479" customFormat="1" ht="17.25" customHeight="1" thickBot="1" x14ac:dyDescent="0.3">
      <c r="A568" s="222" t="s">
        <v>436</v>
      </c>
      <c r="B568" s="841" t="s">
        <v>627</v>
      </c>
      <c r="C568" s="1199"/>
      <c r="D568" s="1199"/>
      <c r="E568" s="1200"/>
    </row>
    <row r="569" spans="1:9" s="479" customFormat="1" ht="20.25" customHeight="1" thickBot="1" x14ac:dyDescent="0.3">
      <c r="A569" s="462" t="s">
        <v>65</v>
      </c>
      <c r="B569" s="841" t="s">
        <v>628</v>
      </c>
      <c r="C569" s="842"/>
      <c r="D569" s="842"/>
      <c r="E569" s="843"/>
    </row>
    <row r="570" spans="1:9" s="479" customFormat="1" ht="20.25" customHeight="1" thickBot="1" x14ac:dyDescent="0.3">
      <c r="A570" s="462" t="s">
        <v>67</v>
      </c>
      <c r="B570" s="1198" t="s">
        <v>629</v>
      </c>
      <c r="C570" s="1199"/>
      <c r="D570" s="1199"/>
      <c r="E570" s="1200"/>
    </row>
    <row r="571" spans="1:9" s="479" customFormat="1" ht="13.5" customHeight="1" x14ac:dyDescent="0.25">
      <c r="A571" s="1152"/>
      <c r="B571" s="495">
        <v>2019</v>
      </c>
      <c r="C571" s="495">
        <v>2020</v>
      </c>
      <c r="D571" s="495">
        <v>2021</v>
      </c>
      <c r="E571" s="495">
        <v>2022</v>
      </c>
    </row>
    <row r="572" spans="1:9" s="479" customFormat="1" ht="13.5" customHeight="1" thickBot="1" x14ac:dyDescent="0.3">
      <c r="A572" s="1153"/>
      <c r="B572" s="496" t="s">
        <v>48</v>
      </c>
      <c r="C572" s="496" t="s">
        <v>49</v>
      </c>
      <c r="D572" s="496" t="s">
        <v>49</v>
      </c>
      <c r="E572" s="496" t="s">
        <v>49</v>
      </c>
    </row>
    <row r="573" spans="1:9" s="479" customFormat="1" ht="13.5" customHeight="1" thickBot="1" x14ac:dyDescent="0.3">
      <c r="A573" s="462" t="s">
        <v>69</v>
      </c>
      <c r="B573" s="497">
        <v>1098</v>
      </c>
      <c r="C573" s="497">
        <v>1098</v>
      </c>
      <c r="D573" s="497">
        <v>1098</v>
      </c>
      <c r="E573" s="497">
        <v>1098</v>
      </c>
    </row>
    <row r="574" spans="1:9" s="479" customFormat="1" ht="25.5" customHeight="1" thickBot="1" x14ac:dyDescent="0.3">
      <c r="A574" s="462" t="s">
        <v>70</v>
      </c>
      <c r="B574" s="497">
        <f>B603</f>
        <v>30000</v>
      </c>
      <c r="C574" s="497">
        <f>C603</f>
        <v>30000</v>
      </c>
      <c r="D574" s="497">
        <f>D603</f>
        <v>30000</v>
      </c>
      <c r="E574" s="497">
        <f>E603</f>
        <v>30000</v>
      </c>
    </row>
    <row r="575" spans="1:9" s="479" customFormat="1" ht="23.25" thickBot="1" x14ac:dyDescent="0.3">
      <c r="A575" s="462" t="s">
        <v>71</v>
      </c>
      <c r="B575" s="497">
        <f>B574/B573</f>
        <v>27.3224043715847</v>
      </c>
      <c r="C575" s="497">
        <f>C574/C573</f>
        <v>27.3224043715847</v>
      </c>
      <c r="D575" s="497">
        <f>D574/D573</f>
        <v>27.3224043715847</v>
      </c>
      <c r="E575" s="497">
        <f>E574/E573</f>
        <v>27.3224043715847</v>
      </c>
    </row>
    <row r="576" spans="1:9" s="479" customFormat="1" ht="26.25" customHeight="1" thickBot="1" x14ac:dyDescent="0.3">
      <c r="A576" s="462" t="s">
        <v>72</v>
      </c>
      <c r="B576" s="498" t="s">
        <v>73</v>
      </c>
      <c r="C576" s="499">
        <f t="shared" ref="C576:E578" si="9">C573/B573-1</f>
        <v>0</v>
      </c>
      <c r="D576" s="499">
        <f t="shared" si="9"/>
        <v>0</v>
      </c>
      <c r="E576" s="499">
        <f t="shared" si="9"/>
        <v>0</v>
      </c>
    </row>
    <row r="577" spans="1:5" s="479" customFormat="1" ht="23.25" thickBot="1" x14ac:dyDescent="0.3">
      <c r="A577" s="462" t="s">
        <v>74</v>
      </c>
      <c r="B577" s="498" t="s">
        <v>73</v>
      </c>
      <c r="C577" s="499">
        <f t="shared" si="9"/>
        <v>0</v>
      </c>
      <c r="D577" s="499">
        <f t="shared" si="9"/>
        <v>0</v>
      </c>
      <c r="E577" s="499">
        <f t="shared" si="9"/>
        <v>0</v>
      </c>
    </row>
    <row r="578" spans="1:5" s="479" customFormat="1" ht="23.25" thickBot="1" x14ac:dyDescent="0.3">
      <c r="A578" s="462" t="s">
        <v>75</v>
      </c>
      <c r="B578" s="498" t="s">
        <v>73</v>
      </c>
      <c r="C578" s="499">
        <f t="shared" si="9"/>
        <v>0</v>
      </c>
      <c r="D578" s="499">
        <f t="shared" si="9"/>
        <v>0</v>
      </c>
      <c r="E578" s="499">
        <f t="shared" si="9"/>
        <v>0</v>
      </c>
    </row>
    <row r="579" spans="1:5" s="479" customFormat="1" ht="15.75" customHeight="1" thickBot="1" x14ac:dyDescent="0.3">
      <c r="A579" s="1234" t="s">
        <v>630</v>
      </c>
      <c r="B579" s="1235"/>
      <c r="C579" s="1235"/>
      <c r="D579" s="1235"/>
      <c r="E579" s="1236"/>
    </row>
    <row r="580" spans="1:5" s="479" customFormat="1" x14ac:dyDescent="0.25">
      <c r="A580" s="1152"/>
      <c r="B580" s="495">
        <v>2019</v>
      </c>
      <c r="C580" s="495">
        <v>2020</v>
      </c>
      <c r="D580" s="495">
        <v>2021</v>
      </c>
      <c r="E580" s="495">
        <v>2022</v>
      </c>
    </row>
    <row r="581" spans="1:5" s="479" customFormat="1" ht="15" customHeight="1" thickBot="1" x14ac:dyDescent="0.3">
      <c r="A581" s="1153"/>
      <c r="B581" s="496" t="s">
        <v>48</v>
      </c>
      <c r="C581" s="496" t="s">
        <v>49</v>
      </c>
      <c r="D581" s="496" t="s">
        <v>49</v>
      </c>
      <c r="E581" s="496" t="s">
        <v>49</v>
      </c>
    </row>
    <row r="582" spans="1:5" s="479" customFormat="1" ht="12.75" customHeight="1" thickBot="1" x14ac:dyDescent="0.3">
      <c r="A582" s="538" t="s">
        <v>77</v>
      </c>
      <c r="B582" s="481">
        <v>0</v>
      </c>
      <c r="C582" s="481">
        <v>0</v>
      </c>
      <c r="D582" s="481">
        <v>0</v>
      </c>
      <c r="E582" s="481">
        <v>0</v>
      </c>
    </row>
    <row r="583" spans="1:5" s="479" customFormat="1" ht="51.75" customHeight="1" thickBot="1" x14ac:dyDescent="0.3">
      <c r="A583" s="515" t="s">
        <v>337</v>
      </c>
      <c r="B583" s="483"/>
      <c r="C583" s="483"/>
      <c r="D583" s="483"/>
      <c r="E583" s="483"/>
    </row>
    <row r="584" spans="1:5" s="479" customFormat="1" ht="53.25" customHeight="1" thickBot="1" x14ac:dyDescent="0.3">
      <c r="A584" s="515" t="s">
        <v>356</v>
      </c>
      <c r="B584" s="483"/>
      <c r="C584" s="484"/>
      <c r="D584" s="484"/>
      <c r="E584" s="484"/>
    </row>
    <row r="585" spans="1:5" s="479" customFormat="1" ht="42" customHeight="1" thickBot="1" x14ac:dyDescent="0.3">
      <c r="A585" s="538" t="s">
        <v>80</v>
      </c>
      <c r="B585" s="481">
        <v>0</v>
      </c>
      <c r="C585" s="481">
        <v>0</v>
      </c>
      <c r="D585" s="481">
        <v>0</v>
      </c>
      <c r="E585" s="481">
        <v>0</v>
      </c>
    </row>
    <row r="586" spans="1:5" s="479" customFormat="1" ht="60" customHeight="1" thickBot="1" x14ac:dyDescent="0.3">
      <c r="A586" s="515" t="s">
        <v>339</v>
      </c>
      <c r="B586" s="483"/>
      <c r="C586" s="483"/>
      <c r="D586" s="481"/>
      <c r="E586" s="481"/>
    </row>
    <row r="587" spans="1:5" s="479" customFormat="1" ht="56.25" customHeight="1" thickBot="1" x14ac:dyDescent="0.3">
      <c r="A587" s="515" t="s">
        <v>357</v>
      </c>
      <c r="B587" s="483"/>
      <c r="C587" s="481"/>
      <c r="D587" s="481"/>
      <c r="E587" s="481"/>
    </row>
    <row r="588" spans="1:5" s="479" customFormat="1" ht="25.5" customHeight="1" thickBot="1" x14ac:dyDescent="0.3">
      <c r="A588" s="538" t="s">
        <v>81</v>
      </c>
      <c r="B588" s="483">
        <v>30000</v>
      </c>
      <c r="C588" s="483">
        <v>30000</v>
      </c>
      <c r="D588" s="483">
        <v>30000</v>
      </c>
      <c r="E588" s="483">
        <v>30000</v>
      </c>
    </row>
    <row r="589" spans="1:5" s="479" customFormat="1" ht="60" customHeight="1" thickBot="1" x14ac:dyDescent="0.3">
      <c r="A589" s="515" t="s">
        <v>514</v>
      </c>
      <c r="B589" s="483"/>
      <c r="C589" s="483"/>
      <c r="D589" s="483"/>
      <c r="E589" s="483"/>
    </row>
    <row r="590" spans="1:5" s="479" customFormat="1" ht="60" customHeight="1" thickBot="1" x14ac:dyDescent="0.3">
      <c r="A590" s="515" t="s">
        <v>515</v>
      </c>
      <c r="B590" s="483"/>
      <c r="C590" s="481"/>
      <c r="D590" s="481"/>
      <c r="E590" s="481"/>
    </row>
    <row r="591" spans="1:5" s="479" customFormat="1" ht="15.75" hidden="1" customHeight="1" thickBot="1" x14ac:dyDescent="0.3">
      <c r="A591" s="538" t="s">
        <v>82</v>
      </c>
      <c r="B591" s="483"/>
      <c r="C591" s="481"/>
      <c r="D591" s="481"/>
      <c r="E591" s="481"/>
    </row>
    <row r="592" spans="1:5" s="479" customFormat="1" ht="45.75" hidden="1" customHeight="1" thickBot="1" x14ac:dyDescent="0.3">
      <c r="A592" s="591" t="s">
        <v>78</v>
      </c>
      <c r="B592" s="483"/>
      <c r="C592" s="481"/>
      <c r="D592" s="481"/>
      <c r="E592" s="481"/>
    </row>
    <row r="593" spans="1:5" s="479" customFormat="1" ht="45.75" hidden="1" customHeight="1" thickBot="1" x14ac:dyDescent="0.3">
      <c r="A593" s="591" t="s">
        <v>79</v>
      </c>
      <c r="B593" s="483"/>
      <c r="C593" s="481"/>
      <c r="D593" s="481"/>
      <c r="E593" s="481"/>
    </row>
    <row r="594" spans="1:5" s="479" customFormat="1" ht="24.75" hidden="1" customHeight="1" thickBot="1" x14ac:dyDescent="0.3">
      <c r="A594" s="538" t="s">
        <v>83</v>
      </c>
      <c r="B594" s="483"/>
      <c r="C594" s="481"/>
      <c r="D594" s="481"/>
      <c r="E594" s="481"/>
    </row>
    <row r="595" spans="1:5" s="479" customFormat="1" ht="24.75" hidden="1" customHeight="1" thickBot="1" x14ac:dyDescent="0.3">
      <c r="A595" s="591" t="s">
        <v>78</v>
      </c>
      <c r="B595" s="483"/>
      <c r="C595" s="481"/>
      <c r="D595" s="481"/>
      <c r="E595" s="481"/>
    </row>
    <row r="596" spans="1:5" s="479" customFormat="1" ht="45.75" hidden="1" customHeight="1" thickBot="1" x14ac:dyDescent="0.3">
      <c r="A596" s="591" t="s">
        <v>79</v>
      </c>
      <c r="B596" s="483"/>
      <c r="C596" s="481"/>
      <c r="D596" s="481"/>
      <c r="E596" s="481"/>
    </row>
    <row r="597" spans="1:5" s="479" customFormat="1" ht="30.75" hidden="1" customHeight="1" thickBot="1" x14ac:dyDescent="0.3">
      <c r="A597" s="538" t="s">
        <v>84</v>
      </c>
      <c r="B597" s="483"/>
      <c r="C597" s="481"/>
      <c r="D597" s="481"/>
      <c r="E597" s="481"/>
    </row>
    <row r="598" spans="1:5" s="479" customFormat="1" ht="26.25" hidden="1" customHeight="1" thickBot="1" x14ac:dyDescent="0.3">
      <c r="A598" s="591" t="s">
        <v>78</v>
      </c>
      <c r="B598" s="483"/>
      <c r="C598" s="481"/>
      <c r="D598" s="481"/>
      <c r="E598" s="481"/>
    </row>
    <row r="599" spans="1:5" s="479" customFormat="1" ht="45.75" hidden="1" customHeight="1" thickBot="1" x14ac:dyDescent="0.3">
      <c r="A599" s="591" t="s">
        <v>79</v>
      </c>
      <c r="B599" s="483"/>
      <c r="C599" s="481"/>
      <c r="D599" s="481"/>
      <c r="E599" s="481"/>
    </row>
    <row r="600" spans="1:5" s="479" customFormat="1" ht="23.25" hidden="1" customHeight="1" thickBot="1" x14ac:dyDescent="0.3">
      <c r="A600" s="538" t="s">
        <v>85</v>
      </c>
      <c r="B600" s="483">
        <v>0</v>
      </c>
      <c r="C600" s="481">
        <v>0</v>
      </c>
      <c r="D600" s="481">
        <f>C600*1.03*0.99</f>
        <v>0</v>
      </c>
      <c r="E600" s="481">
        <f>D600*1.03*0.99</f>
        <v>0</v>
      </c>
    </row>
    <row r="601" spans="1:5" s="479" customFormat="1" ht="33" hidden="1" customHeight="1" thickBot="1" x14ac:dyDescent="0.3">
      <c r="A601" s="591" t="s">
        <v>78</v>
      </c>
      <c r="B601" s="483"/>
      <c r="C601" s="592"/>
      <c r="D601" s="592"/>
      <c r="E601" s="592"/>
    </row>
    <row r="602" spans="1:5" s="479" customFormat="1" ht="57" hidden="1" customHeight="1" thickBot="1" x14ac:dyDescent="0.3">
      <c r="A602" s="593" t="s">
        <v>79</v>
      </c>
      <c r="B602" s="483"/>
      <c r="C602" s="516"/>
      <c r="D602" s="592"/>
      <c r="E602" s="592"/>
    </row>
    <row r="603" spans="1:5" s="479" customFormat="1" ht="33.75" customHeight="1" thickBot="1" x14ac:dyDescent="0.3">
      <c r="A603" s="577" t="s">
        <v>441</v>
      </c>
      <c r="B603" s="482">
        <f>B600+B597+B594+B591+B588+B585+B582</f>
        <v>30000</v>
      </c>
      <c r="C603" s="483">
        <f>C600+C597+C594+C591+C588+C585+C582</f>
        <v>30000</v>
      </c>
      <c r="D603" s="483">
        <f>D600+D597+D594+D591+D588+D585+D582</f>
        <v>30000</v>
      </c>
      <c r="E603" s="483">
        <f>E600+E597+E594+E591+E588+E585+E582</f>
        <v>30000</v>
      </c>
    </row>
    <row r="604" spans="1:5" s="479" customFormat="1" ht="15.75" thickBot="1" x14ac:dyDescent="0.3">
      <c r="A604" s="518" t="s">
        <v>87</v>
      </c>
      <c r="B604" s="519">
        <f>IF(B603-B574=0,0,"Error")</f>
        <v>0</v>
      </c>
      <c r="C604" s="519">
        <f>IF(C603-C574=0,0,"Error")</f>
        <v>0</v>
      </c>
      <c r="D604" s="519">
        <f>IF(D603-D574=0,0,"Error")</f>
        <v>0</v>
      </c>
      <c r="E604" s="519">
        <f>IF(E603-E574=0,0,"Error")</f>
        <v>0</v>
      </c>
    </row>
    <row r="605" spans="1:5" s="479" customFormat="1" ht="15" customHeight="1" x14ac:dyDescent="0.25">
      <c r="A605" s="1180" t="s">
        <v>631</v>
      </c>
      <c r="B605" s="1208"/>
      <c r="C605" s="1209"/>
      <c r="D605" s="1209"/>
      <c r="E605" s="1210"/>
    </row>
    <row r="606" spans="1:5" s="479" customFormat="1" ht="12.75" customHeight="1" x14ac:dyDescent="0.25">
      <c r="A606" s="1181"/>
      <c r="B606" s="1211"/>
      <c r="C606" s="1212"/>
      <c r="D606" s="1212"/>
      <c r="E606" s="1213"/>
    </row>
    <row r="607" spans="1:5" s="479" customFormat="1" ht="17.25" customHeight="1" thickBot="1" x14ac:dyDescent="0.3">
      <c r="A607" s="1182"/>
      <c r="B607" s="1214"/>
      <c r="C607" s="1215"/>
      <c r="D607" s="1215"/>
      <c r="E607" s="1216"/>
    </row>
    <row r="608" spans="1:5" s="479" customFormat="1" ht="17.25" customHeight="1" thickBot="1" x14ac:dyDescent="0.3">
      <c r="A608" s="222" t="s">
        <v>442</v>
      </c>
      <c r="B608" s="841" t="s">
        <v>627</v>
      </c>
      <c r="C608" s="1199"/>
      <c r="D608" s="1199"/>
      <c r="E608" s="1200"/>
    </row>
    <row r="609" spans="1:5" s="479" customFormat="1" ht="17.25" customHeight="1" thickBot="1" x14ac:dyDescent="0.3">
      <c r="A609" s="462" t="s">
        <v>65</v>
      </c>
      <c r="B609" s="841" t="s">
        <v>632</v>
      </c>
      <c r="C609" s="842"/>
      <c r="D609" s="842"/>
      <c r="E609" s="843"/>
    </row>
    <row r="610" spans="1:5" s="479" customFormat="1" ht="17.25" customHeight="1" thickBot="1" x14ac:dyDescent="0.3">
      <c r="A610" s="462" t="s">
        <v>67</v>
      </c>
      <c r="B610" s="1198" t="s">
        <v>629</v>
      </c>
      <c r="C610" s="1199"/>
      <c r="D610" s="1199"/>
      <c r="E610" s="1200"/>
    </row>
    <row r="611" spans="1:5" s="479" customFormat="1" ht="17.25" customHeight="1" x14ac:dyDescent="0.25">
      <c r="A611" s="1152"/>
      <c r="B611" s="495">
        <v>2019</v>
      </c>
      <c r="C611" s="495">
        <v>2020</v>
      </c>
      <c r="D611" s="495">
        <v>2021</v>
      </c>
      <c r="E611" s="495">
        <v>2022</v>
      </c>
    </row>
    <row r="612" spans="1:5" s="479" customFormat="1" ht="11.25" customHeight="1" thickBot="1" x14ac:dyDescent="0.3">
      <c r="A612" s="1153"/>
      <c r="B612" s="496" t="s">
        <v>48</v>
      </c>
      <c r="C612" s="496" t="s">
        <v>49</v>
      </c>
      <c r="D612" s="496" t="s">
        <v>49</v>
      </c>
      <c r="E612" s="496" t="s">
        <v>49</v>
      </c>
    </row>
    <row r="613" spans="1:5" s="479" customFormat="1" ht="17.25" customHeight="1" thickBot="1" x14ac:dyDescent="0.3">
      <c r="A613" s="462" t="s">
        <v>69</v>
      </c>
      <c r="B613" s="497">
        <v>4</v>
      </c>
      <c r="C613" s="497">
        <v>4</v>
      </c>
      <c r="D613" s="497">
        <v>4</v>
      </c>
      <c r="E613" s="497">
        <v>4</v>
      </c>
    </row>
    <row r="614" spans="1:5" s="479" customFormat="1" ht="27" customHeight="1" thickBot="1" x14ac:dyDescent="0.3">
      <c r="A614" s="462" t="s">
        <v>70</v>
      </c>
      <c r="B614" s="497">
        <f>B643</f>
        <v>2000</v>
      </c>
      <c r="C614" s="497">
        <f>C643</f>
        <v>2000</v>
      </c>
      <c r="D614" s="497">
        <f>D643</f>
        <v>2000</v>
      </c>
      <c r="E614" s="497">
        <f>E643</f>
        <v>2000</v>
      </c>
    </row>
    <row r="615" spans="1:5" s="479" customFormat="1" ht="27" customHeight="1" thickBot="1" x14ac:dyDescent="0.3">
      <c r="A615" s="462" t="s">
        <v>71</v>
      </c>
      <c r="B615" s="497">
        <f>B614/B613</f>
        <v>500</v>
      </c>
      <c r="C615" s="497">
        <f>C614/C613</f>
        <v>500</v>
      </c>
      <c r="D615" s="497">
        <f>D614/D613</f>
        <v>500</v>
      </c>
      <c r="E615" s="497">
        <f>E614/E613</f>
        <v>500</v>
      </c>
    </row>
    <row r="616" spans="1:5" s="479" customFormat="1" ht="28.5" customHeight="1" thickBot="1" x14ac:dyDescent="0.3">
      <c r="A616" s="462" t="s">
        <v>72</v>
      </c>
      <c r="B616" s="498" t="s">
        <v>73</v>
      </c>
      <c r="C616" s="499">
        <f t="shared" ref="C616:E618" si="10">C613/B613-1</f>
        <v>0</v>
      </c>
      <c r="D616" s="499">
        <f t="shared" si="10"/>
        <v>0</v>
      </c>
      <c r="E616" s="499">
        <f t="shared" si="10"/>
        <v>0</v>
      </c>
    </row>
    <row r="617" spans="1:5" s="479" customFormat="1" ht="23.25" customHeight="1" thickBot="1" x14ac:dyDescent="0.3">
      <c r="A617" s="462" t="s">
        <v>74</v>
      </c>
      <c r="B617" s="498" t="s">
        <v>73</v>
      </c>
      <c r="C617" s="499">
        <f t="shared" si="10"/>
        <v>0</v>
      </c>
      <c r="D617" s="499">
        <f t="shared" si="10"/>
        <v>0</v>
      </c>
      <c r="E617" s="499">
        <f t="shared" si="10"/>
        <v>0</v>
      </c>
    </row>
    <row r="618" spans="1:5" s="479" customFormat="1" ht="24" customHeight="1" thickBot="1" x14ac:dyDescent="0.3">
      <c r="A618" s="462" t="s">
        <v>75</v>
      </c>
      <c r="B618" s="498" t="s">
        <v>73</v>
      </c>
      <c r="C618" s="499">
        <f t="shared" si="10"/>
        <v>0</v>
      </c>
      <c r="D618" s="499">
        <f t="shared" si="10"/>
        <v>0</v>
      </c>
      <c r="E618" s="499">
        <f t="shared" si="10"/>
        <v>0</v>
      </c>
    </row>
    <row r="619" spans="1:5" s="479" customFormat="1" ht="17.25" customHeight="1" thickBot="1" x14ac:dyDescent="0.3">
      <c r="A619" s="1234" t="s">
        <v>523</v>
      </c>
      <c r="B619" s="1235"/>
      <c r="C619" s="1235"/>
      <c r="D619" s="1235"/>
      <c r="E619" s="1236"/>
    </row>
    <row r="620" spans="1:5" s="479" customFormat="1" ht="17.25" customHeight="1" x14ac:dyDescent="0.25">
      <c r="A620" s="1152"/>
      <c r="B620" s="495">
        <v>2019</v>
      </c>
      <c r="C620" s="495">
        <v>2020</v>
      </c>
      <c r="D620" s="495">
        <v>2021</v>
      </c>
      <c r="E620" s="495">
        <v>2022</v>
      </c>
    </row>
    <row r="621" spans="1:5" s="479" customFormat="1" ht="17.25" customHeight="1" thickBot="1" x14ac:dyDescent="0.3">
      <c r="A621" s="1153"/>
      <c r="B621" s="496" t="s">
        <v>48</v>
      </c>
      <c r="C621" s="496" t="s">
        <v>49</v>
      </c>
      <c r="D621" s="496" t="s">
        <v>49</v>
      </c>
      <c r="E621" s="496" t="s">
        <v>49</v>
      </c>
    </row>
    <row r="622" spans="1:5" s="479" customFormat="1" ht="25.5" customHeight="1" thickBot="1" x14ac:dyDescent="0.3">
      <c r="A622" s="538" t="s">
        <v>77</v>
      </c>
      <c r="B622" s="481">
        <v>0</v>
      </c>
      <c r="C622" s="481">
        <v>0</v>
      </c>
      <c r="D622" s="481">
        <v>0</v>
      </c>
      <c r="E622" s="481">
        <v>0</v>
      </c>
    </row>
    <row r="623" spans="1:5" s="479" customFormat="1" ht="46.5" customHeight="1" thickBot="1" x14ac:dyDescent="0.3">
      <c r="A623" s="515" t="s">
        <v>337</v>
      </c>
      <c r="B623" s="483"/>
      <c r="C623" s="483"/>
      <c r="D623" s="483"/>
      <c r="E623" s="483"/>
    </row>
    <row r="624" spans="1:5" s="479" customFormat="1" ht="46.5" customHeight="1" thickBot="1" x14ac:dyDescent="0.3">
      <c r="A624" s="515" t="s">
        <v>356</v>
      </c>
      <c r="B624" s="483"/>
      <c r="C624" s="484"/>
      <c r="D624" s="484"/>
      <c r="E624" s="484"/>
    </row>
    <row r="625" spans="1:5" s="479" customFormat="1" ht="48" customHeight="1" thickBot="1" x14ac:dyDescent="0.3">
      <c r="A625" s="538" t="s">
        <v>80</v>
      </c>
      <c r="B625" s="481">
        <v>0</v>
      </c>
      <c r="C625" s="481">
        <v>0</v>
      </c>
      <c r="D625" s="481">
        <v>0</v>
      </c>
      <c r="E625" s="481">
        <v>0</v>
      </c>
    </row>
    <row r="626" spans="1:5" s="479" customFormat="1" ht="58.5" customHeight="1" thickBot="1" x14ac:dyDescent="0.3">
      <c r="A626" s="515" t="s">
        <v>339</v>
      </c>
      <c r="B626" s="483"/>
      <c r="C626" s="483"/>
      <c r="D626" s="481"/>
      <c r="E626" s="481"/>
    </row>
    <row r="627" spans="1:5" s="479" customFormat="1" ht="58.5" customHeight="1" thickBot="1" x14ac:dyDescent="0.3">
      <c r="A627" s="515" t="s">
        <v>357</v>
      </c>
      <c r="B627" s="483"/>
      <c r="C627" s="481"/>
      <c r="D627" s="481"/>
      <c r="E627" s="481"/>
    </row>
    <row r="628" spans="1:5" s="479" customFormat="1" ht="27.75" customHeight="1" thickBot="1" x14ac:dyDescent="0.3">
      <c r="A628" s="538" t="s">
        <v>81</v>
      </c>
      <c r="B628" s="483">
        <v>2000</v>
      </c>
      <c r="C628" s="483">
        <v>2000</v>
      </c>
      <c r="D628" s="483">
        <v>2000</v>
      </c>
      <c r="E628" s="483">
        <v>2000</v>
      </c>
    </row>
    <row r="629" spans="1:5" s="479" customFormat="1" ht="69.75" customHeight="1" thickBot="1" x14ac:dyDescent="0.3">
      <c r="A629" s="591" t="s">
        <v>514</v>
      </c>
      <c r="B629" s="483"/>
      <c r="C629" s="483"/>
      <c r="D629" s="483"/>
      <c r="E629" s="483"/>
    </row>
    <row r="630" spans="1:5" s="479" customFormat="1" ht="69.75" customHeight="1" thickBot="1" x14ac:dyDescent="0.3">
      <c r="A630" s="591" t="s">
        <v>515</v>
      </c>
      <c r="B630" s="483"/>
      <c r="C630" s="481"/>
      <c r="D630" s="481"/>
      <c r="E630" s="481"/>
    </row>
    <row r="631" spans="1:5" s="479" customFormat="1" ht="17.25" customHeight="1" thickBot="1" x14ac:dyDescent="0.3">
      <c r="A631" s="538" t="s">
        <v>82</v>
      </c>
      <c r="B631" s="483">
        <v>0</v>
      </c>
      <c r="C631" s="481">
        <v>0</v>
      </c>
      <c r="D631" s="481">
        <v>0</v>
      </c>
      <c r="E631" s="481">
        <v>0</v>
      </c>
    </row>
    <row r="632" spans="1:5" s="479" customFormat="1" ht="50.25" customHeight="1" thickBot="1" x14ac:dyDescent="0.3">
      <c r="A632" s="515" t="s">
        <v>343</v>
      </c>
      <c r="B632" s="483"/>
      <c r="C632" s="481"/>
      <c r="D632" s="481"/>
      <c r="E632" s="481"/>
    </row>
    <row r="633" spans="1:5" s="479" customFormat="1" ht="50.25" customHeight="1" thickBot="1" x14ac:dyDescent="0.3">
      <c r="A633" s="515" t="s">
        <v>359</v>
      </c>
      <c r="B633" s="483"/>
      <c r="C633" s="481"/>
      <c r="D633" s="481"/>
      <c r="E633" s="481"/>
    </row>
    <row r="634" spans="1:5" s="479" customFormat="1" ht="21.75" customHeight="1" thickBot="1" x14ac:dyDescent="0.3">
      <c r="A634" s="538" t="s">
        <v>83</v>
      </c>
      <c r="B634" s="483">
        <v>0</v>
      </c>
      <c r="C634" s="481">
        <v>0</v>
      </c>
      <c r="D634" s="481">
        <v>0</v>
      </c>
      <c r="E634" s="481">
        <v>0</v>
      </c>
    </row>
    <row r="635" spans="1:5" s="479" customFormat="1" ht="57.75" customHeight="1" thickBot="1" x14ac:dyDescent="0.3">
      <c r="A635" s="515" t="s">
        <v>345</v>
      </c>
      <c r="B635" s="483"/>
      <c r="C635" s="481"/>
      <c r="D635" s="481"/>
      <c r="E635" s="481"/>
    </row>
    <row r="636" spans="1:5" s="479" customFormat="1" ht="57.75" customHeight="1" thickBot="1" x14ac:dyDescent="0.3">
      <c r="A636" s="515" t="s">
        <v>360</v>
      </c>
      <c r="B636" s="483"/>
      <c r="C636" s="481"/>
      <c r="D636" s="481"/>
      <c r="E636" s="481"/>
    </row>
    <row r="637" spans="1:5" s="479" customFormat="1" ht="57.75" customHeight="1" thickBot="1" x14ac:dyDescent="0.3">
      <c r="A637" s="515" t="s">
        <v>345</v>
      </c>
      <c r="B637" s="483"/>
      <c r="C637" s="481"/>
      <c r="D637" s="481"/>
      <c r="E637" s="481"/>
    </row>
    <row r="638" spans="1:5" s="479" customFormat="1" ht="57" customHeight="1" thickBot="1" x14ac:dyDescent="0.3">
      <c r="A638" s="515" t="s">
        <v>347</v>
      </c>
      <c r="B638" s="483"/>
      <c r="C638" s="481"/>
      <c r="D638" s="481"/>
      <c r="E638" s="481"/>
    </row>
    <row r="639" spans="1:5" s="479" customFormat="1" ht="57" customHeight="1" thickBot="1" x14ac:dyDescent="0.3">
      <c r="A639" s="515" t="s">
        <v>361</v>
      </c>
      <c r="B639" s="483"/>
      <c r="C639" s="481"/>
      <c r="D639" s="481"/>
      <c r="E639" s="481"/>
    </row>
    <row r="640" spans="1:5" s="479" customFormat="1" ht="23.25" customHeight="1" thickBot="1" x14ac:dyDescent="0.3">
      <c r="A640" s="538" t="s">
        <v>85</v>
      </c>
      <c r="B640" s="483">
        <v>0</v>
      </c>
      <c r="C640" s="481">
        <v>0</v>
      </c>
      <c r="D640" s="481">
        <f>C640*1.03*0.99</f>
        <v>0</v>
      </c>
      <c r="E640" s="481">
        <f>D640*1.03*0.99</f>
        <v>0</v>
      </c>
    </row>
    <row r="641" spans="1:5" s="479" customFormat="1" ht="60" customHeight="1" thickBot="1" x14ac:dyDescent="0.3">
      <c r="A641" s="515" t="s">
        <v>633</v>
      </c>
      <c r="B641" s="483"/>
      <c r="C641" s="592"/>
      <c r="D641" s="592"/>
      <c r="E641" s="592"/>
    </row>
    <row r="642" spans="1:5" s="479" customFormat="1" ht="60.75" customHeight="1" thickBot="1" x14ac:dyDescent="0.3">
      <c r="A642" s="515" t="s">
        <v>634</v>
      </c>
      <c r="B642" s="483"/>
      <c r="C642" s="516"/>
      <c r="D642" s="592"/>
      <c r="E642" s="592"/>
    </row>
    <row r="643" spans="1:5" s="479" customFormat="1" ht="30" customHeight="1" thickBot="1" x14ac:dyDescent="0.3">
      <c r="A643" s="577" t="s">
        <v>446</v>
      </c>
      <c r="B643" s="482">
        <f>B640+B637+B634+B631+B628+B625+B622</f>
        <v>2000</v>
      </c>
      <c r="C643" s="483">
        <f>C640+C637+C634+C631+C628+C625+C622</f>
        <v>2000</v>
      </c>
      <c r="D643" s="483">
        <f>D640+D637+D634+D631+D628+D625+D622</f>
        <v>2000</v>
      </c>
      <c r="E643" s="483">
        <f>E640+E637+E634+E631+E628+E625+E622</f>
        <v>2000</v>
      </c>
    </row>
    <row r="644" spans="1:5" s="479" customFormat="1" ht="17.25" customHeight="1" thickBot="1" x14ac:dyDescent="0.3">
      <c r="A644" s="594" t="s">
        <v>87</v>
      </c>
      <c r="B644" s="519">
        <f>IF(B643-B614=0,0,"Error")</f>
        <v>0</v>
      </c>
      <c r="C644" s="519">
        <f>IF(C643-C614=0,0,"Error")</f>
        <v>0</v>
      </c>
      <c r="D644" s="519">
        <f>IF(D643-D614=0,0,"Error")</f>
        <v>0</v>
      </c>
      <c r="E644" s="519">
        <f>IF(E643-E614=0,0,"Error")</f>
        <v>0</v>
      </c>
    </row>
    <row r="645" spans="1:5" s="479" customFormat="1" ht="17.25" customHeight="1" thickBot="1" x14ac:dyDescent="0.3">
      <c r="A645" s="222" t="s">
        <v>447</v>
      </c>
      <c r="B645" s="841" t="s">
        <v>627</v>
      </c>
      <c r="C645" s="1199"/>
      <c r="D645" s="1199"/>
      <c r="E645" s="1200"/>
    </row>
    <row r="646" spans="1:5" s="479" customFormat="1" ht="17.25" customHeight="1" thickBot="1" x14ac:dyDescent="0.3">
      <c r="A646" s="462" t="s">
        <v>65</v>
      </c>
      <c r="B646" s="841" t="s">
        <v>635</v>
      </c>
      <c r="C646" s="842"/>
      <c r="D646" s="842"/>
      <c r="E646" s="843"/>
    </row>
    <row r="647" spans="1:5" s="479" customFormat="1" ht="17.25" customHeight="1" thickBot="1" x14ac:dyDescent="0.3">
      <c r="A647" s="462" t="s">
        <v>67</v>
      </c>
      <c r="B647" s="1198" t="s">
        <v>629</v>
      </c>
      <c r="C647" s="1199"/>
      <c r="D647" s="1199"/>
      <c r="E647" s="1200"/>
    </row>
    <row r="648" spans="1:5" s="479" customFormat="1" ht="17.25" customHeight="1" x14ac:dyDescent="0.25">
      <c r="A648" s="1152"/>
      <c r="B648" s="495">
        <v>2019</v>
      </c>
      <c r="C648" s="495">
        <v>2020</v>
      </c>
      <c r="D648" s="495">
        <v>2021</v>
      </c>
      <c r="E648" s="495">
        <v>202</v>
      </c>
    </row>
    <row r="649" spans="1:5" s="479" customFormat="1" ht="17.25" customHeight="1" thickBot="1" x14ac:dyDescent="0.3">
      <c r="A649" s="1153"/>
      <c r="B649" s="496" t="s">
        <v>48</v>
      </c>
      <c r="C649" s="496" t="s">
        <v>49</v>
      </c>
      <c r="D649" s="496" t="s">
        <v>49</v>
      </c>
      <c r="E649" s="496" t="s">
        <v>49</v>
      </c>
    </row>
    <row r="650" spans="1:5" s="479" customFormat="1" ht="17.25" customHeight="1" thickBot="1" x14ac:dyDescent="0.3">
      <c r="A650" s="462" t="s">
        <v>541</v>
      </c>
      <c r="B650" s="497">
        <v>12</v>
      </c>
      <c r="C650" s="497">
        <v>12</v>
      </c>
      <c r="D650" s="497">
        <v>12</v>
      </c>
      <c r="E650" s="497">
        <v>12</v>
      </c>
    </row>
    <row r="651" spans="1:5" s="479" customFormat="1" ht="24" customHeight="1" thickBot="1" x14ac:dyDescent="0.3">
      <c r="A651" s="462" t="s">
        <v>70</v>
      </c>
      <c r="B651" s="497">
        <f>B680</f>
        <v>2000</v>
      </c>
      <c r="C651" s="497">
        <f>C680</f>
        <v>2000</v>
      </c>
      <c r="D651" s="497">
        <f>D680</f>
        <v>2000</v>
      </c>
      <c r="E651" s="497">
        <f>E680</f>
        <v>2000</v>
      </c>
    </row>
    <row r="652" spans="1:5" s="479" customFormat="1" ht="24" customHeight="1" thickBot="1" x14ac:dyDescent="0.3">
      <c r="A652" s="462" t="s">
        <v>71</v>
      </c>
      <c r="B652" s="497">
        <f>B651/B650</f>
        <v>166.66666666666666</v>
      </c>
      <c r="C652" s="497">
        <f>C651/C650</f>
        <v>166.66666666666666</v>
      </c>
      <c r="D652" s="497">
        <f>D651/D650</f>
        <v>166.66666666666666</v>
      </c>
      <c r="E652" s="497">
        <f>E651/E650</f>
        <v>166.66666666666666</v>
      </c>
    </row>
    <row r="653" spans="1:5" s="479" customFormat="1" ht="24" customHeight="1" thickBot="1" x14ac:dyDescent="0.3">
      <c r="A653" s="462" t="s">
        <v>72</v>
      </c>
      <c r="B653" s="498" t="s">
        <v>73</v>
      </c>
      <c r="C653" s="499">
        <f t="shared" ref="C653:E655" si="11">C650/B650-1</f>
        <v>0</v>
      </c>
      <c r="D653" s="499">
        <f t="shared" si="11"/>
        <v>0</v>
      </c>
      <c r="E653" s="499">
        <f t="shared" si="11"/>
        <v>0</v>
      </c>
    </row>
    <row r="654" spans="1:5" s="479" customFormat="1" ht="24" customHeight="1" thickBot="1" x14ac:dyDescent="0.3">
      <c r="A654" s="462" t="s">
        <v>74</v>
      </c>
      <c r="B654" s="498" t="s">
        <v>73</v>
      </c>
      <c r="C654" s="499">
        <f t="shared" si="11"/>
        <v>0</v>
      </c>
      <c r="D654" s="499">
        <f t="shared" si="11"/>
        <v>0</v>
      </c>
      <c r="E654" s="499">
        <f t="shared" si="11"/>
        <v>0</v>
      </c>
    </row>
    <row r="655" spans="1:5" s="479" customFormat="1" ht="24" customHeight="1" thickBot="1" x14ac:dyDescent="0.3">
      <c r="A655" s="462" t="s">
        <v>75</v>
      </c>
      <c r="B655" s="498" t="s">
        <v>73</v>
      </c>
      <c r="C655" s="499">
        <f t="shared" si="11"/>
        <v>0</v>
      </c>
      <c r="D655" s="499">
        <f t="shared" si="11"/>
        <v>0</v>
      </c>
      <c r="E655" s="499">
        <f t="shared" si="11"/>
        <v>0</v>
      </c>
    </row>
    <row r="656" spans="1:5" s="479" customFormat="1" ht="17.25" customHeight="1" thickBot="1" x14ac:dyDescent="0.3">
      <c r="A656" s="1203" t="s">
        <v>530</v>
      </c>
      <c r="B656" s="1204"/>
      <c r="C656" s="1204"/>
      <c r="D656" s="1204"/>
      <c r="E656" s="1205"/>
    </row>
    <row r="657" spans="1:5" s="479" customFormat="1" ht="17.25" customHeight="1" x14ac:dyDescent="0.25">
      <c r="A657" s="1152"/>
      <c r="B657" s="495">
        <v>2019</v>
      </c>
      <c r="C657" s="495">
        <v>2020</v>
      </c>
      <c r="D657" s="495">
        <v>2021</v>
      </c>
      <c r="E657" s="495">
        <v>202</v>
      </c>
    </row>
    <row r="658" spans="1:5" s="479" customFormat="1" ht="17.25" customHeight="1" thickBot="1" x14ac:dyDescent="0.3">
      <c r="A658" s="1153"/>
      <c r="B658" s="496" t="s">
        <v>48</v>
      </c>
      <c r="C658" s="496" t="s">
        <v>49</v>
      </c>
      <c r="D658" s="496" t="s">
        <v>49</v>
      </c>
      <c r="E658" s="496" t="s">
        <v>49</v>
      </c>
    </row>
    <row r="659" spans="1:5" s="479" customFormat="1" ht="17.25" customHeight="1" thickBot="1" x14ac:dyDescent="0.3">
      <c r="A659" s="513" t="s">
        <v>77</v>
      </c>
      <c r="B659" s="481">
        <v>0</v>
      </c>
      <c r="C659" s="481">
        <v>0</v>
      </c>
      <c r="D659" s="481">
        <v>0</v>
      </c>
      <c r="E659" s="481">
        <v>0</v>
      </c>
    </row>
    <row r="660" spans="1:5" s="479" customFormat="1" ht="48.75" customHeight="1" thickBot="1" x14ac:dyDescent="0.3">
      <c r="A660" s="515" t="s">
        <v>337</v>
      </c>
      <c r="B660" s="483"/>
      <c r="C660" s="595"/>
      <c r="D660" s="596"/>
      <c r="E660" s="596"/>
    </row>
    <row r="661" spans="1:5" s="479" customFormat="1" ht="48.75" customHeight="1" thickBot="1" x14ac:dyDescent="0.3">
      <c r="A661" s="515" t="s">
        <v>356</v>
      </c>
      <c r="B661" s="483"/>
      <c r="C661" s="484"/>
      <c r="D661" s="484"/>
      <c r="E661" s="484"/>
    </row>
    <row r="662" spans="1:5" s="479" customFormat="1" ht="32.25" customHeight="1" thickBot="1" x14ac:dyDescent="0.3">
      <c r="A662" s="513" t="s">
        <v>80</v>
      </c>
      <c r="B662" s="481">
        <f>B659*16.7%</f>
        <v>0</v>
      </c>
      <c r="C662" s="481">
        <f>C659*16.7%</f>
        <v>0</v>
      </c>
      <c r="D662" s="481">
        <f>D659*16.7%</f>
        <v>0</v>
      </c>
      <c r="E662" s="481">
        <f>E659*16.7%</f>
        <v>0</v>
      </c>
    </row>
    <row r="663" spans="1:5" s="479" customFormat="1" ht="60" customHeight="1" thickBot="1" x14ac:dyDescent="0.3">
      <c r="A663" s="515" t="s">
        <v>339</v>
      </c>
      <c r="B663" s="483"/>
      <c r="C663" s="481"/>
      <c r="D663" s="481"/>
      <c r="E663" s="481"/>
    </row>
    <row r="664" spans="1:5" s="479" customFormat="1" ht="60" customHeight="1" thickBot="1" x14ac:dyDescent="0.3">
      <c r="A664" s="515" t="s">
        <v>357</v>
      </c>
      <c r="B664" s="483"/>
      <c r="C664" s="481"/>
      <c r="D664" s="481"/>
      <c r="E664" s="481"/>
    </row>
    <row r="665" spans="1:5" s="479" customFormat="1" ht="22.5" customHeight="1" thickBot="1" x14ac:dyDescent="0.3">
      <c r="A665" s="513" t="s">
        <v>81</v>
      </c>
      <c r="B665" s="483">
        <v>2000</v>
      </c>
      <c r="C665" s="483">
        <v>2000</v>
      </c>
      <c r="D665" s="483">
        <v>2000</v>
      </c>
      <c r="E665" s="483">
        <v>2000</v>
      </c>
    </row>
    <row r="666" spans="1:5" s="479" customFormat="1" ht="60.75" customHeight="1" thickBot="1" x14ac:dyDescent="0.3">
      <c r="A666" s="591" t="s">
        <v>514</v>
      </c>
      <c r="B666" s="483"/>
      <c r="C666" s="592"/>
      <c r="D666" s="481"/>
      <c r="E666" s="481"/>
    </row>
    <row r="667" spans="1:5" s="479" customFormat="1" ht="68.25" customHeight="1" thickBot="1" x14ac:dyDescent="0.3">
      <c r="A667" s="591" t="s">
        <v>515</v>
      </c>
      <c r="B667" s="483"/>
      <c r="C667" s="481"/>
      <c r="D667" s="481"/>
      <c r="E667" s="481"/>
    </row>
    <row r="668" spans="1:5" s="479" customFormat="1" ht="17.25" hidden="1" customHeight="1" thickBot="1" x14ac:dyDescent="0.3">
      <c r="A668" s="513" t="s">
        <v>82</v>
      </c>
      <c r="B668" s="483">
        <v>0</v>
      </c>
      <c r="C668" s="481"/>
      <c r="D668" s="481"/>
      <c r="E668" s="481"/>
    </row>
    <row r="669" spans="1:5" s="479" customFormat="1" ht="17.25" hidden="1" customHeight="1" thickBot="1" x14ac:dyDescent="0.3">
      <c r="A669" s="515" t="s">
        <v>343</v>
      </c>
      <c r="B669" s="483"/>
      <c r="C669" s="481"/>
      <c r="D669" s="481"/>
      <c r="E669" s="481"/>
    </row>
    <row r="670" spans="1:5" s="479" customFormat="1" ht="17.25" hidden="1" customHeight="1" thickBot="1" x14ac:dyDescent="0.3">
      <c r="A670" s="515" t="s">
        <v>516</v>
      </c>
      <c r="B670" s="483"/>
      <c r="C670" s="481"/>
      <c r="D670" s="481"/>
      <c r="E670" s="481"/>
    </row>
    <row r="671" spans="1:5" s="479" customFormat="1" ht="30" customHeight="1" thickBot="1" x14ac:dyDescent="0.3">
      <c r="A671" s="513" t="s">
        <v>83</v>
      </c>
      <c r="B671" s="483">
        <v>0</v>
      </c>
      <c r="C671" s="483">
        <v>0</v>
      </c>
      <c r="D671" s="483">
        <v>0</v>
      </c>
      <c r="E671" s="483">
        <v>0</v>
      </c>
    </row>
    <row r="672" spans="1:5" s="479" customFormat="1" ht="59.25" customHeight="1" thickBot="1" x14ac:dyDescent="0.3">
      <c r="A672" s="515" t="s">
        <v>345</v>
      </c>
      <c r="B672" s="483"/>
      <c r="C672" s="481"/>
      <c r="D672" s="481"/>
      <c r="E672" s="481"/>
    </row>
    <row r="673" spans="1:5" s="479" customFormat="1" ht="59.25" customHeight="1" thickBot="1" x14ac:dyDescent="0.3">
      <c r="A673" s="515" t="s">
        <v>360</v>
      </c>
      <c r="B673" s="483"/>
      <c r="C673" s="481"/>
      <c r="D673" s="481"/>
      <c r="E673" s="481"/>
    </row>
    <row r="674" spans="1:5" s="479" customFormat="1" ht="24" customHeight="1" thickBot="1" x14ac:dyDescent="0.3">
      <c r="A674" s="513" t="s">
        <v>84</v>
      </c>
      <c r="B674" s="483">
        <v>0</v>
      </c>
      <c r="C674" s="481">
        <v>0</v>
      </c>
      <c r="D674" s="481">
        <v>0</v>
      </c>
      <c r="E674" s="481">
        <v>0</v>
      </c>
    </row>
    <row r="675" spans="1:5" s="479" customFormat="1" ht="48.75" customHeight="1" thickBot="1" x14ac:dyDescent="0.3">
      <c r="A675" s="515" t="s">
        <v>347</v>
      </c>
      <c r="B675" s="483"/>
      <c r="C675" s="481"/>
      <c r="D675" s="481"/>
      <c r="E675" s="481"/>
    </row>
    <row r="676" spans="1:5" s="479" customFormat="1" ht="55.5" customHeight="1" thickBot="1" x14ac:dyDescent="0.3">
      <c r="A676" s="515" t="s">
        <v>361</v>
      </c>
      <c r="B676" s="483"/>
      <c r="C676" s="481"/>
      <c r="D676" s="481"/>
      <c r="E676" s="481"/>
    </row>
    <row r="677" spans="1:5" s="479" customFormat="1" ht="37.5" customHeight="1" thickBot="1" x14ac:dyDescent="0.3">
      <c r="A677" s="513" t="s">
        <v>85</v>
      </c>
      <c r="B677" s="483">
        <v>0</v>
      </c>
      <c r="C677" s="483">
        <v>0</v>
      </c>
      <c r="D677" s="483">
        <v>0</v>
      </c>
      <c r="E677" s="483">
        <v>0</v>
      </c>
    </row>
    <row r="678" spans="1:5" s="479" customFormat="1" ht="74.25" customHeight="1" thickBot="1" x14ac:dyDescent="0.3">
      <c r="A678" s="515" t="s">
        <v>349</v>
      </c>
      <c r="B678" s="483"/>
      <c r="C678" s="481"/>
      <c r="D678" s="481"/>
      <c r="E678" s="481"/>
    </row>
    <row r="679" spans="1:5" s="479" customFormat="1" ht="64.5" customHeight="1" thickBot="1" x14ac:dyDescent="0.3">
      <c r="A679" s="515" t="s">
        <v>519</v>
      </c>
      <c r="B679" s="483"/>
      <c r="C679" s="481"/>
      <c r="D679" s="481"/>
      <c r="E679" s="481"/>
    </row>
    <row r="680" spans="1:5" s="479" customFormat="1" ht="27" customHeight="1" thickBot="1" x14ac:dyDescent="0.3">
      <c r="A680" s="597" t="s">
        <v>452</v>
      </c>
      <c r="B680" s="483">
        <f>B659+B662+B665+B671+B674+B677</f>
        <v>2000</v>
      </c>
      <c r="C680" s="483">
        <f>C659+C662+C665+C671+C674+C677</f>
        <v>2000</v>
      </c>
      <c r="D680" s="483">
        <f>D659+D662+D665+D671+D674+D677</f>
        <v>2000</v>
      </c>
      <c r="E680" s="483">
        <f>E659+E662+E665+E671+E674+E677</f>
        <v>2000</v>
      </c>
    </row>
    <row r="681" spans="1:5" s="479" customFormat="1" ht="8.25" customHeight="1" x14ac:dyDescent="0.25">
      <c r="A681" s="1180" t="s">
        <v>524</v>
      </c>
      <c r="B681" s="1208"/>
      <c r="C681" s="1209"/>
      <c r="D681" s="1209"/>
      <c r="E681" s="1210"/>
    </row>
    <row r="682" spans="1:5" s="479" customFormat="1" ht="14.25" customHeight="1" x14ac:dyDescent="0.25">
      <c r="A682" s="1181"/>
      <c r="B682" s="1211"/>
      <c r="C682" s="1212"/>
      <c r="D682" s="1212"/>
      <c r="E682" s="1213"/>
    </row>
    <row r="683" spans="1:5" s="479" customFormat="1" ht="9" customHeight="1" thickBot="1" x14ac:dyDescent="0.3">
      <c r="A683" s="1182"/>
      <c r="B683" s="1214"/>
      <c r="C683" s="1215"/>
      <c r="D683" s="1215"/>
      <c r="E683" s="1216"/>
    </row>
    <row r="684" spans="1:5" s="479" customFormat="1" ht="17.25" customHeight="1" thickBot="1" x14ac:dyDescent="0.3">
      <c r="A684" s="518" t="s">
        <v>87</v>
      </c>
      <c r="B684" s="519">
        <f>IF(B680-B651=0,0,"Error")</f>
        <v>0</v>
      </c>
      <c r="C684" s="519">
        <f>IF(C680-C651=0,0,"Error")</f>
        <v>0</v>
      </c>
      <c r="D684" s="519">
        <f>IF(D680-D651=0,0,"Error")</f>
        <v>0</v>
      </c>
      <c r="E684" s="519">
        <f>IF(E680-E651=0,0,"Error")</f>
        <v>0</v>
      </c>
    </row>
    <row r="685" spans="1:5" s="479" customFormat="1" ht="12.75" customHeight="1" thickBot="1" x14ac:dyDescent="0.3">
      <c r="A685" s="598"/>
      <c r="B685" s="559"/>
      <c r="C685" s="559"/>
      <c r="D685" s="558"/>
      <c r="E685" s="558"/>
    </row>
    <row r="686" spans="1:5" s="479" customFormat="1" ht="16.5" customHeight="1" thickBot="1" x14ac:dyDescent="0.3">
      <c r="A686" s="599"/>
      <c r="B686" s="600"/>
      <c r="C686" s="601"/>
      <c r="D686" s="602"/>
      <c r="E686" s="603"/>
    </row>
    <row r="687" spans="1:5" s="479" customFormat="1" ht="43.5" customHeight="1" thickBot="1" x14ac:dyDescent="0.3">
      <c r="A687" s="604" t="s">
        <v>191</v>
      </c>
      <c r="B687" s="605">
        <f>B69+B107+B147+B187+B227+B251+B271+B292+B312+B332+B350+B391+B415+B435+B455+B496+B516+B536+B556+B603+B643+B680+B370+B475</f>
        <v>5874691.3100000005</v>
      </c>
      <c r="C687" s="605">
        <f>C69+C107+C147+C187+C227+C251+C271+C292+C312+C332+C350+C391+C415+C435+C455+C496+C516+C536+C556+C603+C643+C680</f>
        <v>5868916</v>
      </c>
      <c r="D687" s="605">
        <f>D69+D107+D187+D227+D271+D312+D332+D350+D391++D415+D435+D455+D496+D516+D536+D556+D603+D643+D680+D147</f>
        <v>5827000</v>
      </c>
      <c r="E687" s="605">
        <f>E69+E107+E187+E227+E271+E312+E332+E350+E391++E415+E435+E455+E496+E516+E536+E556+E603+E643+E680+E147</f>
        <v>5887000</v>
      </c>
    </row>
    <row r="688" spans="1:5" s="479" customFormat="1" ht="40.5" customHeight="1" thickBot="1" x14ac:dyDescent="0.3">
      <c r="A688" s="606" t="s">
        <v>192</v>
      </c>
      <c r="B688" s="607">
        <f>B690+B692+B694+B696+B698+B700+B702+B704+B706</f>
        <v>5874691.3100000005</v>
      </c>
      <c r="C688" s="608">
        <f>C48+C51+C60+C63+C66+C92+C132+C172+C212+C269+C270+C249+C250+C290+C291+C310+C311+C330+C331+C348+C349+C389+C390+C413+C414+C434+C433+C453+C454+C494+C495+C514+C515+C534+C535+C554+C555+C588+C628+C665</f>
        <v>5868916</v>
      </c>
      <c r="D688" s="609">
        <f>D690+D692+D694+D696+D698+D700+D702+D704+D706</f>
        <v>5827000</v>
      </c>
      <c r="E688" s="610">
        <f>E690+E692+E694+E696+E698+E700+E702+E704+E706</f>
        <v>5887000</v>
      </c>
    </row>
    <row r="689" spans="1:5" s="479" customFormat="1" ht="53.25" customHeight="1" thickBot="1" x14ac:dyDescent="0.3">
      <c r="A689" s="611" t="s">
        <v>383</v>
      </c>
      <c r="B689" s="612"/>
      <c r="C689" s="613">
        <f>C688/B688-1</f>
        <v>-9.8308314347850256E-4</v>
      </c>
      <c r="D689" s="614">
        <f>D688/C688-1</f>
        <v>-7.1420344063537478E-3</v>
      </c>
      <c r="E689" s="615">
        <f>E688/D688-1</f>
        <v>1.0296893770379345E-2</v>
      </c>
    </row>
    <row r="690" spans="1:5" s="479" customFormat="1" ht="15.75" thickBot="1" x14ac:dyDescent="0.3">
      <c r="A690" s="616" t="s">
        <v>77</v>
      </c>
      <c r="B690" s="617">
        <f>B48</f>
        <v>3405008</v>
      </c>
      <c r="C690" s="618">
        <f>C48</f>
        <v>3489582</v>
      </c>
      <c r="D690" s="619">
        <f>D48</f>
        <v>3489582</v>
      </c>
      <c r="E690" s="620">
        <f>E48</f>
        <v>3489582</v>
      </c>
    </row>
    <row r="691" spans="1:5" s="479" customFormat="1" ht="27.75" customHeight="1" thickBot="1" x14ac:dyDescent="0.3">
      <c r="A691" s="621" t="s">
        <v>384</v>
      </c>
      <c r="B691" s="622"/>
      <c r="C691" s="623">
        <f>C690/B690-1</f>
        <v>2.4838120791492946E-2</v>
      </c>
      <c r="D691" s="624">
        <f>D690/C690-1</f>
        <v>0</v>
      </c>
      <c r="E691" s="625">
        <f>E690/D690-1</f>
        <v>0</v>
      </c>
    </row>
    <row r="692" spans="1:5" s="479" customFormat="1" ht="37.5" customHeight="1" thickBot="1" x14ac:dyDescent="0.3">
      <c r="A692" s="616" t="s">
        <v>80</v>
      </c>
      <c r="B692" s="617">
        <f>B51</f>
        <v>575292</v>
      </c>
      <c r="C692" s="618">
        <f>C51</f>
        <v>582760</v>
      </c>
      <c r="D692" s="619">
        <f>D51</f>
        <v>582760</v>
      </c>
      <c r="E692" s="620">
        <f>E51</f>
        <v>582760</v>
      </c>
    </row>
    <row r="693" spans="1:5" s="479" customFormat="1" ht="42.75" customHeight="1" thickBot="1" x14ac:dyDescent="0.3">
      <c r="A693" s="621" t="s">
        <v>385</v>
      </c>
      <c r="B693" s="622"/>
      <c r="C693" s="623">
        <f>C692/B692-1</f>
        <v>1.2981233877752407E-2</v>
      </c>
      <c r="D693" s="624">
        <f>D692/C692-1</f>
        <v>0</v>
      </c>
      <c r="E693" s="625">
        <f>E692/D692-1</f>
        <v>0</v>
      </c>
    </row>
    <row r="694" spans="1:5" s="479" customFormat="1" ht="23.25" thickBot="1" x14ac:dyDescent="0.3">
      <c r="A694" s="616" t="s">
        <v>81</v>
      </c>
      <c r="B694" s="617">
        <f>B92+B132+B172+B212+B588+B665+B628</f>
        <v>1433574</v>
      </c>
      <c r="C694" s="618">
        <f>C92+C132+C172+C212+C588+C665+C628</f>
        <v>1413574</v>
      </c>
      <c r="D694" s="619">
        <f>D92+D132+D172+D212+D588+D665+D628</f>
        <v>1471658</v>
      </c>
      <c r="E694" s="620">
        <f>E92+E132+E172+E212+E588+E665+E628</f>
        <v>1531658</v>
      </c>
    </row>
    <row r="695" spans="1:5" s="479" customFormat="1" ht="39.75" customHeight="1" thickBot="1" x14ac:dyDescent="0.3">
      <c r="A695" s="621" t="s">
        <v>636</v>
      </c>
      <c r="B695" s="622"/>
      <c r="C695" s="623">
        <f>C694/B694-1</f>
        <v>-1.3951145877366677E-2</v>
      </c>
      <c r="D695" s="624">
        <f>D694/C694-1</f>
        <v>4.1090172852641604E-2</v>
      </c>
      <c r="E695" s="625">
        <f>E694/D694-1</f>
        <v>4.0770342022399264E-2</v>
      </c>
    </row>
    <row r="696" spans="1:5" s="479" customFormat="1" ht="15.75" thickBot="1" x14ac:dyDescent="0.3">
      <c r="A696" s="626" t="s">
        <v>82</v>
      </c>
      <c r="B696" s="627">
        <f>B591+B95</f>
        <v>0</v>
      </c>
      <c r="C696" s="628">
        <f>C591+C95</f>
        <v>0</v>
      </c>
      <c r="D696" s="629">
        <f>D591+D95</f>
        <v>0</v>
      </c>
      <c r="E696" s="630">
        <f>E591+E95</f>
        <v>0</v>
      </c>
    </row>
    <row r="697" spans="1:5" s="479" customFormat="1" ht="28.5" customHeight="1" thickBot="1" x14ac:dyDescent="0.3">
      <c r="A697" s="621" t="s">
        <v>387</v>
      </c>
      <c r="B697" s="622"/>
      <c r="C697" s="623">
        <v>0</v>
      </c>
      <c r="D697" s="624">
        <v>0</v>
      </c>
      <c r="E697" s="625">
        <v>0</v>
      </c>
    </row>
    <row r="698" spans="1:5" s="479" customFormat="1" ht="24" customHeight="1" thickBot="1" x14ac:dyDescent="0.3">
      <c r="A698" s="631" t="s">
        <v>83</v>
      </c>
      <c r="B698" s="632">
        <f>B60</f>
        <v>5500</v>
      </c>
      <c r="C698" s="633">
        <f>C60</f>
        <v>5500</v>
      </c>
      <c r="D698" s="634">
        <f>D60</f>
        <v>5500</v>
      </c>
      <c r="E698" s="634">
        <f>E60</f>
        <v>5500</v>
      </c>
    </row>
    <row r="699" spans="1:5" s="479" customFormat="1" ht="33" customHeight="1" thickBot="1" x14ac:dyDescent="0.3">
      <c r="A699" s="621" t="s">
        <v>388</v>
      </c>
      <c r="B699" s="617">
        <f>B61</f>
        <v>0</v>
      </c>
      <c r="C699" s="623">
        <f>C698/B698-1</f>
        <v>0</v>
      </c>
      <c r="D699" s="624">
        <f>D698/C698-1</f>
        <v>0</v>
      </c>
      <c r="E699" s="625">
        <f>E698/D698-1</f>
        <v>0</v>
      </c>
    </row>
    <row r="700" spans="1:5" s="479" customFormat="1" ht="28.5" customHeight="1" thickBot="1" x14ac:dyDescent="0.3">
      <c r="A700" s="616" t="s">
        <v>84</v>
      </c>
      <c r="B700" s="617">
        <f>B63</f>
        <v>500</v>
      </c>
      <c r="C700" s="618">
        <f>C63</f>
        <v>500</v>
      </c>
      <c r="D700" s="619">
        <f>D63</f>
        <v>500</v>
      </c>
      <c r="E700" s="620">
        <f>E63</f>
        <v>500</v>
      </c>
    </row>
    <row r="701" spans="1:5" s="479" customFormat="1" ht="35.25" customHeight="1" thickBot="1" x14ac:dyDescent="0.3">
      <c r="A701" s="621" t="s">
        <v>389</v>
      </c>
      <c r="B701" s="622"/>
      <c r="C701" s="623">
        <f>C700/B700-1</f>
        <v>0</v>
      </c>
      <c r="D701" s="624">
        <f>D700/C700-1</f>
        <v>0</v>
      </c>
      <c r="E701" s="625">
        <f>E700/D700-1</f>
        <v>0</v>
      </c>
    </row>
    <row r="702" spans="1:5" s="479" customFormat="1" ht="37.5" customHeight="1" thickBot="1" x14ac:dyDescent="0.3">
      <c r="A702" s="631" t="s">
        <v>85</v>
      </c>
      <c r="B702" s="632">
        <f>B66</f>
        <v>65816.98</v>
      </c>
      <c r="C702" s="632">
        <f>C66</f>
        <v>60000</v>
      </c>
      <c r="D702" s="632">
        <f>D66</f>
        <v>60000</v>
      </c>
      <c r="E702" s="632">
        <f>E66</f>
        <v>60000</v>
      </c>
    </row>
    <row r="703" spans="1:5" s="479" customFormat="1" ht="45" customHeight="1" thickBot="1" x14ac:dyDescent="0.3">
      <c r="A703" s="621" t="s">
        <v>390</v>
      </c>
      <c r="B703" s="622"/>
      <c r="C703" s="623">
        <f>C702/B702-1</f>
        <v>-8.8381144197135719E-2</v>
      </c>
      <c r="D703" s="624">
        <f>D702/C702-1</f>
        <v>0</v>
      </c>
      <c r="E703" s="625">
        <f>E702/D702-1</f>
        <v>0</v>
      </c>
    </row>
    <row r="704" spans="1:5" s="479" customFormat="1" ht="27" customHeight="1" thickBot="1" x14ac:dyDescent="0.3">
      <c r="A704" s="631" t="s">
        <v>194</v>
      </c>
      <c r="B704" s="632">
        <f>B249+B269+B290+B310+B330+B348+B389+B413+B433+B453+B494+B514+B534+B368</f>
        <v>1000</v>
      </c>
      <c r="C704" s="632">
        <f>C249+C269+C290+C310+C330+C348+C389+C413+C433+C453+C494+C514+C534</f>
        <v>1000</v>
      </c>
      <c r="D704" s="632">
        <f>D249+D269+D290+D310+D330+D348+D389+D413+D433+D453+D494+D514+D534</f>
        <v>1000</v>
      </c>
      <c r="E704" s="632">
        <f>E249+E269+E290+E310+E330+E348+E389+E413+E433+E453+E494+E514+E534</f>
        <v>3000</v>
      </c>
    </row>
    <row r="705" spans="1:5" s="479" customFormat="1" ht="36.75" customHeight="1" thickBot="1" x14ac:dyDescent="0.3">
      <c r="A705" s="621" t="s">
        <v>391</v>
      </c>
      <c r="B705" s="622"/>
      <c r="C705" s="623">
        <f>C704/B704-1</f>
        <v>0</v>
      </c>
      <c r="D705" s="624">
        <f>D704/C704-1</f>
        <v>0</v>
      </c>
      <c r="E705" s="625">
        <f>E704/D704-1</f>
        <v>2</v>
      </c>
    </row>
    <row r="706" spans="1:5" s="479" customFormat="1" ht="27.75" customHeight="1" thickBot="1" x14ac:dyDescent="0.3">
      <c r="A706" s="631" t="s">
        <v>195</v>
      </c>
      <c r="B706" s="632">
        <f>B250+B270+B291+B311+B331+B390+B414+B434+B454+B495+B515+B535+B475</f>
        <v>388000.33</v>
      </c>
      <c r="C706" s="632">
        <f>C250+C270+C291+C311+C331+C390+C414+C434+C454+C495+C515+C535+C475+C350</f>
        <v>316000</v>
      </c>
      <c r="D706" s="632">
        <f>D250+D270+D291+D311+D331+D390+D414+D434+D454+D495+D515+D535+D475</f>
        <v>216000</v>
      </c>
      <c r="E706" s="632">
        <f>E250+E270+E291+E311+E331+E390+E414+E434+E454+E495+E515+E535+E475</f>
        <v>214000</v>
      </c>
    </row>
    <row r="707" spans="1:5" s="479" customFormat="1" ht="42" customHeight="1" thickBot="1" x14ac:dyDescent="0.3">
      <c r="A707" s="621" t="s">
        <v>392</v>
      </c>
      <c r="B707" s="622"/>
      <c r="C707" s="623">
        <f>C706/B706-1</f>
        <v>-0.18556770299654135</v>
      </c>
      <c r="D707" s="624">
        <f>D706/C706-1</f>
        <v>-0.31645569620253167</v>
      </c>
      <c r="E707" s="625">
        <f>E706/D706-1</f>
        <v>-9.2592592592593004E-3</v>
      </c>
    </row>
    <row r="708" spans="1:5" ht="30.75" customHeight="1" x14ac:dyDescent="0.25"/>
    <row r="709" spans="1:5" ht="30.75" customHeight="1" x14ac:dyDescent="0.25"/>
    <row r="710" spans="1:5" ht="30.75" customHeight="1" x14ac:dyDescent="0.25"/>
    <row r="711" spans="1:5" ht="30.75" customHeight="1" x14ac:dyDescent="0.25"/>
    <row r="724" ht="27.75" customHeight="1" x14ac:dyDescent="0.25"/>
    <row r="725" ht="27.75" customHeight="1" x14ac:dyDescent="0.25"/>
    <row r="726" ht="28.5" customHeight="1" x14ac:dyDescent="0.25"/>
    <row r="727" ht="52.5" customHeight="1" x14ac:dyDescent="0.25"/>
    <row r="728" ht="18" customHeight="1" x14ac:dyDescent="0.25"/>
    <row r="729" ht="36" customHeight="1" x14ac:dyDescent="0.25"/>
    <row r="730" ht="27" customHeight="1" x14ac:dyDescent="0.25"/>
    <row r="731" ht="47.25" customHeight="1" x14ac:dyDescent="0.25"/>
  </sheetData>
  <mergeCells count="214">
    <mergeCell ref="A656:E656"/>
    <mergeCell ref="A657:A658"/>
    <mergeCell ref="A681:A683"/>
    <mergeCell ref="B681:E683"/>
    <mergeCell ref="A619:E619"/>
    <mergeCell ref="A620:A621"/>
    <mergeCell ref="B645:E645"/>
    <mergeCell ref="B646:E646"/>
    <mergeCell ref="B647:E647"/>
    <mergeCell ref="A648:A649"/>
    <mergeCell ref="A605:A607"/>
    <mergeCell ref="B605:E607"/>
    <mergeCell ref="B608:E608"/>
    <mergeCell ref="B609:E609"/>
    <mergeCell ref="B610:E610"/>
    <mergeCell ref="A611:A612"/>
    <mergeCell ref="B568:E568"/>
    <mergeCell ref="B569:E569"/>
    <mergeCell ref="B570:E570"/>
    <mergeCell ref="A571:A572"/>
    <mergeCell ref="A579:E579"/>
    <mergeCell ref="A580:A581"/>
    <mergeCell ref="A557:A559"/>
    <mergeCell ref="B557:E559"/>
    <mergeCell ref="B560:E560"/>
    <mergeCell ref="A561:E561"/>
    <mergeCell ref="A566:E566"/>
    <mergeCell ref="A567:E567"/>
    <mergeCell ref="D540:E540"/>
    <mergeCell ref="B541:E541"/>
    <mergeCell ref="B542:E542"/>
    <mergeCell ref="A543:A544"/>
    <mergeCell ref="A551:E551"/>
    <mergeCell ref="A552:A553"/>
    <mergeCell ref="B521:E521"/>
    <mergeCell ref="B522:E522"/>
    <mergeCell ref="A523:A524"/>
    <mergeCell ref="A531:E531"/>
    <mergeCell ref="A532:A533"/>
    <mergeCell ref="A537:A539"/>
    <mergeCell ref="B537:E539"/>
    <mergeCell ref="B501:E501"/>
    <mergeCell ref="B502:E502"/>
    <mergeCell ref="A503:A504"/>
    <mergeCell ref="A511:E511"/>
    <mergeCell ref="A512:A513"/>
    <mergeCell ref="A517:A519"/>
    <mergeCell ref="B517:E519"/>
    <mergeCell ref="A483:A484"/>
    <mergeCell ref="A491:E491"/>
    <mergeCell ref="A492:A493"/>
    <mergeCell ref="A497:A499"/>
    <mergeCell ref="B497:E499"/>
    <mergeCell ref="D500:E500"/>
    <mergeCell ref="A476:A478"/>
    <mergeCell ref="B476:E478"/>
    <mergeCell ref="B479:E479"/>
    <mergeCell ref="D480:E480"/>
    <mergeCell ref="B481:E481"/>
    <mergeCell ref="B482:E482"/>
    <mergeCell ref="D459:E459"/>
    <mergeCell ref="B460:E460"/>
    <mergeCell ref="B461:E461"/>
    <mergeCell ref="A462:A463"/>
    <mergeCell ref="A470:E470"/>
    <mergeCell ref="A471:A472"/>
    <mergeCell ref="B441:E441"/>
    <mergeCell ref="A442:A443"/>
    <mergeCell ref="A450:E450"/>
    <mergeCell ref="A451:A452"/>
    <mergeCell ref="A456:A458"/>
    <mergeCell ref="B456:E458"/>
    <mergeCell ref="A430:E430"/>
    <mergeCell ref="A431:A432"/>
    <mergeCell ref="A436:A438"/>
    <mergeCell ref="B436:E438"/>
    <mergeCell ref="D439:E439"/>
    <mergeCell ref="B440:E440"/>
    <mergeCell ref="A416:A418"/>
    <mergeCell ref="B416:E418"/>
    <mergeCell ref="D419:E419"/>
    <mergeCell ref="B420:E420"/>
    <mergeCell ref="B421:E421"/>
    <mergeCell ref="A422:A423"/>
    <mergeCell ref="B399:E399"/>
    <mergeCell ref="B400:E400"/>
    <mergeCell ref="B401:E401"/>
    <mergeCell ref="A402:A403"/>
    <mergeCell ref="A410:E410"/>
    <mergeCell ref="A411:A412"/>
    <mergeCell ref="A392:A394"/>
    <mergeCell ref="B392:E394"/>
    <mergeCell ref="A395:E395"/>
    <mergeCell ref="A396:E396"/>
    <mergeCell ref="B397:E397"/>
    <mergeCell ref="D398:E398"/>
    <mergeCell ref="D375:E375"/>
    <mergeCell ref="B376:E376"/>
    <mergeCell ref="B377:E377"/>
    <mergeCell ref="A378:A379"/>
    <mergeCell ref="A386:E386"/>
    <mergeCell ref="A387:A388"/>
    <mergeCell ref="B356:E356"/>
    <mergeCell ref="A357:A358"/>
    <mergeCell ref="A365:E365"/>
    <mergeCell ref="A366:A367"/>
    <mergeCell ref="A371:A373"/>
    <mergeCell ref="B371:E373"/>
    <mergeCell ref="A345:E345"/>
    <mergeCell ref="A346:A347"/>
    <mergeCell ref="A351:A353"/>
    <mergeCell ref="B351:E353"/>
    <mergeCell ref="D354:E354"/>
    <mergeCell ref="B355:E355"/>
    <mergeCell ref="A327:E327"/>
    <mergeCell ref="A328:A329"/>
    <mergeCell ref="D334:E334"/>
    <mergeCell ref="B335:E335"/>
    <mergeCell ref="B336:E336"/>
    <mergeCell ref="A337:A338"/>
    <mergeCell ref="A313:A315"/>
    <mergeCell ref="B313:E315"/>
    <mergeCell ref="D316:E316"/>
    <mergeCell ref="B317:E317"/>
    <mergeCell ref="B318:E318"/>
    <mergeCell ref="A319:A320"/>
    <mergeCell ref="D296:E296"/>
    <mergeCell ref="B297:E297"/>
    <mergeCell ref="B298:E298"/>
    <mergeCell ref="A299:A300"/>
    <mergeCell ref="A307:E307"/>
    <mergeCell ref="A308:A309"/>
    <mergeCell ref="B277:E277"/>
    <mergeCell ref="B278:E278"/>
    <mergeCell ref="A279:A280"/>
    <mergeCell ref="A287:E287"/>
    <mergeCell ref="A288:A289"/>
    <mergeCell ref="A293:A295"/>
    <mergeCell ref="B293:E295"/>
    <mergeCell ref="A258:A259"/>
    <mergeCell ref="A266:E266"/>
    <mergeCell ref="A267:A268"/>
    <mergeCell ref="A272:A274"/>
    <mergeCell ref="B272:E274"/>
    <mergeCell ref="D276:E276"/>
    <mergeCell ref="A247:A248"/>
    <mergeCell ref="A252:A254"/>
    <mergeCell ref="B252:E254"/>
    <mergeCell ref="D255:E255"/>
    <mergeCell ref="B256:E256"/>
    <mergeCell ref="B257:E257"/>
    <mergeCell ref="B234:E234"/>
    <mergeCell ref="D235:E235"/>
    <mergeCell ref="B236:E236"/>
    <mergeCell ref="B237:E237"/>
    <mergeCell ref="A238:A239"/>
    <mergeCell ref="A246:E246"/>
    <mergeCell ref="A203:E203"/>
    <mergeCell ref="A204:A205"/>
    <mergeCell ref="A228:A230"/>
    <mergeCell ref="B228:E230"/>
    <mergeCell ref="A232:E232"/>
    <mergeCell ref="A233:E233"/>
    <mergeCell ref="A188:A190"/>
    <mergeCell ref="B188:E190"/>
    <mergeCell ref="B192:E192"/>
    <mergeCell ref="B193:E193"/>
    <mergeCell ref="B194:E194"/>
    <mergeCell ref="A195:A196"/>
    <mergeCell ref="B152:E152"/>
    <mergeCell ref="B153:E153"/>
    <mergeCell ref="B154:E154"/>
    <mergeCell ref="A155:A156"/>
    <mergeCell ref="A163:E163"/>
    <mergeCell ref="A164:A165"/>
    <mergeCell ref="B113:E113"/>
    <mergeCell ref="B114:E114"/>
    <mergeCell ref="A115:A116"/>
    <mergeCell ref="A123:E123"/>
    <mergeCell ref="A124:A125"/>
    <mergeCell ref="A148:A150"/>
    <mergeCell ref="B148:E150"/>
    <mergeCell ref="A83:E83"/>
    <mergeCell ref="A84:A85"/>
    <mergeCell ref="A108:A110"/>
    <mergeCell ref="B108:E110"/>
    <mergeCell ref="B112:E112"/>
    <mergeCell ref="A37:A38"/>
    <mergeCell ref="A45:E45"/>
    <mergeCell ref="A46:A47"/>
    <mergeCell ref="B72:E72"/>
    <mergeCell ref="B73:E73"/>
    <mergeCell ref="B74:E74"/>
    <mergeCell ref="A32:E32"/>
    <mergeCell ref="A33:E33"/>
    <mergeCell ref="B34:E34"/>
    <mergeCell ref="B35:E35"/>
    <mergeCell ref="B36:E36"/>
    <mergeCell ref="N15:S15"/>
    <mergeCell ref="B20:E20"/>
    <mergeCell ref="A21:E21"/>
    <mergeCell ref="A75:A76"/>
    <mergeCell ref="A2:E2"/>
    <mergeCell ref="A3:E3"/>
    <mergeCell ref="A9:E9"/>
    <mergeCell ref="A10:E10"/>
    <mergeCell ref="B11:E11"/>
    <mergeCell ref="A12:A13"/>
    <mergeCell ref="N14:S14"/>
    <mergeCell ref="H3:M3"/>
    <mergeCell ref="A4:E4"/>
    <mergeCell ref="B6:E6"/>
    <mergeCell ref="B7:E7"/>
    <mergeCell ref="B8:E8"/>
  </mergeCells>
  <pageMargins left="0.70866141732283472" right="0.70866141732283472" top="0.74803149606299213" bottom="0.74803149606299213" header="0.31496062992125984" footer="0.31496062992125984"/>
  <pageSetup scale="90"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7"/>
  <sheetViews>
    <sheetView topLeftCell="A649" zoomScaleNormal="100" workbookViewId="0">
      <selection activeCell="A318" sqref="A318"/>
    </sheetView>
  </sheetViews>
  <sheetFormatPr defaultRowHeight="12.75" x14ac:dyDescent="0.2"/>
  <cols>
    <col min="1" max="1" width="36.7109375" style="10" customWidth="1"/>
    <col min="2" max="2" width="21.5703125" style="10" customWidth="1"/>
    <col min="3" max="3" width="17.5703125" style="10" customWidth="1"/>
    <col min="4" max="4" width="21" style="10" customWidth="1"/>
    <col min="5" max="5" width="18.7109375" style="10" customWidth="1"/>
    <col min="6" max="239" width="9.140625" style="10"/>
    <col min="240" max="240" width="15.42578125" style="10" customWidth="1"/>
    <col min="241" max="241" width="27.85546875" style="10" customWidth="1"/>
    <col min="242" max="242" width="36.7109375" style="10" customWidth="1"/>
    <col min="243" max="243" width="21.5703125" style="10" customWidth="1"/>
    <col min="244" max="244" width="17.5703125" style="10" customWidth="1"/>
    <col min="245" max="245" width="21" style="10" customWidth="1"/>
    <col min="246" max="246" width="18.7109375" style="10" customWidth="1"/>
    <col min="247" max="247" width="15.42578125" style="10" customWidth="1"/>
    <col min="248" max="248" width="11.5703125" style="10" customWidth="1"/>
    <col min="249" max="249" width="15.28515625" style="10" customWidth="1"/>
    <col min="250" max="250" width="10.42578125" style="10" bestFit="1" customWidth="1"/>
    <col min="251" max="495" width="9.140625" style="10"/>
    <col min="496" max="496" width="15.42578125" style="10" customWidth="1"/>
    <col min="497" max="497" width="27.85546875" style="10" customWidth="1"/>
    <col min="498" max="498" width="36.7109375" style="10" customWidth="1"/>
    <col min="499" max="499" width="21.5703125" style="10" customWidth="1"/>
    <col min="500" max="500" width="17.5703125" style="10" customWidth="1"/>
    <col min="501" max="501" width="21" style="10" customWidth="1"/>
    <col min="502" max="502" width="18.7109375" style="10" customWidth="1"/>
    <col min="503" max="503" width="15.42578125" style="10" customWidth="1"/>
    <col min="504" max="504" width="11.5703125" style="10" customWidth="1"/>
    <col min="505" max="505" width="15.28515625" style="10" customWidth="1"/>
    <col min="506" max="506" width="10.42578125" style="10" bestFit="1" customWidth="1"/>
    <col min="507" max="751" width="9.140625" style="10"/>
    <col min="752" max="752" width="15.42578125" style="10" customWidth="1"/>
    <col min="753" max="753" width="27.85546875" style="10" customWidth="1"/>
    <col min="754" max="754" width="36.7109375" style="10" customWidth="1"/>
    <col min="755" max="755" width="21.5703125" style="10" customWidth="1"/>
    <col min="756" max="756" width="17.5703125" style="10" customWidth="1"/>
    <col min="757" max="757" width="21" style="10" customWidth="1"/>
    <col min="758" max="758" width="18.7109375" style="10" customWidth="1"/>
    <col min="759" max="759" width="15.42578125" style="10" customWidth="1"/>
    <col min="760" max="760" width="11.5703125" style="10" customWidth="1"/>
    <col min="761" max="761" width="15.28515625" style="10" customWidth="1"/>
    <col min="762" max="762" width="10.42578125" style="10" bestFit="1" customWidth="1"/>
    <col min="763" max="1007" width="9.140625" style="10"/>
    <col min="1008" max="1008" width="15.42578125" style="10" customWidth="1"/>
    <col min="1009" max="1009" width="27.85546875" style="10" customWidth="1"/>
    <col min="1010" max="1010" width="36.7109375" style="10" customWidth="1"/>
    <col min="1011" max="1011" width="21.5703125" style="10" customWidth="1"/>
    <col min="1012" max="1012" width="17.5703125" style="10" customWidth="1"/>
    <col min="1013" max="1013" width="21" style="10" customWidth="1"/>
    <col min="1014" max="1014" width="18.7109375" style="10" customWidth="1"/>
    <col min="1015" max="1015" width="15.42578125" style="10" customWidth="1"/>
    <col min="1016" max="1016" width="11.5703125" style="10" customWidth="1"/>
    <col min="1017" max="1017" width="15.28515625" style="10" customWidth="1"/>
    <col min="1018" max="1018" width="10.42578125" style="10" bestFit="1" customWidth="1"/>
    <col min="1019" max="1263" width="9.140625" style="10"/>
    <col min="1264" max="1264" width="15.42578125" style="10" customWidth="1"/>
    <col min="1265" max="1265" width="27.85546875" style="10" customWidth="1"/>
    <col min="1266" max="1266" width="36.7109375" style="10" customWidth="1"/>
    <col min="1267" max="1267" width="21.5703125" style="10" customWidth="1"/>
    <col min="1268" max="1268" width="17.5703125" style="10" customWidth="1"/>
    <col min="1269" max="1269" width="21" style="10" customWidth="1"/>
    <col min="1270" max="1270" width="18.7109375" style="10" customWidth="1"/>
    <col min="1271" max="1271" width="15.42578125" style="10" customWidth="1"/>
    <col min="1272" max="1272" width="11.5703125" style="10" customWidth="1"/>
    <col min="1273" max="1273" width="15.28515625" style="10" customWidth="1"/>
    <col min="1274" max="1274" width="10.42578125" style="10" bestFit="1" customWidth="1"/>
    <col min="1275" max="1519" width="9.140625" style="10"/>
    <col min="1520" max="1520" width="15.42578125" style="10" customWidth="1"/>
    <col min="1521" max="1521" width="27.85546875" style="10" customWidth="1"/>
    <col min="1522" max="1522" width="36.7109375" style="10" customWidth="1"/>
    <col min="1523" max="1523" width="21.5703125" style="10" customWidth="1"/>
    <col min="1524" max="1524" width="17.5703125" style="10" customWidth="1"/>
    <col min="1525" max="1525" width="21" style="10" customWidth="1"/>
    <col min="1526" max="1526" width="18.7109375" style="10" customWidth="1"/>
    <col min="1527" max="1527" width="15.42578125" style="10" customWidth="1"/>
    <col min="1528" max="1528" width="11.5703125" style="10" customWidth="1"/>
    <col min="1529" max="1529" width="15.28515625" style="10" customWidth="1"/>
    <col min="1530" max="1530" width="10.42578125" style="10" bestFit="1" customWidth="1"/>
    <col min="1531" max="1775" width="9.140625" style="10"/>
    <col min="1776" max="1776" width="15.42578125" style="10" customWidth="1"/>
    <col min="1777" max="1777" width="27.85546875" style="10" customWidth="1"/>
    <col min="1778" max="1778" width="36.7109375" style="10" customWidth="1"/>
    <col min="1779" max="1779" width="21.5703125" style="10" customWidth="1"/>
    <col min="1780" max="1780" width="17.5703125" style="10" customWidth="1"/>
    <col min="1781" max="1781" width="21" style="10" customWidth="1"/>
    <col min="1782" max="1782" width="18.7109375" style="10" customWidth="1"/>
    <col min="1783" max="1783" width="15.42578125" style="10" customWidth="1"/>
    <col min="1784" max="1784" width="11.5703125" style="10" customWidth="1"/>
    <col min="1785" max="1785" width="15.28515625" style="10" customWidth="1"/>
    <col min="1786" max="1786" width="10.42578125" style="10" bestFit="1" customWidth="1"/>
    <col min="1787" max="2031" width="9.140625" style="10"/>
    <col min="2032" max="2032" width="15.42578125" style="10" customWidth="1"/>
    <col min="2033" max="2033" width="27.85546875" style="10" customWidth="1"/>
    <col min="2034" max="2034" width="36.7109375" style="10" customWidth="1"/>
    <col min="2035" max="2035" width="21.5703125" style="10" customWidth="1"/>
    <col min="2036" max="2036" width="17.5703125" style="10" customWidth="1"/>
    <col min="2037" max="2037" width="21" style="10" customWidth="1"/>
    <col min="2038" max="2038" width="18.7109375" style="10" customWidth="1"/>
    <col min="2039" max="2039" width="15.42578125" style="10" customWidth="1"/>
    <col min="2040" max="2040" width="11.5703125" style="10" customWidth="1"/>
    <col min="2041" max="2041" width="15.28515625" style="10" customWidth="1"/>
    <col min="2042" max="2042" width="10.42578125" style="10" bestFit="1" customWidth="1"/>
    <col min="2043" max="2287" width="9.140625" style="10"/>
    <col min="2288" max="2288" width="15.42578125" style="10" customWidth="1"/>
    <col min="2289" max="2289" width="27.85546875" style="10" customWidth="1"/>
    <col min="2290" max="2290" width="36.7109375" style="10" customWidth="1"/>
    <col min="2291" max="2291" width="21.5703125" style="10" customWidth="1"/>
    <col min="2292" max="2292" width="17.5703125" style="10" customWidth="1"/>
    <col min="2293" max="2293" width="21" style="10" customWidth="1"/>
    <col min="2294" max="2294" width="18.7109375" style="10" customWidth="1"/>
    <col min="2295" max="2295" width="15.42578125" style="10" customWidth="1"/>
    <col min="2296" max="2296" width="11.5703125" style="10" customWidth="1"/>
    <col min="2297" max="2297" width="15.28515625" style="10" customWidth="1"/>
    <col min="2298" max="2298" width="10.42578125" style="10" bestFit="1" customWidth="1"/>
    <col min="2299" max="2543" width="9.140625" style="10"/>
    <col min="2544" max="2544" width="15.42578125" style="10" customWidth="1"/>
    <col min="2545" max="2545" width="27.85546875" style="10" customWidth="1"/>
    <col min="2546" max="2546" width="36.7109375" style="10" customWidth="1"/>
    <col min="2547" max="2547" width="21.5703125" style="10" customWidth="1"/>
    <col min="2548" max="2548" width="17.5703125" style="10" customWidth="1"/>
    <col min="2549" max="2549" width="21" style="10" customWidth="1"/>
    <col min="2550" max="2550" width="18.7109375" style="10" customWidth="1"/>
    <col min="2551" max="2551" width="15.42578125" style="10" customWidth="1"/>
    <col min="2552" max="2552" width="11.5703125" style="10" customWidth="1"/>
    <col min="2553" max="2553" width="15.28515625" style="10" customWidth="1"/>
    <col min="2554" max="2554" width="10.42578125" style="10" bestFit="1" customWidth="1"/>
    <col min="2555" max="2799" width="9.140625" style="10"/>
    <col min="2800" max="2800" width="15.42578125" style="10" customWidth="1"/>
    <col min="2801" max="2801" width="27.85546875" style="10" customWidth="1"/>
    <col min="2802" max="2802" width="36.7109375" style="10" customWidth="1"/>
    <col min="2803" max="2803" width="21.5703125" style="10" customWidth="1"/>
    <col min="2804" max="2804" width="17.5703125" style="10" customWidth="1"/>
    <col min="2805" max="2805" width="21" style="10" customWidth="1"/>
    <col min="2806" max="2806" width="18.7109375" style="10" customWidth="1"/>
    <col min="2807" max="2807" width="15.42578125" style="10" customWidth="1"/>
    <col min="2808" max="2808" width="11.5703125" style="10" customWidth="1"/>
    <col min="2809" max="2809" width="15.28515625" style="10" customWidth="1"/>
    <col min="2810" max="2810" width="10.42578125" style="10" bestFit="1" customWidth="1"/>
    <col min="2811" max="3055" width="9.140625" style="10"/>
    <col min="3056" max="3056" width="15.42578125" style="10" customWidth="1"/>
    <col min="3057" max="3057" width="27.85546875" style="10" customWidth="1"/>
    <col min="3058" max="3058" width="36.7109375" style="10" customWidth="1"/>
    <col min="3059" max="3059" width="21.5703125" style="10" customWidth="1"/>
    <col min="3060" max="3060" width="17.5703125" style="10" customWidth="1"/>
    <col min="3061" max="3061" width="21" style="10" customWidth="1"/>
    <col min="3062" max="3062" width="18.7109375" style="10" customWidth="1"/>
    <col min="3063" max="3063" width="15.42578125" style="10" customWidth="1"/>
    <col min="3064" max="3064" width="11.5703125" style="10" customWidth="1"/>
    <col min="3065" max="3065" width="15.28515625" style="10" customWidth="1"/>
    <col min="3066" max="3066" width="10.42578125" style="10" bestFit="1" customWidth="1"/>
    <col min="3067" max="3311" width="9.140625" style="10"/>
    <col min="3312" max="3312" width="15.42578125" style="10" customWidth="1"/>
    <col min="3313" max="3313" width="27.85546875" style="10" customWidth="1"/>
    <col min="3314" max="3314" width="36.7109375" style="10" customWidth="1"/>
    <col min="3315" max="3315" width="21.5703125" style="10" customWidth="1"/>
    <col min="3316" max="3316" width="17.5703125" style="10" customWidth="1"/>
    <col min="3317" max="3317" width="21" style="10" customWidth="1"/>
    <col min="3318" max="3318" width="18.7109375" style="10" customWidth="1"/>
    <col min="3319" max="3319" width="15.42578125" style="10" customWidth="1"/>
    <col min="3320" max="3320" width="11.5703125" style="10" customWidth="1"/>
    <col min="3321" max="3321" width="15.28515625" style="10" customWidth="1"/>
    <col min="3322" max="3322" width="10.42578125" style="10" bestFit="1" customWidth="1"/>
    <col min="3323" max="3567" width="9.140625" style="10"/>
    <col min="3568" max="3568" width="15.42578125" style="10" customWidth="1"/>
    <col min="3569" max="3569" width="27.85546875" style="10" customWidth="1"/>
    <col min="3570" max="3570" width="36.7109375" style="10" customWidth="1"/>
    <col min="3571" max="3571" width="21.5703125" style="10" customWidth="1"/>
    <col min="3572" max="3572" width="17.5703125" style="10" customWidth="1"/>
    <col min="3573" max="3573" width="21" style="10" customWidth="1"/>
    <col min="3574" max="3574" width="18.7109375" style="10" customWidth="1"/>
    <col min="3575" max="3575" width="15.42578125" style="10" customWidth="1"/>
    <col min="3576" max="3576" width="11.5703125" style="10" customWidth="1"/>
    <col min="3577" max="3577" width="15.28515625" style="10" customWidth="1"/>
    <col min="3578" max="3578" width="10.42578125" style="10" bestFit="1" customWidth="1"/>
    <col min="3579" max="3823" width="9.140625" style="10"/>
    <col min="3824" max="3824" width="15.42578125" style="10" customWidth="1"/>
    <col min="3825" max="3825" width="27.85546875" style="10" customWidth="1"/>
    <col min="3826" max="3826" width="36.7109375" style="10" customWidth="1"/>
    <col min="3827" max="3827" width="21.5703125" style="10" customWidth="1"/>
    <col min="3828" max="3828" width="17.5703125" style="10" customWidth="1"/>
    <col min="3829" max="3829" width="21" style="10" customWidth="1"/>
    <col min="3830" max="3830" width="18.7109375" style="10" customWidth="1"/>
    <col min="3831" max="3831" width="15.42578125" style="10" customWidth="1"/>
    <col min="3832" max="3832" width="11.5703125" style="10" customWidth="1"/>
    <col min="3833" max="3833" width="15.28515625" style="10" customWidth="1"/>
    <col min="3834" max="3834" width="10.42578125" style="10" bestFit="1" customWidth="1"/>
    <col min="3835" max="4079" width="9.140625" style="10"/>
    <col min="4080" max="4080" width="15.42578125" style="10" customWidth="1"/>
    <col min="4081" max="4081" width="27.85546875" style="10" customWidth="1"/>
    <col min="4082" max="4082" width="36.7109375" style="10" customWidth="1"/>
    <col min="4083" max="4083" width="21.5703125" style="10" customWidth="1"/>
    <col min="4084" max="4084" width="17.5703125" style="10" customWidth="1"/>
    <col min="4085" max="4085" width="21" style="10" customWidth="1"/>
    <col min="4086" max="4086" width="18.7109375" style="10" customWidth="1"/>
    <col min="4087" max="4087" width="15.42578125" style="10" customWidth="1"/>
    <col min="4088" max="4088" width="11.5703125" style="10" customWidth="1"/>
    <col min="4089" max="4089" width="15.28515625" style="10" customWidth="1"/>
    <col min="4090" max="4090" width="10.42578125" style="10" bestFit="1" customWidth="1"/>
    <col min="4091" max="4335" width="9.140625" style="10"/>
    <col min="4336" max="4336" width="15.42578125" style="10" customWidth="1"/>
    <col min="4337" max="4337" width="27.85546875" style="10" customWidth="1"/>
    <col min="4338" max="4338" width="36.7109375" style="10" customWidth="1"/>
    <col min="4339" max="4339" width="21.5703125" style="10" customWidth="1"/>
    <col min="4340" max="4340" width="17.5703125" style="10" customWidth="1"/>
    <col min="4341" max="4341" width="21" style="10" customWidth="1"/>
    <col min="4342" max="4342" width="18.7109375" style="10" customWidth="1"/>
    <col min="4343" max="4343" width="15.42578125" style="10" customWidth="1"/>
    <col min="4344" max="4344" width="11.5703125" style="10" customWidth="1"/>
    <col min="4345" max="4345" width="15.28515625" style="10" customWidth="1"/>
    <col min="4346" max="4346" width="10.42578125" style="10" bestFit="1" customWidth="1"/>
    <col min="4347" max="4591" width="9.140625" style="10"/>
    <col min="4592" max="4592" width="15.42578125" style="10" customWidth="1"/>
    <col min="4593" max="4593" width="27.85546875" style="10" customWidth="1"/>
    <col min="4594" max="4594" width="36.7109375" style="10" customWidth="1"/>
    <col min="4595" max="4595" width="21.5703125" style="10" customWidth="1"/>
    <col min="4596" max="4596" width="17.5703125" style="10" customWidth="1"/>
    <col min="4597" max="4597" width="21" style="10" customWidth="1"/>
    <col min="4598" max="4598" width="18.7109375" style="10" customWidth="1"/>
    <col min="4599" max="4599" width="15.42578125" style="10" customWidth="1"/>
    <col min="4600" max="4600" width="11.5703125" style="10" customWidth="1"/>
    <col min="4601" max="4601" width="15.28515625" style="10" customWidth="1"/>
    <col min="4602" max="4602" width="10.42578125" style="10" bestFit="1" customWidth="1"/>
    <col min="4603" max="4847" width="9.140625" style="10"/>
    <col min="4848" max="4848" width="15.42578125" style="10" customWidth="1"/>
    <col min="4849" max="4849" width="27.85546875" style="10" customWidth="1"/>
    <col min="4850" max="4850" width="36.7109375" style="10" customWidth="1"/>
    <col min="4851" max="4851" width="21.5703125" style="10" customWidth="1"/>
    <col min="4852" max="4852" width="17.5703125" style="10" customWidth="1"/>
    <col min="4853" max="4853" width="21" style="10" customWidth="1"/>
    <col min="4854" max="4854" width="18.7109375" style="10" customWidth="1"/>
    <col min="4855" max="4855" width="15.42578125" style="10" customWidth="1"/>
    <col min="4856" max="4856" width="11.5703125" style="10" customWidth="1"/>
    <col min="4857" max="4857" width="15.28515625" style="10" customWidth="1"/>
    <col min="4858" max="4858" width="10.42578125" style="10" bestFit="1" customWidth="1"/>
    <col min="4859" max="5103" width="9.140625" style="10"/>
    <col min="5104" max="5104" width="15.42578125" style="10" customWidth="1"/>
    <col min="5105" max="5105" width="27.85546875" style="10" customWidth="1"/>
    <col min="5106" max="5106" width="36.7109375" style="10" customWidth="1"/>
    <col min="5107" max="5107" width="21.5703125" style="10" customWidth="1"/>
    <col min="5108" max="5108" width="17.5703125" style="10" customWidth="1"/>
    <col min="5109" max="5109" width="21" style="10" customWidth="1"/>
    <col min="5110" max="5110" width="18.7109375" style="10" customWidth="1"/>
    <col min="5111" max="5111" width="15.42578125" style="10" customWidth="1"/>
    <col min="5112" max="5112" width="11.5703125" style="10" customWidth="1"/>
    <col min="5113" max="5113" width="15.28515625" style="10" customWidth="1"/>
    <col min="5114" max="5114" width="10.42578125" style="10" bestFit="1" customWidth="1"/>
    <col min="5115" max="5359" width="9.140625" style="10"/>
    <col min="5360" max="5360" width="15.42578125" style="10" customWidth="1"/>
    <col min="5361" max="5361" width="27.85546875" style="10" customWidth="1"/>
    <col min="5362" max="5362" width="36.7109375" style="10" customWidth="1"/>
    <col min="5363" max="5363" width="21.5703125" style="10" customWidth="1"/>
    <col min="5364" max="5364" width="17.5703125" style="10" customWidth="1"/>
    <col min="5365" max="5365" width="21" style="10" customWidth="1"/>
    <col min="5366" max="5366" width="18.7109375" style="10" customWidth="1"/>
    <col min="5367" max="5367" width="15.42578125" style="10" customWidth="1"/>
    <col min="5368" max="5368" width="11.5703125" style="10" customWidth="1"/>
    <col min="5369" max="5369" width="15.28515625" style="10" customWidth="1"/>
    <col min="5370" max="5370" width="10.42578125" style="10" bestFit="1" customWidth="1"/>
    <col min="5371" max="5615" width="9.140625" style="10"/>
    <col min="5616" max="5616" width="15.42578125" style="10" customWidth="1"/>
    <col min="5617" max="5617" width="27.85546875" style="10" customWidth="1"/>
    <col min="5618" max="5618" width="36.7109375" style="10" customWidth="1"/>
    <col min="5619" max="5619" width="21.5703125" style="10" customWidth="1"/>
    <col min="5620" max="5620" width="17.5703125" style="10" customWidth="1"/>
    <col min="5621" max="5621" width="21" style="10" customWidth="1"/>
    <col min="5622" max="5622" width="18.7109375" style="10" customWidth="1"/>
    <col min="5623" max="5623" width="15.42578125" style="10" customWidth="1"/>
    <col min="5624" max="5624" width="11.5703125" style="10" customWidth="1"/>
    <col min="5625" max="5625" width="15.28515625" style="10" customWidth="1"/>
    <col min="5626" max="5626" width="10.42578125" style="10" bestFit="1" customWidth="1"/>
    <col min="5627" max="5871" width="9.140625" style="10"/>
    <col min="5872" max="5872" width="15.42578125" style="10" customWidth="1"/>
    <col min="5873" max="5873" width="27.85546875" style="10" customWidth="1"/>
    <col min="5874" max="5874" width="36.7109375" style="10" customWidth="1"/>
    <col min="5875" max="5875" width="21.5703125" style="10" customWidth="1"/>
    <col min="5876" max="5876" width="17.5703125" style="10" customWidth="1"/>
    <col min="5877" max="5877" width="21" style="10" customWidth="1"/>
    <col min="5878" max="5878" width="18.7109375" style="10" customWidth="1"/>
    <col min="5879" max="5879" width="15.42578125" style="10" customWidth="1"/>
    <col min="5880" max="5880" width="11.5703125" style="10" customWidth="1"/>
    <col min="5881" max="5881" width="15.28515625" style="10" customWidth="1"/>
    <col min="5882" max="5882" width="10.42578125" style="10" bestFit="1" customWidth="1"/>
    <col min="5883" max="6127" width="9.140625" style="10"/>
    <col min="6128" max="6128" width="15.42578125" style="10" customWidth="1"/>
    <col min="6129" max="6129" width="27.85546875" style="10" customWidth="1"/>
    <col min="6130" max="6130" width="36.7109375" style="10" customWidth="1"/>
    <col min="6131" max="6131" width="21.5703125" style="10" customWidth="1"/>
    <col min="6132" max="6132" width="17.5703125" style="10" customWidth="1"/>
    <col min="6133" max="6133" width="21" style="10" customWidth="1"/>
    <col min="6134" max="6134" width="18.7109375" style="10" customWidth="1"/>
    <col min="6135" max="6135" width="15.42578125" style="10" customWidth="1"/>
    <col min="6136" max="6136" width="11.5703125" style="10" customWidth="1"/>
    <col min="6137" max="6137" width="15.28515625" style="10" customWidth="1"/>
    <col min="6138" max="6138" width="10.42578125" style="10" bestFit="1" customWidth="1"/>
    <col min="6139" max="6383" width="9.140625" style="10"/>
    <col min="6384" max="6384" width="15.42578125" style="10" customWidth="1"/>
    <col min="6385" max="6385" width="27.85546875" style="10" customWidth="1"/>
    <col min="6386" max="6386" width="36.7109375" style="10" customWidth="1"/>
    <col min="6387" max="6387" width="21.5703125" style="10" customWidth="1"/>
    <col min="6388" max="6388" width="17.5703125" style="10" customWidth="1"/>
    <col min="6389" max="6389" width="21" style="10" customWidth="1"/>
    <col min="6390" max="6390" width="18.7109375" style="10" customWidth="1"/>
    <col min="6391" max="6391" width="15.42578125" style="10" customWidth="1"/>
    <col min="6392" max="6392" width="11.5703125" style="10" customWidth="1"/>
    <col min="6393" max="6393" width="15.28515625" style="10" customWidth="1"/>
    <col min="6394" max="6394" width="10.42578125" style="10" bestFit="1" customWidth="1"/>
    <col min="6395" max="6639" width="9.140625" style="10"/>
    <col min="6640" max="6640" width="15.42578125" style="10" customWidth="1"/>
    <col min="6641" max="6641" width="27.85546875" style="10" customWidth="1"/>
    <col min="6642" max="6642" width="36.7109375" style="10" customWidth="1"/>
    <col min="6643" max="6643" width="21.5703125" style="10" customWidth="1"/>
    <col min="6644" max="6644" width="17.5703125" style="10" customWidth="1"/>
    <col min="6645" max="6645" width="21" style="10" customWidth="1"/>
    <col min="6646" max="6646" width="18.7109375" style="10" customWidth="1"/>
    <col min="6647" max="6647" width="15.42578125" style="10" customWidth="1"/>
    <col min="6648" max="6648" width="11.5703125" style="10" customWidth="1"/>
    <col min="6649" max="6649" width="15.28515625" style="10" customWidth="1"/>
    <col min="6650" max="6650" width="10.42578125" style="10" bestFit="1" customWidth="1"/>
    <col min="6651" max="6895" width="9.140625" style="10"/>
    <col min="6896" max="6896" width="15.42578125" style="10" customWidth="1"/>
    <col min="6897" max="6897" width="27.85546875" style="10" customWidth="1"/>
    <col min="6898" max="6898" width="36.7109375" style="10" customWidth="1"/>
    <col min="6899" max="6899" width="21.5703125" style="10" customWidth="1"/>
    <col min="6900" max="6900" width="17.5703125" style="10" customWidth="1"/>
    <col min="6901" max="6901" width="21" style="10" customWidth="1"/>
    <col min="6902" max="6902" width="18.7109375" style="10" customWidth="1"/>
    <col min="6903" max="6903" width="15.42578125" style="10" customWidth="1"/>
    <col min="6904" max="6904" width="11.5703125" style="10" customWidth="1"/>
    <col min="6905" max="6905" width="15.28515625" style="10" customWidth="1"/>
    <col min="6906" max="6906" width="10.42578125" style="10" bestFit="1" customWidth="1"/>
    <col min="6907" max="7151" width="9.140625" style="10"/>
    <col min="7152" max="7152" width="15.42578125" style="10" customWidth="1"/>
    <col min="7153" max="7153" width="27.85546875" style="10" customWidth="1"/>
    <col min="7154" max="7154" width="36.7109375" style="10" customWidth="1"/>
    <col min="7155" max="7155" width="21.5703125" style="10" customWidth="1"/>
    <col min="7156" max="7156" width="17.5703125" style="10" customWidth="1"/>
    <col min="7157" max="7157" width="21" style="10" customWidth="1"/>
    <col min="7158" max="7158" width="18.7109375" style="10" customWidth="1"/>
    <col min="7159" max="7159" width="15.42578125" style="10" customWidth="1"/>
    <col min="7160" max="7160" width="11.5703125" style="10" customWidth="1"/>
    <col min="7161" max="7161" width="15.28515625" style="10" customWidth="1"/>
    <col min="7162" max="7162" width="10.42578125" style="10" bestFit="1" customWidth="1"/>
    <col min="7163" max="7407" width="9.140625" style="10"/>
    <col min="7408" max="7408" width="15.42578125" style="10" customWidth="1"/>
    <col min="7409" max="7409" width="27.85546875" style="10" customWidth="1"/>
    <col min="7410" max="7410" width="36.7109375" style="10" customWidth="1"/>
    <col min="7411" max="7411" width="21.5703125" style="10" customWidth="1"/>
    <col min="7412" max="7412" width="17.5703125" style="10" customWidth="1"/>
    <col min="7413" max="7413" width="21" style="10" customWidth="1"/>
    <col min="7414" max="7414" width="18.7109375" style="10" customWidth="1"/>
    <col min="7415" max="7415" width="15.42578125" style="10" customWidth="1"/>
    <col min="7416" max="7416" width="11.5703125" style="10" customWidth="1"/>
    <col min="7417" max="7417" width="15.28515625" style="10" customWidth="1"/>
    <col min="7418" max="7418" width="10.42578125" style="10" bestFit="1" customWidth="1"/>
    <col min="7419" max="7663" width="9.140625" style="10"/>
    <col min="7664" max="7664" width="15.42578125" style="10" customWidth="1"/>
    <col min="7665" max="7665" width="27.85546875" style="10" customWidth="1"/>
    <col min="7666" max="7666" width="36.7109375" style="10" customWidth="1"/>
    <col min="7667" max="7667" width="21.5703125" style="10" customWidth="1"/>
    <col min="7668" max="7668" width="17.5703125" style="10" customWidth="1"/>
    <col min="7669" max="7669" width="21" style="10" customWidth="1"/>
    <col min="7670" max="7670" width="18.7109375" style="10" customWidth="1"/>
    <col min="7671" max="7671" width="15.42578125" style="10" customWidth="1"/>
    <col min="7672" max="7672" width="11.5703125" style="10" customWidth="1"/>
    <col min="7673" max="7673" width="15.28515625" style="10" customWidth="1"/>
    <col min="7674" max="7674" width="10.42578125" style="10" bestFit="1" customWidth="1"/>
    <col min="7675" max="7919" width="9.140625" style="10"/>
    <col min="7920" max="7920" width="15.42578125" style="10" customWidth="1"/>
    <col min="7921" max="7921" width="27.85546875" style="10" customWidth="1"/>
    <col min="7922" max="7922" width="36.7109375" style="10" customWidth="1"/>
    <col min="7923" max="7923" width="21.5703125" style="10" customWidth="1"/>
    <col min="7924" max="7924" width="17.5703125" style="10" customWidth="1"/>
    <col min="7925" max="7925" width="21" style="10" customWidth="1"/>
    <col min="7926" max="7926" width="18.7109375" style="10" customWidth="1"/>
    <col min="7927" max="7927" width="15.42578125" style="10" customWidth="1"/>
    <col min="7928" max="7928" width="11.5703125" style="10" customWidth="1"/>
    <col min="7929" max="7929" width="15.28515625" style="10" customWidth="1"/>
    <col min="7930" max="7930" width="10.42578125" style="10" bestFit="1" customWidth="1"/>
    <col min="7931" max="8175" width="9.140625" style="10"/>
    <col min="8176" max="8176" width="15.42578125" style="10" customWidth="1"/>
    <col min="8177" max="8177" width="27.85546875" style="10" customWidth="1"/>
    <col min="8178" max="8178" width="36.7109375" style="10" customWidth="1"/>
    <col min="8179" max="8179" width="21.5703125" style="10" customWidth="1"/>
    <col min="8180" max="8180" width="17.5703125" style="10" customWidth="1"/>
    <col min="8181" max="8181" width="21" style="10" customWidth="1"/>
    <col min="8182" max="8182" width="18.7109375" style="10" customWidth="1"/>
    <col min="8183" max="8183" width="15.42578125" style="10" customWidth="1"/>
    <col min="8184" max="8184" width="11.5703125" style="10" customWidth="1"/>
    <col min="8185" max="8185" width="15.28515625" style="10" customWidth="1"/>
    <col min="8186" max="8186" width="10.42578125" style="10" bestFit="1" customWidth="1"/>
    <col min="8187" max="8431" width="9.140625" style="10"/>
    <col min="8432" max="8432" width="15.42578125" style="10" customWidth="1"/>
    <col min="8433" max="8433" width="27.85546875" style="10" customWidth="1"/>
    <col min="8434" max="8434" width="36.7109375" style="10" customWidth="1"/>
    <col min="8435" max="8435" width="21.5703125" style="10" customWidth="1"/>
    <col min="8436" max="8436" width="17.5703125" style="10" customWidth="1"/>
    <col min="8437" max="8437" width="21" style="10" customWidth="1"/>
    <col min="8438" max="8438" width="18.7109375" style="10" customWidth="1"/>
    <col min="8439" max="8439" width="15.42578125" style="10" customWidth="1"/>
    <col min="8440" max="8440" width="11.5703125" style="10" customWidth="1"/>
    <col min="8441" max="8441" width="15.28515625" style="10" customWidth="1"/>
    <col min="8442" max="8442" width="10.42578125" style="10" bestFit="1" customWidth="1"/>
    <col min="8443" max="8687" width="9.140625" style="10"/>
    <col min="8688" max="8688" width="15.42578125" style="10" customWidth="1"/>
    <col min="8689" max="8689" width="27.85546875" style="10" customWidth="1"/>
    <col min="8690" max="8690" width="36.7109375" style="10" customWidth="1"/>
    <col min="8691" max="8691" width="21.5703125" style="10" customWidth="1"/>
    <col min="8692" max="8692" width="17.5703125" style="10" customWidth="1"/>
    <col min="8693" max="8693" width="21" style="10" customWidth="1"/>
    <col min="8694" max="8694" width="18.7109375" style="10" customWidth="1"/>
    <col min="8695" max="8695" width="15.42578125" style="10" customWidth="1"/>
    <col min="8696" max="8696" width="11.5703125" style="10" customWidth="1"/>
    <col min="8697" max="8697" width="15.28515625" style="10" customWidth="1"/>
    <col min="8698" max="8698" width="10.42578125" style="10" bestFit="1" customWidth="1"/>
    <col min="8699" max="8943" width="9.140625" style="10"/>
    <col min="8944" max="8944" width="15.42578125" style="10" customWidth="1"/>
    <col min="8945" max="8945" width="27.85546875" style="10" customWidth="1"/>
    <col min="8946" max="8946" width="36.7109375" style="10" customWidth="1"/>
    <col min="8947" max="8947" width="21.5703125" style="10" customWidth="1"/>
    <col min="8948" max="8948" width="17.5703125" style="10" customWidth="1"/>
    <col min="8949" max="8949" width="21" style="10" customWidth="1"/>
    <col min="8950" max="8950" width="18.7109375" style="10" customWidth="1"/>
    <col min="8951" max="8951" width="15.42578125" style="10" customWidth="1"/>
    <col min="8952" max="8952" width="11.5703125" style="10" customWidth="1"/>
    <col min="8953" max="8953" width="15.28515625" style="10" customWidth="1"/>
    <col min="8954" max="8954" width="10.42578125" style="10" bestFit="1" customWidth="1"/>
    <col min="8955" max="9199" width="9.140625" style="10"/>
    <col min="9200" max="9200" width="15.42578125" style="10" customWidth="1"/>
    <col min="9201" max="9201" width="27.85546875" style="10" customWidth="1"/>
    <col min="9202" max="9202" width="36.7109375" style="10" customWidth="1"/>
    <col min="9203" max="9203" width="21.5703125" style="10" customWidth="1"/>
    <col min="9204" max="9204" width="17.5703125" style="10" customWidth="1"/>
    <col min="9205" max="9205" width="21" style="10" customWidth="1"/>
    <col min="9206" max="9206" width="18.7109375" style="10" customWidth="1"/>
    <col min="9207" max="9207" width="15.42578125" style="10" customWidth="1"/>
    <col min="9208" max="9208" width="11.5703125" style="10" customWidth="1"/>
    <col min="9209" max="9209" width="15.28515625" style="10" customWidth="1"/>
    <col min="9210" max="9210" width="10.42578125" style="10" bestFit="1" customWidth="1"/>
    <col min="9211" max="9455" width="9.140625" style="10"/>
    <col min="9456" max="9456" width="15.42578125" style="10" customWidth="1"/>
    <col min="9457" max="9457" width="27.85546875" style="10" customWidth="1"/>
    <col min="9458" max="9458" width="36.7109375" style="10" customWidth="1"/>
    <col min="9459" max="9459" width="21.5703125" style="10" customWidth="1"/>
    <col min="9460" max="9460" width="17.5703125" style="10" customWidth="1"/>
    <col min="9461" max="9461" width="21" style="10" customWidth="1"/>
    <col min="9462" max="9462" width="18.7109375" style="10" customWidth="1"/>
    <col min="9463" max="9463" width="15.42578125" style="10" customWidth="1"/>
    <col min="9464" max="9464" width="11.5703125" style="10" customWidth="1"/>
    <col min="9465" max="9465" width="15.28515625" style="10" customWidth="1"/>
    <col min="9466" max="9466" width="10.42578125" style="10" bestFit="1" customWidth="1"/>
    <col min="9467" max="9711" width="9.140625" style="10"/>
    <col min="9712" max="9712" width="15.42578125" style="10" customWidth="1"/>
    <col min="9713" max="9713" width="27.85546875" style="10" customWidth="1"/>
    <col min="9714" max="9714" width="36.7109375" style="10" customWidth="1"/>
    <col min="9715" max="9715" width="21.5703125" style="10" customWidth="1"/>
    <col min="9716" max="9716" width="17.5703125" style="10" customWidth="1"/>
    <col min="9717" max="9717" width="21" style="10" customWidth="1"/>
    <col min="9718" max="9718" width="18.7109375" style="10" customWidth="1"/>
    <col min="9719" max="9719" width="15.42578125" style="10" customWidth="1"/>
    <col min="9720" max="9720" width="11.5703125" style="10" customWidth="1"/>
    <col min="9721" max="9721" width="15.28515625" style="10" customWidth="1"/>
    <col min="9722" max="9722" width="10.42578125" style="10" bestFit="1" customWidth="1"/>
    <col min="9723" max="9967" width="9.140625" style="10"/>
    <col min="9968" max="9968" width="15.42578125" style="10" customWidth="1"/>
    <col min="9969" max="9969" width="27.85546875" style="10" customWidth="1"/>
    <col min="9970" max="9970" width="36.7109375" style="10" customWidth="1"/>
    <col min="9971" max="9971" width="21.5703125" style="10" customWidth="1"/>
    <col min="9972" max="9972" width="17.5703125" style="10" customWidth="1"/>
    <col min="9973" max="9973" width="21" style="10" customWidth="1"/>
    <col min="9974" max="9974" width="18.7109375" style="10" customWidth="1"/>
    <col min="9975" max="9975" width="15.42578125" style="10" customWidth="1"/>
    <col min="9976" max="9976" width="11.5703125" style="10" customWidth="1"/>
    <col min="9977" max="9977" width="15.28515625" style="10" customWidth="1"/>
    <col min="9978" max="9978" width="10.42578125" style="10" bestFit="1" customWidth="1"/>
    <col min="9979" max="10223" width="9.140625" style="10"/>
    <col min="10224" max="10224" width="15.42578125" style="10" customWidth="1"/>
    <col min="10225" max="10225" width="27.85546875" style="10" customWidth="1"/>
    <col min="10226" max="10226" width="36.7109375" style="10" customWidth="1"/>
    <col min="10227" max="10227" width="21.5703125" style="10" customWidth="1"/>
    <col min="10228" max="10228" width="17.5703125" style="10" customWidth="1"/>
    <col min="10229" max="10229" width="21" style="10" customWidth="1"/>
    <col min="10230" max="10230" width="18.7109375" style="10" customWidth="1"/>
    <col min="10231" max="10231" width="15.42578125" style="10" customWidth="1"/>
    <col min="10232" max="10232" width="11.5703125" style="10" customWidth="1"/>
    <col min="10233" max="10233" width="15.28515625" style="10" customWidth="1"/>
    <col min="10234" max="10234" width="10.42578125" style="10" bestFit="1" customWidth="1"/>
    <col min="10235" max="10479" width="9.140625" style="10"/>
    <col min="10480" max="10480" width="15.42578125" style="10" customWidth="1"/>
    <col min="10481" max="10481" width="27.85546875" style="10" customWidth="1"/>
    <col min="10482" max="10482" width="36.7109375" style="10" customWidth="1"/>
    <col min="10483" max="10483" width="21.5703125" style="10" customWidth="1"/>
    <col min="10484" max="10484" width="17.5703125" style="10" customWidth="1"/>
    <col min="10485" max="10485" width="21" style="10" customWidth="1"/>
    <col min="10486" max="10486" width="18.7109375" style="10" customWidth="1"/>
    <col min="10487" max="10487" width="15.42578125" style="10" customWidth="1"/>
    <col min="10488" max="10488" width="11.5703125" style="10" customWidth="1"/>
    <col min="10489" max="10489" width="15.28515625" style="10" customWidth="1"/>
    <col min="10490" max="10490" width="10.42578125" style="10" bestFit="1" customWidth="1"/>
    <col min="10491" max="10735" width="9.140625" style="10"/>
    <col min="10736" max="10736" width="15.42578125" style="10" customWidth="1"/>
    <col min="10737" max="10737" width="27.85546875" style="10" customWidth="1"/>
    <col min="10738" max="10738" width="36.7109375" style="10" customWidth="1"/>
    <col min="10739" max="10739" width="21.5703125" style="10" customWidth="1"/>
    <col min="10740" max="10740" width="17.5703125" style="10" customWidth="1"/>
    <col min="10741" max="10741" width="21" style="10" customWidth="1"/>
    <col min="10742" max="10742" width="18.7109375" style="10" customWidth="1"/>
    <col min="10743" max="10743" width="15.42578125" style="10" customWidth="1"/>
    <col min="10744" max="10744" width="11.5703125" style="10" customWidth="1"/>
    <col min="10745" max="10745" width="15.28515625" style="10" customWidth="1"/>
    <col min="10746" max="10746" width="10.42578125" style="10" bestFit="1" customWidth="1"/>
    <col min="10747" max="10991" width="9.140625" style="10"/>
    <col min="10992" max="10992" width="15.42578125" style="10" customWidth="1"/>
    <col min="10993" max="10993" width="27.85546875" style="10" customWidth="1"/>
    <col min="10994" max="10994" width="36.7109375" style="10" customWidth="1"/>
    <col min="10995" max="10995" width="21.5703125" style="10" customWidth="1"/>
    <col min="10996" max="10996" width="17.5703125" style="10" customWidth="1"/>
    <col min="10997" max="10997" width="21" style="10" customWidth="1"/>
    <col min="10998" max="10998" width="18.7109375" style="10" customWidth="1"/>
    <col min="10999" max="10999" width="15.42578125" style="10" customWidth="1"/>
    <col min="11000" max="11000" width="11.5703125" style="10" customWidth="1"/>
    <col min="11001" max="11001" width="15.28515625" style="10" customWidth="1"/>
    <col min="11002" max="11002" width="10.42578125" style="10" bestFit="1" customWidth="1"/>
    <col min="11003" max="11247" width="9.140625" style="10"/>
    <col min="11248" max="11248" width="15.42578125" style="10" customWidth="1"/>
    <col min="11249" max="11249" width="27.85546875" style="10" customWidth="1"/>
    <col min="11250" max="11250" width="36.7109375" style="10" customWidth="1"/>
    <col min="11251" max="11251" width="21.5703125" style="10" customWidth="1"/>
    <col min="11252" max="11252" width="17.5703125" style="10" customWidth="1"/>
    <col min="11253" max="11253" width="21" style="10" customWidth="1"/>
    <col min="11254" max="11254" width="18.7109375" style="10" customWidth="1"/>
    <col min="11255" max="11255" width="15.42578125" style="10" customWidth="1"/>
    <col min="11256" max="11256" width="11.5703125" style="10" customWidth="1"/>
    <col min="11257" max="11257" width="15.28515625" style="10" customWidth="1"/>
    <col min="11258" max="11258" width="10.42578125" style="10" bestFit="1" customWidth="1"/>
    <col min="11259" max="11503" width="9.140625" style="10"/>
    <col min="11504" max="11504" width="15.42578125" style="10" customWidth="1"/>
    <col min="11505" max="11505" width="27.85546875" style="10" customWidth="1"/>
    <col min="11506" max="11506" width="36.7109375" style="10" customWidth="1"/>
    <col min="11507" max="11507" width="21.5703125" style="10" customWidth="1"/>
    <col min="11508" max="11508" width="17.5703125" style="10" customWidth="1"/>
    <col min="11509" max="11509" width="21" style="10" customWidth="1"/>
    <col min="11510" max="11510" width="18.7109375" style="10" customWidth="1"/>
    <col min="11511" max="11511" width="15.42578125" style="10" customWidth="1"/>
    <col min="11512" max="11512" width="11.5703125" style="10" customWidth="1"/>
    <col min="11513" max="11513" width="15.28515625" style="10" customWidth="1"/>
    <col min="11514" max="11514" width="10.42578125" style="10" bestFit="1" customWidth="1"/>
    <col min="11515" max="11759" width="9.140625" style="10"/>
    <col min="11760" max="11760" width="15.42578125" style="10" customWidth="1"/>
    <col min="11761" max="11761" width="27.85546875" style="10" customWidth="1"/>
    <col min="11762" max="11762" width="36.7109375" style="10" customWidth="1"/>
    <col min="11763" max="11763" width="21.5703125" style="10" customWidth="1"/>
    <col min="11764" max="11764" width="17.5703125" style="10" customWidth="1"/>
    <col min="11765" max="11765" width="21" style="10" customWidth="1"/>
    <col min="11766" max="11766" width="18.7109375" style="10" customWidth="1"/>
    <col min="11767" max="11767" width="15.42578125" style="10" customWidth="1"/>
    <col min="11768" max="11768" width="11.5703125" style="10" customWidth="1"/>
    <col min="11769" max="11769" width="15.28515625" style="10" customWidth="1"/>
    <col min="11770" max="11770" width="10.42578125" style="10" bestFit="1" customWidth="1"/>
    <col min="11771" max="12015" width="9.140625" style="10"/>
    <col min="12016" max="12016" width="15.42578125" style="10" customWidth="1"/>
    <col min="12017" max="12017" width="27.85546875" style="10" customWidth="1"/>
    <col min="12018" max="12018" width="36.7109375" style="10" customWidth="1"/>
    <col min="12019" max="12019" width="21.5703125" style="10" customWidth="1"/>
    <col min="12020" max="12020" width="17.5703125" style="10" customWidth="1"/>
    <col min="12021" max="12021" width="21" style="10" customWidth="1"/>
    <col min="12022" max="12022" width="18.7109375" style="10" customWidth="1"/>
    <col min="12023" max="12023" width="15.42578125" style="10" customWidth="1"/>
    <col min="12024" max="12024" width="11.5703125" style="10" customWidth="1"/>
    <col min="12025" max="12025" width="15.28515625" style="10" customWidth="1"/>
    <col min="12026" max="12026" width="10.42578125" style="10" bestFit="1" customWidth="1"/>
    <col min="12027" max="12271" width="9.140625" style="10"/>
    <col min="12272" max="12272" width="15.42578125" style="10" customWidth="1"/>
    <col min="12273" max="12273" width="27.85546875" style="10" customWidth="1"/>
    <col min="12274" max="12274" width="36.7109375" style="10" customWidth="1"/>
    <col min="12275" max="12275" width="21.5703125" style="10" customWidth="1"/>
    <col min="12276" max="12276" width="17.5703125" style="10" customWidth="1"/>
    <col min="12277" max="12277" width="21" style="10" customWidth="1"/>
    <col min="12278" max="12278" width="18.7109375" style="10" customWidth="1"/>
    <col min="12279" max="12279" width="15.42578125" style="10" customWidth="1"/>
    <col min="12280" max="12280" width="11.5703125" style="10" customWidth="1"/>
    <col min="12281" max="12281" width="15.28515625" style="10" customWidth="1"/>
    <col min="12282" max="12282" width="10.42578125" style="10" bestFit="1" customWidth="1"/>
    <col min="12283" max="12527" width="9.140625" style="10"/>
    <col min="12528" max="12528" width="15.42578125" style="10" customWidth="1"/>
    <col min="12529" max="12529" width="27.85546875" style="10" customWidth="1"/>
    <col min="12530" max="12530" width="36.7109375" style="10" customWidth="1"/>
    <col min="12531" max="12531" width="21.5703125" style="10" customWidth="1"/>
    <col min="12532" max="12532" width="17.5703125" style="10" customWidth="1"/>
    <col min="12533" max="12533" width="21" style="10" customWidth="1"/>
    <col min="12534" max="12534" width="18.7109375" style="10" customWidth="1"/>
    <col min="12535" max="12535" width="15.42578125" style="10" customWidth="1"/>
    <col min="12536" max="12536" width="11.5703125" style="10" customWidth="1"/>
    <col min="12537" max="12537" width="15.28515625" style="10" customWidth="1"/>
    <col min="12538" max="12538" width="10.42578125" style="10" bestFit="1" customWidth="1"/>
    <col min="12539" max="12783" width="9.140625" style="10"/>
    <col min="12784" max="12784" width="15.42578125" style="10" customWidth="1"/>
    <col min="12785" max="12785" width="27.85546875" style="10" customWidth="1"/>
    <col min="12786" max="12786" width="36.7109375" style="10" customWidth="1"/>
    <col min="12787" max="12787" width="21.5703125" style="10" customWidth="1"/>
    <col min="12788" max="12788" width="17.5703125" style="10" customWidth="1"/>
    <col min="12789" max="12789" width="21" style="10" customWidth="1"/>
    <col min="12790" max="12790" width="18.7109375" style="10" customWidth="1"/>
    <col min="12791" max="12791" width="15.42578125" style="10" customWidth="1"/>
    <col min="12792" max="12792" width="11.5703125" style="10" customWidth="1"/>
    <col min="12793" max="12793" width="15.28515625" style="10" customWidth="1"/>
    <col min="12794" max="12794" width="10.42578125" style="10" bestFit="1" customWidth="1"/>
    <col min="12795" max="13039" width="9.140625" style="10"/>
    <col min="13040" max="13040" width="15.42578125" style="10" customWidth="1"/>
    <col min="13041" max="13041" width="27.85546875" style="10" customWidth="1"/>
    <col min="13042" max="13042" width="36.7109375" style="10" customWidth="1"/>
    <col min="13043" max="13043" width="21.5703125" style="10" customWidth="1"/>
    <col min="13044" max="13044" width="17.5703125" style="10" customWidth="1"/>
    <col min="13045" max="13045" width="21" style="10" customWidth="1"/>
    <col min="13046" max="13046" width="18.7109375" style="10" customWidth="1"/>
    <col min="13047" max="13047" width="15.42578125" style="10" customWidth="1"/>
    <col min="13048" max="13048" width="11.5703125" style="10" customWidth="1"/>
    <col min="13049" max="13049" width="15.28515625" style="10" customWidth="1"/>
    <col min="13050" max="13050" width="10.42578125" style="10" bestFit="1" customWidth="1"/>
    <col min="13051" max="13295" width="9.140625" style="10"/>
    <col min="13296" max="13296" width="15.42578125" style="10" customWidth="1"/>
    <col min="13297" max="13297" width="27.85546875" style="10" customWidth="1"/>
    <col min="13298" max="13298" width="36.7109375" style="10" customWidth="1"/>
    <col min="13299" max="13299" width="21.5703125" style="10" customWidth="1"/>
    <col min="13300" max="13300" width="17.5703125" style="10" customWidth="1"/>
    <col min="13301" max="13301" width="21" style="10" customWidth="1"/>
    <col min="13302" max="13302" width="18.7109375" style="10" customWidth="1"/>
    <col min="13303" max="13303" width="15.42578125" style="10" customWidth="1"/>
    <col min="13304" max="13304" width="11.5703125" style="10" customWidth="1"/>
    <col min="13305" max="13305" width="15.28515625" style="10" customWidth="1"/>
    <col min="13306" max="13306" width="10.42578125" style="10" bestFit="1" customWidth="1"/>
    <col min="13307" max="13551" width="9.140625" style="10"/>
    <col min="13552" max="13552" width="15.42578125" style="10" customWidth="1"/>
    <col min="13553" max="13553" width="27.85546875" style="10" customWidth="1"/>
    <col min="13554" max="13554" width="36.7109375" style="10" customWidth="1"/>
    <col min="13555" max="13555" width="21.5703125" style="10" customWidth="1"/>
    <col min="13556" max="13556" width="17.5703125" style="10" customWidth="1"/>
    <col min="13557" max="13557" width="21" style="10" customWidth="1"/>
    <col min="13558" max="13558" width="18.7109375" style="10" customWidth="1"/>
    <col min="13559" max="13559" width="15.42578125" style="10" customWidth="1"/>
    <col min="13560" max="13560" width="11.5703125" style="10" customWidth="1"/>
    <col min="13561" max="13561" width="15.28515625" style="10" customWidth="1"/>
    <col min="13562" max="13562" width="10.42578125" style="10" bestFit="1" customWidth="1"/>
    <col min="13563" max="13807" width="9.140625" style="10"/>
    <col min="13808" max="13808" width="15.42578125" style="10" customWidth="1"/>
    <col min="13809" max="13809" width="27.85546875" style="10" customWidth="1"/>
    <col min="13810" max="13810" width="36.7109375" style="10" customWidth="1"/>
    <col min="13811" max="13811" width="21.5703125" style="10" customWidth="1"/>
    <col min="13812" max="13812" width="17.5703125" style="10" customWidth="1"/>
    <col min="13813" max="13813" width="21" style="10" customWidth="1"/>
    <col min="13814" max="13814" width="18.7109375" style="10" customWidth="1"/>
    <col min="13815" max="13815" width="15.42578125" style="10" customWidth="1"/>
    <col min="13816" max="13816" width="11.5703125" style="10" customWidth="1"/>
    <col min="13817" max="13817" width="15.28515625" style="10" customWidth="1"/>
    <col min="13818" max="13818" width="10.42578125" style="10" bestFit="1" customWidth="1"/>
    <col min="13819" max="14063" width="9.140625" style="10"/>
    <col min="14064" max="14064" width="15.42578125" style="10" customWidth="1"/>
    <col min="14065" max="14065" width="27.85546875" style="10" customWidth="1"/>
    <col min="14066" max="14066" width="36.7109375" style="10" customWidth="1"/>
    <col min="14067" max="14067" width="21.5703125" style="10" customWidth="1"/>
    <col min="14068" max="14068" width="17.5703125" style="10" customWidth="1"/>
    <col min="14069" max="14069" width="21" style="10" customWidth="1"/>
    <col min="14070" max="14070" width="18.7109375" style="10" customWidth="1"/>
    <col min="14071" max="14071" width="15.42578125" style="10" customWidth="1"/>
    <col min="14072" max="14072" width="11.5703125" style="10" customWidth="1"/>
    <col min="14073" max="14073" width="15.28515625" style="10" customWidth="1"/>
    <col min="14074" max="14074" width="10.42578125" style="10" bestFit="1" customWidth="1"/>
    <col min="14075" max="14319" width="9.140625" style="10"/>
    <col min="14320" max="14320" width="15.42578125" style="10" customWidth="1"/>
    <col min="14321" max="14321" width="27.85546875" style="10" customWidth="1"/>
    <col min="14322" max="14322" width="36.7109375" style="10" customWidth="1"/>
    <col min="14323" max="14323" width="21.5703125" style="10" customWidth="1"/>
    <col min="14324" max="14324" width="17.5703125" style="10" customWidth="1"/>
    <col min="14325" max="14325" width="21" style="10" customWidth="1"/>
    <col min="14326" max="14326" width="18.7109375" style="10" customWidth="1"/>
    <col min="14327" max="14327" width="15.42578125" style="10" customWidth="1"/>
    <col min="14328" max="14328" width="11.5703125" style="10" customWidth="1"/>
    <col min="14329" max="14329" width="15.28515625" style="10" customWidth="1"/>
    <col min="14330" max="14330" width="10.42578125" style="10" bestFit="1" customWidth="1"/>
    <col min="14331" max="14575" width="9.140625" style="10"/>
    <col min="14576" max="14576" width="15.42578125" style="10" customWidth="1"/>
    <col min="14577" max="14577" width="27.85546875" style="10" customWidth="1"/>
    <col min="14578" max="14578" width="36.7109375" style="10" customWidth="1"/>
    <col min="14579" max="14579" width="21.5703125" style="10" customWidth="1"/>
    <col min="14580" max="14580" width="17.5703125" style="10" customWidth="1"/>
    <col min="14581" max="14581" width="21" style="10" customWidth="1"/>
    <col min="14582" max="14582" width="18.7109375" style="10" customWidth="1"/>
    <col min="14583" max="14583" width="15.42578125" style="10" customWidth="1"/>
    <col min="14584" max="14584" width="11.5703125" style="10" customWidth="1"/>
    <col min="14585" max="14585" width="15.28515625" style="10" customWidth="1"/>
    <col min="14586" max="14586" width="10.42578125" style="10" bestFit="1" customWidth="1"/>
    <col min="14587" max="14831" width="9.140625" style="10"/>
    <col min="14832" max="14832" width="15.42578125" style="10" customWidth="1"/>
    <col min="14833" max="14833" width="27.85546875" style="10" customWidth="1"/>
    <col min="14834" max="14834" width="36.7109375" style="10" customWidth="1"/>
    <col min="14835" max="14835" width="21.5703125" style="10" customWidth="1"/>
    <col min="14836" max="14836" width="17.5703125" style="10" customWidth="1"/>
    <col min="14837" max="14837" width="21" style="10" customWidth="1"/>
    <col min="14838" max="14838" width="18.7109375" style="10" customWidth="1"/>
    <col min="14839" max="14839" width="15.42578125" style="10" customWidth="1"/>
    <col min="14840" max="14840" width="11.5703125" style="10" customWidth="1"/>
    <col min="14841" max="14841" width="15.28515625" style="10" customWidth="1"/>
    <col min="14842" max="14842" width="10.42578125" style="10" bestFit="1" customWidth="1"/>
    <col min="14843" max="15087" width="9.140625" style="10"/>
    <col min="15088" max="15088" width="15.42578125" style="10" customWidth="1"/>
    <col min="15089" max="15089" width="27.85546875" style="10" customWidth="1"/>
    <col min="15090" max="15090" width="36.7109375" style="10" customWidth="1"/>
    <col min="15091" max="15091" width="21.5703125" style="10" customWidth="1"/>
    <col min="15092" max="15092" width="17.5703125" style="10" customWidth="1"/>
    <col min="15093" max="15093" width="21" style="10" customWidth="1"/>
    <col min="15094" max="15094" width="18.7109375" style="10" customWidth="1"/>
    <col min="15095" max="15095" width="15.42578125" style="10" customWidth="1"/>
    <col min="15096" max="15096" width="11.5703125" style="10" customWidth="1"/>
    <col min="15097" max="15097" width="15.28515625" style="10" customWidth="1"/>
    <col min="15098" max="15098" width="10.42578125" style="10" bestFit="1" customWidth="1"/>
    <col min="15099" max="15343" width="9.140625" style="10"/>
    <col min="15344" max="15344" width="15.42578125" style="10" customWidth="1"/>
    <col min="15345" max="15345" width="27.85546875" style="10" customWidth="1"/>
    <col min="15346" max="15346" width="36.7109375" style="10" customWidth="1"/>
    <col min="15347" max="15347" width="21.5703125" style="10" customWidth="1"/>
    <col min="15348" max="15348" width="17.5703125" style="10" customWidth="1"/>
    <col min="15349" max="15349" width="21" style="10" customWidth="1"/>
    <col min="15350" max="15350" width="18.7109375" style="10" customWidth="1"/>
    <col min="15351" max="15351" width="15.42578125" style="10" customWidth="1"/>
    <col min="15352" max="15352" width="11.5703125" style="10" customWidth="1"/>
    <col min="15353" max="15353" width="15.28515625" style="10" customWidth="1"/>
    <col min="15354" max="15354" width="10.42578125" style="10" bestFit="1" customWidth="1"/>
    <col min="15355" max="15599" width="9.140625" style="10"/>
    <col min="15600" max="15600" width="15.42578125" style="10" customWidth="1"/>
    <col min="15601" max="15601" width="27.85546875" style="10" customWidth="1"/>
    <col min="15602" max="15602" width="36.7109375" style="10" customWidth="1"/>
    <col min="15603" max="15603" width="21.5703125" style="10" customWidth="1"/>
    <col min="15604" max="15604" width="17.5703125" style="10" customWidth="1"/>
    <col min="15605" max="15605" width="21" style="10" customWidth="1"/>
    <col min="15606" max="15606" width="18.7109375" style="10" customWidth="1"/>
    <col min="15607" max="15607" width="15.42578125" style="10" customWidth="1"/>
    <col min="15608" max="15608" width="11.5703125" style="10" customWidth="1"/>
    <col min="15609" max="15609" width="15.28515625" style="10" customWidth="1"/>
    <col min="15610" max="15610" width="10.42578125" style="10" bestFit="1" customWidth="1"/>
    <col min="15611" max="15855" width="9.140625" style="10"/>
    <col min="15856" max="15856" width="15.42578125" style="10" customWidth="1"/>
    <col min="15857" max="15857" width="27.85546875" style="10" customWidth="1"/>
    <col min="15858" max="15858" width="36.7109375" style="10" customWidth="1"/>
    <col min="15859" max="15859" width="21.5703125" style="10" customWidth="1"/>
    <col min="15860" max="15860" width="17.5703125" style="10" customWidth="1"/>
    <col min="15861" max="15861" width="21" style="10" customWidth="1"/>
    <col min="15862" max="15862" width="18.7109375" style="10" customWidth="1"/>
    <col min="15863" max="15863" width="15.42578125" style="10" customWidth="1"/>
    <col min="15864" max="15864" width="11.5703125" style="10" customWidth="1"/>
    <col min="15865" max="15865" width="15.28515625" style="10" customWidth="1"/>
    <col min="15866" max="15866" width="10.42578125" style="10" bestFit="1" customWidth="1"/>
    <col min="15867" max="16111" width="9.140625" style="10"/>
    <col min="16112" max="16112" width="15.42578125" style="10" customWidth="1"/>
    <col min="16113" max="16113" width="27.85546875" style="10" customWidth="1"/>
    <col min="16114" max="16114" width="36.7109375" style="10" customWidth="1"/>
    <col min="16115" max="16115" width="21.5703125" style="10" customWidth="1"/>
    <col min="16116" max="16116" width="17.5703125" style="10" customWidth="1"/>
    <col min="16117" max="16117" width="21" style="10" customWidth="1"/>
    <col min="16118" max="16118" width="18.7109375" style="10" customWidth="1"/>
    <col min="16119" max="16119" width="15.42578125" style="10" customWidth="1"/>
    <col min="16120" max="16120" width="11.5703125" style="10" customWidth="1"/>
    <col min="16121" max="16121" width="15.28515625" style="10" customWidth="1"/>
    <col min="16122" max="16122" width="10.42578125" style="10" bestFit="1" customWidth="1"/>
    <col min="16123" max="16384" width="9.140625" style="10"/>
  </cols>
  <sheetData>
    <row r="1" spans="1:5" ht="20.25" x14ac:dyDescent="0.3">
      <c r="A1" s="673" t="s">
        <v>37</v>
      </c>
      <c r="B1" s="673"/>
      <c r="C1" s="673"/>
      <c r="D1" s="673"/>
      <c r="E1" s="673"/>
    </row>
    <row r="2" spans="1:5" ht="18" customHeight="1" x14ac:dyDescent="0.2">
      <c r="A2" s="680" t="s">
        <v>38</v>
      </c>
      <c r="B2" s="680"/>
      <c r="C2" s="680"/>
      <c r="D2" s="680"/>
      <c r="E2" s="680"/>
    </row>
    <row r="3" spans="1:5" ht="18" customHeight="1" x14ac:dyDescent="0.2">
      <c r="A3" s="680" t="s">
        <v>39</v>
      </c>
      <c r="B3" s="680"/>
      <c r="C3" s="680"/>
      <c r="D3" s="680"/>
      <c r="E3" s="680"/>
    </row>
    <row r="4" spans="1:5" ht="13.5" thickBot="1" x14ac:dyDescent="0.25">
      <c r="A4" s="11"/>
      <c r="B4" s="11"/>
      <c r="C4" s="11"/>
      <c r="D4" s="11"/>
      <c r="E4" s="11"/>
    </row>
    <row r="5" spans="1:5" ht="13.5" thickBot="1" x14ac:dyDescent="0.25">
      <c r="A5" s="12" t="s">
        <v>40</v>
      </c>
      <c r="B5" s="665" t="s">
        <v>41</v>
      </c>
      <c r="C5" s="666"/>
      <c r="D5" s="666"/>
      <c r="E5" s="667"/>
    </row>
    <row r="6" spans="1:5" ht="13.5" thickBot="1" x14ac:dyDescent="0.25">
      <c r="A6" s="12" t="s">
        <v>8</v>
      </c>
      <c r="B6" s="681" t="s">
        <v>11</v>
      </c>
      <c r="C6" s="682"/>
      <c r="D6" s="682"/>
      <c r="E6" s="683"/>
    </row>
    <row r="7" spans="1:5" ht="13.5" thickBot="1" x14ac:dyDescent="0.25">
      <c r="A7" s="12" t="s">
        <v>42</v>
      </c>
      <c r="B7" s="659" t="s">
        <v>43</v>
      </c>
      <c r="C7" s="660"/>
      <c r="D7" s="660"/>
      <c r="E7" s="661"/>
    </row>
    <row r="8" spans="1:5" ht="13.5" thickBot="1" x14ac:dyDescent="0.25">
      <c r="A8" s="684" t="s">
        <v>9</v>
      </c>
      <c r="B8" s="685"/>
      <c r="C8" s="685"/>
      <c r="D8" s="685"/>
      <c r="E8" s="686"/>
    </row>
    <row r="9" spans="1:5" ht="15.75" customHeight="1" x14ac:dyDescent="0.2">
      <c r="A9" s="674" t="s">
        <v>44</v>
      </c>
      <c r="B9" s="675"/>
      <c r="C9" s="675"/>
      <c r="D9" s="675"/>
      <c r="E9" s="676"/>
    </row>
    <row r="10" spans="1:5" ht="45" customHeight="1" thickBot="1" x14ac:dyDescent="0.25">
      <c r="A10" s="677"/>
      <c r="B10" s="678"/>
      <c r="C10" s="678"/>
      <c r="D10" s="678"/>
      <c r="E10" s="679"/>
    </row>
    <row r="11" spans="1:5" ht="36.75" customHeight="1" thickBot="1" x14ac:dyDescent="0.25">
      <c r="A11" s="13" t="s">
        <v>45</v>
      </c>
      <c r="B11" s="662" t="s">
        <v>46</v>
      </c>
      <c r="C11" s="663"/>
      <c r="D11" s="663"/>
      <c r="E11" s="664"/>
    </row>
    <row r="12" spans="1:5" ht="23.25" customHeight="1" x14ac:dyDescent="0.2">
      <c r="A12" s="668" t="s">
        <v>47</v>
      </c>
      <c r="B12" s="14">
        <v>2019</v>
      </c>
      <c r="C12" s="14">
        <v>2020</v>
      </c>
      <c r="D12" s="14">
        <v>2021</v>
      </c>
      <c r="E12" s="14">
        <v>2022</v>
      </c>
    </row>
    <row r="13" spans="1:5" ht="13.5" thickBot="1" x14ac:dyDescent="0.25">
      <c r="A13" s="669"/>
      <c r="B13" s="15" t="s">
        <v>48</v>
      </c>
      <c r="C13" s="15" t="s">
        <v>49</v>
      </c>
      <c r="D13" s="15" t="s">
        <v>49</v>
      </c>
      <c r="E13" s="15" t="s">
        <v>49</v>
      </c>
    </row>
    <row r="14" spans="1:5" ht="40.5" customHeight="1" thickBot="1" x14ac:dyDescent="0.25">
      <c r="A14" s="16" t="s">
        <v>50</v>
      </c>
      <c r="B14" s="17">
        <v>1</v>
      </c>
      <c r="C14" s="17">
        <v>1</v>
      </c>
      <c r="D14" s="17">
        <v>1</v>
      </c>
      <c r="E14" s="17">
        <v>1</v>
      </c>
    </row>
    <row r="15" spans="1:5" ht="45.75" customHeight="1" thickBot="1" x14ac:dyDescent="0.25">
      <c r="A15" s="16" t="s">
        <v>51</v>
      </c>
      <c r="B15" s="17">
        <v>0.2</v>
      </c>
      <c r="C15" s="17">
        <v>0.25</v>
      </c>
      <c r="D15" s="17">
        <v>0.3</v>
      </c>
      <c r="E15" s="17">
        <v>0.35</v>
      </c>
    </row>
    <row r="16" spans="1:5" ht="45.75" customHeight="1" thickBot="1" x14ac:dyDescent="0.25">
      <c r="A16" s="16" t="s">
        <v>52</v>
      </c>
      <c r="B16" s="18" t="s">
        <v>53</v>
      </c>
      <c r="C16" s="18" t="s">
        <v>54</v>
      </c>
      <c r="D16" s="18" t="s">
        <v>54</v>
      </c>
      <c r="E16" s="18" t="s">
        <v>54</v>
      </c>
    </row>
    <row r="17" spans="1:5" ht="45.75" customHeight="1" thickBot="1" x14ac:dyDescent="0.25">
      <c r="A17" s="16" t="s">
        <v>55</v>
      </c>
      <c r="B17" s="19">
        <v>12</v>
      </c>
      <c r="C17" s="19">
        <v>12</v>
      </c>
      <c r="D17" s="19">
        <v>12</v>
      </c>
      <c r="E17" s="19">
        <v>12</v>
      </c>
    </row>
    <row r="18" spans="1:5" ht="53.25" customHeight="1" thickBot="1" x14ac:dyDescent="0.25">
      <c r="A18" s="20" t="s">
        <v>56</v>
      </c>
      <c r="B18" s="662" t="s">
        <v>57</v>
      </c>
      <c r="C18" s="663"/>
      <c r="D18" s="663"/>
      <c r="E18" s="664"/>
    </row>
    <row r="19" spans="1:5" ht="33.75" customHeight="1" thickBot="1" x14ac:dyDescent="0.25">
      <c r="A19" s="659" t="s">
        <v>58</v>
      </c>
      <c r="B19" s="660"/>
      <c r="C19" s="660"/>
      <c r="D19" s="660"/>
      <c r="E19" s="661"/>
    </row>
    <row r="20" spans="1:5" ht="34.5" customHeight="1" thickBot="1" x14ac:dyDescent="0.25">
      <c r="A20" s="21" t="s">
        <v>59</v>
      </c>
      <c r="B20" s="22">
        <v>0.8</v>
      </c>
      <c r="C20" s="17">
        <v>0.85</v>
      </c>
      <c r="D20" s="17">
        <v>0.9</v>
      </c>
      <c r="E20" s="17">
        <v>0.95</v>
      </c>
    </row>
    <row r="21" spans="1:5" ht="38.25" customHeight="1" thickBot="1" x14ac:dyDescent="0.25">
      <c r="A21" s="16" t="s">
        <v>60</v>
      </c>
      <c r="B21" s="22">
        <v>0.82</v>
      </c>
      <c r="C21" s="17">
        <v>0.87</v>
      </c>
      <c r="D21" s="17">
        <v>0.92</v>
      </c>
      <c r="E21" s="17">
        <v>0.95</v>
      </c>
    </row>
    <row r="22" spans="1:5" ht="22.5" customHeight="1" thickBot="1" x14ac:dyDescent="0.25">
      <c r="A22" s="656" t="s">
        <v>61</v>
      </c>
      <c r="B22" s="657"/>
      <c r="C22" s="657"/>
      <c r="D22" s="657"/>
      <c r="E22" s="658"/>
    </row>
    <row r="23" spans="1:5" ht="13.5" thickBot="1" x14ac:dyDescent="0.25">
      <c r="A23" s="656" t="s">
        <v>62</v>
      </c>
      <c r="B23" s="657"/>
      <c r="C23" s="657"/>
      <c r="D23" s="657"/>
      <c r="E23" s="658"/>
    </row>
    <row r="24" spans="1:5" ht="21.75" customHeight="1" thickBot="1" x14ac:dyDescent="0.25">
      <c r="A24" s="23" t="s">
        <v>63</v>
      </c>
      <c r="B24" s="659" t="s">
        <v>64</v>
      </c>
      <c r="C24" s="660"/>
      <c r="D24" s="660"/>
      <c r="E24" s="661"/>
    </row>
    <row r="25" spans="1:5" ht="62.25" customHeight="1" thickBot="1" x14ac:dyDescent="0.25">
      <c r="A25" s="16" t="s">
        <v>65</v>
      </c>
      <c r="B25" s="662" t="s">
        <v>66</v>
      </c>
      <c r="C25" s="663"/>
      <c r="D25" s="663"/>
      <c r="E25" s="664"/>
    </row>
    <row r="26" spans="1:5" ht="13.5" thickBot="1" x14ac:dyDescent="0.25">
      <c r="A26" s="16" t="s">
        <v>67</v>
      </c>
      <c r="B26" s="665" t="s">
        <v>68</v>
      </c>
      <c r="C26" s="666"/>
      <c r="D26" s="666"/>
      <c r="E26" s="667"/>
    </row>
    <row r="27" spans="1:5" x14ac:dyDescent="0.2">
      <c r="A27" s="668"/>
      <c r="B27" s="14">
        <v>2019</v>
      </c>
      <c r="C27" s="14">
        <v>2020</v>
      </c>
      <c r="D27" s="14">
        <v>2021</v>
      </c>
      <c r="E27" s="14">
        <v>2022</v>
      </c>
    </row>
    <row r="28" spans="1:5" ht="29.25" customHeight="1" thickBot="1" x14ac:dyDescent="0.25">
      <c r="A28" s="669"/>
      <c r="B28" s="24" t="s">
        <v>48</v>
      </c>
      <c r="C28" s="24" t="s">
        <v>49</v>
      </c>
      <c r="D28" s="24" t="s">
        <v>49</v>
      </c>
      <c r="E28" s="24" t="s">
        <v>49</v>
      </c>
    </row>
    <row r="29" spans="1:5" ht="13.5" thickBot="1" x14ac:dyDescent="0.25">
      <c r="A29" s="16" t="s">
        <v>69</v>
      </c>
      <c r="B29" s="25">
        <v>1220</v>
      </c>
      <c r="C29" s="25">
        <v>1220</v>
      </c>
      <c r="D29" s="25">
        <v>1340</v>
      </c>
      <c r="E29" s="25">
        <v>1460</v>
      </c>
    </row>
    <row r="30" spans="1:5" ht="12.75" customHeight="1" thickBot="1" x14ac:dyDescent="0.25">
      <c r="A30" s="16" t="s">
        <v>70</v>
      </c>
      <c r="B30" s="25">
        <f>B59</f>
        <v>254044</v>
      </c>
      <c r="C30" s="25">
        <f>C59</f>
        <v>278360</v>
      </c>
      <c r="D30" s="25">
        <f>D59</f>
        <v>278360</v>
      </c>
      <c r="E30" s="25">
        <f>E59</f>
        <v>279360</v>
      </c>
    </row>
    <row r="31" spans="1:5" ht="15.75" customHeight="1" thickBot="1" x14ac:dyDescent="0.25">
      <c r="A31" s="16" t="s">
        <v>71</v>
      </c>
      <c r="B31" s="25">
        <f>B30/B29</f>
        <v>208.2327868852459</v>
      </c>
      <c r="C31" s="25">
        <f>C30/C29</f>
        <v>228.1639344262295</v>
      </c>
      <c r="D31" s="25">
        <f>D30/D29</f>
        <v>207.73134328358208</v>
      </c>
      <c r="E31" s="25">
        <f>E30/E29</f>
        <v>191.34246575342465</v>
      </c>
    </row>
    <row r="32" spans="1:5" ht="13.5" thickBot="1" x14ac:dyDescent="0.25">
      <c r="A32" s="16" t="s">
        <v>72</v>
      </c>
      <c r="B32" s="26" t="s">
        <v>73</v>
      </c>
      <c r="C32" s="27">
        <f>C29/B29-1</f>
        <v>0</v>
      </c>
      <c r="D32" s="27">
        <f t="shared" ref="D32:E34" si="0">D29/C29-1</f>
        <v>9.8360655737705027E-2</v>
      </c>
      <c r="E32" s="27">
        <f t="shared" si="0"/>
        <v>8.9552238805970186E-2</v>
      </c>
    </row>
    <row r="33" spans="1:5" ht="13.5" thickBot="1" x14ac:dyDescent="0.25">
      <c r="A33" s="16" t="s">
        <v>74</v>
      </c>
      <c r="B33" s="26" t="s">
        <v>73</v>
      </c>
      <c r="C33" s="27">
        <f>C30/B30-1</f>
        <v>9.5715702791642432E-2</v>
      </c>
      <c r="D33" s="27">
        <f t="shared" si="0"/>
        <v>0</v>
      </c>
      <c r="E33" s="27">
        <f t="shared" si="0"/>
        <v>3.5924701824974203E-3</v>
      </c>
    </row>
    <row r="34" spans="1:5" ht="13.5" thickBot="1" x14ac:dyDescent="0.25">
      <c r="A34" s="16" t="s">
        <v>75</v>
      </c>
      <c r="B34" s="26" t="s">
        <v>73</v>
      </c>
      <c r="C34" s="27">
        <f>C31/B31-1</f>
        <v>9.5715702791642432E-2</v>
      </c>
      <c r="D34" s="27">
        <f t="shared" si="0"/>
        <v>-8.9552238805970186E-2</v>
      </c>
      <c r="E34" s="27">
        <f t="shared" si="0"/>
        <v>-7.8894582161269433E-2</v>
      </c>
    </row>
    <row r="35" spans="1:5" ht="15.75" customHeight="1" thickBot="1" x14ac:dyDescent="0.25">
      <c r="A35" s="670" t="s">
        <v>76</v>
      </c>
      <c r="B35" s="671"/>
      <c r="C35" s="671"/>
      <c r="D35" s="671"/>
      <c r="E35" s="672"/>
    </row>
    <row r="36" spans="1:5" x14ac:dyDescent="0.2">
      <c r="A36" s="668"/>
      <c r="B36" s="14">
        <v>2019</v>
      </c>
      <c r="C36" s="14">
        <v>2020</v>
      </c>
      <c r="D36" s="14">
        <v>2021</v>
      </c>
      <c r="E36" s="14">
        <v>2022</v>
      </c>
    </row>
    <row r="37" spans="1:5" ht="13.5" thickBot="1" x14ac:dyDescent="0.25">
      <c r="A37" s="669"/>
      <c r="B37" s="24" t="s">
        <v>48</v>
      </c>
      <c r="C37" s="24" t="s">
        <v>49</v>
      </c>
      <c r="D37" s="24" t="s">
        <v>49</v>
      </c>
      <c r="E37" s="24" t="s">
        <v>49</v>
      </c>
    </row>
    <row r="38" spans="1:5" ht="15.75" customHeight="1" thickBot="1" x14ac:dyDescent="0.25">
      <c r="A38" s="28" t="s">
        <v>77</v>
      </c>
      <c r="B38" s="29">
        <v>152300</v>
      </c>
      <c r="C38" s="29">
        <v>159936</v>
      </c>
      <c r="D38" s="29">
        <v>159936</v>
      </c>
      <c r="E38" s="29">
        <v>159936</v>
      </c>
    </row>
    <row r="39" spans="1:5" ht="12.75" customHeight="1" thickBot="1" x14ac:dyDescent="0.25">
      <c r="A39" s="30" t="s">
        <v>78</v>
      </c>
      <c r="B39" s="31">
        <v>152300</v>
      </c>
      <c r="C39" s="32">
        <v>159936</v>
      </c>
      <c r="D39" s="32">
        <v>159936</v>
      </c>
      <c r="E39" s="32">
        <v>159936</v>
      </c>
    </row>
    <row r="40" spans="1:5" ht="15.75" customHeight="1" thickBot="1" x14ac:dyDescent="0.25">
      <c r="A40" s="30" t="s">
        <v>79</v>
      </c>
      <c r="B40" s="31"/>
      <c r="C40" s="31"/>
      <c r="D40" s="31"/>
      <c r="E40" s="31"/>
    </row>
    <row r="41" spans="1:5" ht="13.5" thickBot="1" x14ac:dyDescent="0.25">
      <c r="A41" s="28" t="s">
        <v>80</v>
      </c>
      <c r="B41" s="33">
        <v>25700</v>
      </c>
      <c r="C41" s="33">
        <v>32064</v>
      </c>
      <c r="D41" s="33">
        <v>32064</v>
      </c>
      <c r="E41" s="33">
        <v>32064</v>
      </c>
    </row>
    <row r="42" spans="1:5" ht="13.5" thickBot="1" x14ac:dyDescent="0.25">
      <c r="A42" s="30" t="s">
        <v>78</v>
      </c>
      <c r="B42" s="32">
        <v>25700</v>
      </c>
      <c r="C42" s="32">
        <v>32064</v>
      </c>
      <c r="D42" s="32">
        <v>32064</v>
      </c>
      <c r="E42" s="32">
        <v>32064</v>
      </c>
    </row>
    <row r="43" spans="1:5" ht="13.5" thickBot="1" x14ac:dyDescent="0.25">
      <c r="A43" s="30" t="s">
        <v>79</v>
      </c>
      <c r="B43" s="32"/>
      <c r="C43" s="33"/>
      <c r="D43" s="33"/>
      <c r="E43" s="33"/>
    </row>
    <row r="44" spans="1:5" ht="13.5" thickBot="1" x14ac:dyDescent="0.25">
      <c r="A44" s="28" t="s">
        <v>81</v>
      </c>
      <c r="B44" s="33">
        <v>60684</v>
      </c>
      <c r="C44" s="33">
        <v>50000</v>
      </c>
      <c r="D44" s="33">
        <v>50000</v>
      </c>
      <c r="E44" s="33">
        <v>50000</v>
      </c>
    </row>
    <row r="45" spans="1:5" ht="13.5" thickBot="1" x14ac:dyDescent="0.25">
      <c r="A45" s="30" t="s">
        <v>78</v>
      </c>
      <c r="B45" s="33">
        <v>60684</v>
      </c>
      <c r="C45" s="33">
        <v>50000</v>
      </c>
      <c r="D45" s="33">
        <v>50000</v>
      </c>
      <c r="E45" s="33">
        <v>50000</v>
      </c>
    </row>
    <row r="46" spans="1:5" ht="13.5" thickBot="1" x14ac:dyDescent="0.25">
      <c r="A46" s="30" t="s">
        <v>79</v>
      </c>
      <c r="B46" s="32"/>
      <c r="C46" s="33"/>
      <c r="D46" s="33"/>
      <c r="E46" s="33"/>
    </row>
    <row r="47" spans="1:5" ht="13.5" thickBot="1" x14ac:dyDescent="0.25">
      <c r="A47" s="28" t="s">
        <v>82</v>
      </c>
      <c r="B47" s="32"/>
      <c r="C47" s="33"/>
      <c r="D47" s="33"/>
      <c r="E47" s="33"/>
    </row>
    <row r="48" spans="1:5" ht="13.5" thickBot="1" x14ac:dyDescent="0.25">
      <c r="A48" s="30" t="s">
        <v>78</v>
      </c>
      <c r="B48" s="32"/>
      <c r="C48" s="33"/>
      <c r="D48" s="33"/>
      <c r="E48" s="33"/>
    </row>
    <row r="49" spans="1:5" ht="13.5" thickBot="1" x14ac:dyDescent="0.25">
      <c r="A49" s="30" t="s">
        <v>79</v>
      </c>
      <c r="B49" s="32"/>
      <c r="C49" s="33"/>
      <c r="D49" s="33"/>
      <c r="E49" s="33"/>
    </row>
    <row r="50" spans="1:5" ht="13.5" thickBot="1" x14ac:dyDescent="0.25">
      <c r="A50" s="28" t="s">
        <v>83</v>
      </c>
      <c r="B50" s="32"/>
      <c r="C50" s="33"/>
      <c r="D50" s="33"/>
      <c r="E50" s="33"/>
    </row>
    <row r="51" spans="1:5" ht="13.5" thickBot="1" x14ac:dyDescent="0.25">
      <c r="A51" s="30" t="s">
        <v>78</v>
      </c>
      <c r="B51" s="32"/>
      <c r="C51" s="33"/>
      <c r="D51" s="33"/>
      <c r="E51" s="33"/>
    </row>
    <row r="52" spans="1:5" ht="13.5" thickBot="1" x14ac:dyDescent="0.25">
      <c r="A52" s="30" t="s">
        <v>79</v>
      </c>
      <c r="B52" s="32"/>
      <c r="C52" s="33"/>
      <c r="D52" s="33"/>
      <c r="E52" s="33"/>
    </row>
    <row r="53" spans="1:5" ht="13.5" thickBot="1" x14ac:dyDescent="0.25">
      <c r="A53" s="28" t="s">
        <v>84</v>
      </c>
      <c r="B53" s="33">
        <v>15000</v>
      </c>
      <c r="C53" s="33">
        <v>36000</v>
      </c>
      <c r="D53" s="33">
        <v>36000</v>
      </c>
      <c r="E53" s="33">
        <v>37000</v>
      </c>
    </row>
    <row r="54" spans="1:5" ht="13.5" thickBot="1" x14ac:dyDescent="0.25">
      <c r="A54" s="30" t="s">
        <v>78</v>
      </c>
      <c r="B54" s="32">
        <v>15000</v>
      </c>
      <c r="C54" s="32">
        <v>36000</v>
      </c>
      <c r="D54" s="32">
        <v>36000</v>
      </c>
      <c r="E54" s="32">
        <v>37000</v>
      </c>
    </row>
    <row r="55" spans="1:5" ht="13.5" thickBot="1" x14ac:dyDescent="0.25">
      <c r="A55" s="30" t="s">
        <v>79</v>
      </c>
      <c r="B55" s="32"/>
      <c r="C55" s="33"/>
      <c r="D55" s="33"/>
      <c r="E55" s="33"/>
    </row>
    <row r="56" spans="1:5" ht="13.5" thickBot="1" x14ac:dyDescent="0.25">
      <c r="A56" s="28" t="s">
        <v>85</v>
      </c>
      <c r="B56" s="32">
        <v>360</v>
      </c>
      <c r="C56" s="33">
        <v>360</v>
      </c>
      <c r="D56" s="33">
        <v>360</v>
      </c>
      <c r="E56" s="33">
        <v>360</v>
      </c>
    </row>
    <row r="57" spans="1:5" ht="13.5" thickBot="1" x14ac:dyDescent="0.25">
      <c r="A57" s="30" t="s">
        <v>78</v>
      </c>
      <c r="B57" s="32">
        <v>360</v>
      </c>
      <c r="C57" s="34">
        <v>360</v>
      </c>
      <c r="D57" s="34">
        <v>360</v>
      </c>
      <c r="E57" s="34">
        <v>360</v>
      </c>
    </row>
    <row r="58" spans="1:5" ht="13.5" thickBot="1" x14ac:dyDescent="0.25">
      <c r="A58" s="30" t="s">
        <v>79</v>
      </c>
      <c r="B58" s="32"/>
      <c r="C58" s="35"/>
      <c r="D58" s="22"/>
      <c r="E58" s="22"/>
    </row>
    <row r="59" spans="1:5" ht="14.25" thickBot="1" x14ac:dyDescent="0.25">
      <c r="A59" s="36" t="s">
        <v>86</v>
      </c>
      <c r="B59" s="32">
        <f>B56+B53+B50+B47+B44+B41+B38</f>
        <v>254044</v>
      </c>
      <c r="C59" s="32">
        <f>C56+C53+C50+C47+C44+C41+C38</f>
        <v>278360</v>
      </c>
      <c r="D59" s="32">
        <f>D56+D53+D50+D47+D44+D41+D38</f>
        <v>278360</v>
      </c>
      <c r="E59" s="32">
        <f>E56+E53+E50+E47+E44+E41+E38</f>
        <v>279360</v>
      </c>
    </row>
    <row r="60" spans="1:5" ht="13.5" thickBot="1" x14ac:dyDescent="0.25">
      <c r="A60" s="37" t="s">
        <v>87</v>
      </c>
      <c r="B60" s="38">
        <f>IF(B59-B30=0,0,"Error")</f>
        <v>0</v>
      </c>
      <c r="C60" s="38">
        <f>IF(C59-C30=0,0,"Error")</f>
        <v>0</v>
      </c>
      <c r="D60" s="38">
        <f>IF(D59-D30=0,0,"Error")</f>
        <v>0</v>
      </c>
      <c r="E60" s="38">
        <f>IF(E59-E30=0,0,"Error")</f>
        <v>0</v>
      </c>
    </row>
    <row r="61" spans="1:5" ht="13.5" thickBot="1" x14ac:dyDescent="0.25">
      <c r="A61" s="20" t="s">
        <v>88</v>
      </c>
      <c r="B61" s="665" t="s">
        <v>89</v>
      </c>
      <c r="C61" s="666"/>
      <c r="D61" s="666"/>
      <c r="E61" s="667"/>
    </row>
    <row r="62" spans="1:5" ht="15.75" customHeight="1" thickBot="1" x14ac:dyDescent="0.25">
      <c r="A62" s="16" t="s">
        <v>65</v>
      </c>
      <c r="B62" s="659" t="s">
        <v>90</v>
      </c>
      <c r="C62" s="660"/>
      <c r="D62" s="660"/>
      <c r="E62" s="661"/>
    </row>
    <row r="63" spans="1:5" ht="15" customHeight="1" thickBot="1" x14ac:dyDescent="0.25">
      <c r="A63" s="16" t="s">
        <v>67</v>
      </c>
      <c r="B63" s="665" t="s">
        <v>91</v>
      </c>
      <c r="C63" s="666"/>
      <c r="D63" s="666"/>
      <c r="E63" s="667"/>
    </row>
    <row r="64" spans="1:5" x14ac:dyDescent="0.2">
      <c r="A64" s="668"/>
      <c r="B64" s="14">
        <v>2019</v>
      </c>
      <c r="C64" s="14">
        <v>2020</v>
      </c>
      <c r="D64" s="14">
        <v>2021</v>
      </c>
      <c r="E64" s="14">
        <v>2022</v>
      </c>
    </row>
    <row r="65" spans="1:5" ht="13.5" thickBot="1" x14ac:dyDescent="0.25">
      <c r="A65" s="669"/>
      <c r="B65" s="24" t="s">
        <v>48</v>
      </c>
      <c r="C65" s="24" t="s">
        <v>49</v>
      </c>
      <c r="D65" s="24" t="s">
        <v>49</v>
      </c>
      <c r="E65" s="24" t="s">
        <v>49</v>
      </c>
    </row>
    <row r="66" spans="1:5" ht="13.5" thickBot="1" x14ac:dyDescent="0.25">
      <c r="A66" s="16" t="s">
        <v>69</v>
      </c>
      <c r="B66" s="26">
        <v>6</v>
      </c>
      <c r="C66" s="26">
        <v>7</v>
      </c>
      <c r="D66" s="26">
        <v>7</v>
      </c>
      <c r="E66" s="26">
        <v>7</v>
      </c>
    </row>
    <row r="67" spans="1:5" ht="13.5" thickBot="1" x14ac:dyDescent="0.25">
      <c r="A67" s="16" t="s">
        <v>70</v>
      </c>
      <c r="B67" s="25">
        <f>B96</f>
        <v>10000</v>
      </c>
      <c r="C67" s="25">
        <f>C96</f>
        <v>5000</v>
      </c>
      <c r="D67" s="25">
        <f>D96</f>
        <v>5000</v>
      </c>
      <c r="E67" s="25">
        <f>E96</f>
        <v>5000</v>
      </c>
    </row>
    <row r="68" spans="1:5" ht="30.75" customHeight="1" thickBot="1" x14ac:dyDescent="0.25">
      <c r="A68" s="16" t="s">
        <v>71</v>
      </c>
      <c r="B68" s="25">
        <f>B67/B66</f>
        <v>1666.6666666666667</v>
      </c>
      <c r="C68" s="25">
        <f>C67/C66</f>
        <v>714.28571428571433</v>
      </c>
      <c r="D68" s="25">
        <f>D67/D66</f>
        <v>714.28571428571433</v>
      </c>
      <c r="E68" s="25">
        <f>E67/E66</f>
        <v>714.28571428571433</v>
      </c>
    </row>
    <row r="69" spans="1:5" ht="13.5" thickBot="1" x14ac:dyDescent="0.25">
      <c r="A69" s="16" t="s">
        <v>72</v>
      </c>
      <c r="B69" s="26"/>
      <c r="C69" s="27">
        <f>C66/B66-1</f>
        <v>0.16666666666666674</v>
      </c>
      <c r="D69" s="27">
        <f t="shared" ref="C69:E71" si="1">D66/C66-1</f>
        <v>0</v>
      </c>
      <c r="E69" s="27">
        <f t="shared" si="1"/>
        <v>0</v>
      </c>
    </row>
    <row r="70" spans="1:5" ht="13.5" thickBot="1" x14ac:dyDescent="0.25">
      <c r="A70" s="16" t="s">
        <v>74</v>
      </c>
      <c r="B70" s="26"/>
      <c r="C70" s="27">
        <f t="shared" si="1"/>
        <v>-0.5</v>
      </c>
      <c r="D70" s="27">
        <f t="shared" si="1"/>
        <v>0</v>
      </c>
      <c r="E70" s="27">
        <f t="shared" si="1"/>
        <v>0</v>
      </c>
    </row>
    <row r="71" spans="1:5" ht="13.5" thickBot="1" x14ac:dyDescent="0.25">
      <c r="A71" s="16" t="s">
        <v>75</v>
      </c>
      <c r="B71" s="26"/>
      <c r="C71" s="27">
        <f t="shared" si="1"/>
        <v>-0.5714285714285714</v>
      </c>
      <c r="D71" s="27">
        <f t="shared" si="1"/>
        <v>0</v>
      </c>
      <c r="E71" s="27">
        <f t="shared" si="1"/>
        <v>0</v>
      </c>
    </row>
    <row r="72" spans="1:5" ht="15.75" customHeight="1" thickBot="1" x14ac:dyDescent="0.25">
      <c r="A72" s="670" t="s">
        <v>92</v>
      </c>
      <c r="B72" s="671"/>
      <c r="C72" s="671"/>
      <c r="D72" s="671"/>
      <c r="E72" s="672"/>
    </row>
    <row r="73" spans="1:5" x14ac:dyDescent="0.2">
      <c r="A73" s="668"/>
      <c r="B73" s="14">
        <v>2019</v>
      </c>
      <c r="C73" s="14">
        <v>2020</v>
      </c>
      <c r="D73" s="14">
        <v>2021</v>
      </c>
      <c r="E73" s="14">
        <v>2022</v>
      </c>
    </row>
    <row r="74" spans="1:5" ht="13.5" thickBot="1" x14ac:dyDescent="0.25">
      <c r="A74" s="669"/>
      <c r="B74" s="24" t="s">
        <v>48</v>
      </c>
      <c r="C74" s="24" t="s">
        <v>49</v>
      </c>
      <c r="D74" s="24" t="s">
        <v>49</v>
      </c>
      <c r="E74" s="24" t="s">
        <v>49</v>
      </c>
    </row>
    <row r="75" spans="1:5" ht="13.5" thickBot="1" x14ac:dyDescent="0.25">
      <c r="A75" s="28" t="s">
        <v>77</v>
      </c>
      <c r="B75" s="33"/>
      <c r="C75" s="33"/>
      <c r="D75" s="33"/>
      <c r="E75" s="33"/>
    </row>
    <row r="76" spans="1:5" ht="13.5" thickBot="1" x14ac:dyDescent="0.25">
      <c r="A76" s="30" t="s">
        <v>78</v>
      </c>
      <c r="B76" s="32"/>
      <c r="C76" s="39"/>
      <c r="D76" s="39"/>
      <c r="E76" s="39"/>
    </row>
    <row r="77" spans="1:5" ht="13.5" thickBot="1" x14ac:dyDescent="0.25">
      <c r="A77" s="30" t="s">
        <v>79</v>
      </c>
      <c r="B77" s="32"/>
      <c r="C77" s="39"/>
      <c r="D77" s="39"/>
      <c r="E77" s="39"/>
    </row>
    <row r="78" spans="1:5" ht="15.75" customHeight="1" thickBot="1" x14ac:dyDescent="0.25">
      <c r="A78" s="28" t="s">
        <v>80</v>
      </c>
      <c r="B78" s="33"/>
      <c r="C78" s="33"/>
      <c r="D78" s="33"/>
      <c r="E78" s="33"/>
    </row>
    <row r="79" spans="1:5" ht="13.5" thickBot="1" x14ac:dyDescent="0.25">
      <c r="A79" s="30" t="s">
        <v>78</v>
      </c>
      <c r="B79" s="32"/>
      <c r="C79" s="33"/>
      <c r="D79" s="33"/>
      <c r="E79" s="33"/>
    </row>
    <row r="80" spans="1:5" ht="13.5" thickBot="1" x14ac:dyDescent="0.25">
      <c r="A80" s="30" t="s">
        <v>79</v>
      </c>
      <c r="B80" s="32"/>
      <c r="C80" s="33"/>
      <c r="D80" s="33"/>
      <c r="E80" s="33"/>
    </row>
    <row r="81" spans="1:5" ht="13.5" thickBot="1" x14ac:dyDescent="0.25">
      <c r="A81" s="28" t="s">
        <v>81</v>
      </c>
      <c r="B81" s="32">
        <v>10000</v>
      </c>
      <c r="C81" s="33">
        <v>5000</v>
      </c>
      <c r="D81" s="33">
        <v>5000</v>
      </c>
      <c r="E81" s="33">
        <v>5000</v>
      </c>
    </row>
    <row r="82" spans="1:5" ht="13.5" thickBot="1" x14ac:dyDescent="0.25">
      <c r="A82" s="30" t="s">
        <v>78</v>
      </c>
      <c r="B82" s="32">
        <v>10000</v>
      </c>
      <c r="C82" s="33">
        <v>5000</v>
      </c>
      <c r="D82" s="33">
        <v>5000</v>
      </c>
      <c r="E82" s="33">
        <v>5000</v>
      </c>
    </row>
    <row r="83" spans="1:5" ht="13.5" thickBot="1" x14ac:dyDescent="0.25">
      <c r="A83" s="30" t="s">
        <v>79</v>
      </c>
      <c r="B83" s="32"/>
      <c r="C83" s="33"/>
      <c r="D83" s="33"/>
      <c r="E83" s="33"/>
    </row>
    <row r="84" spans="1:5" ht="13.5" thickBot="1" x14ac:dyDescent="0.25">
      <c r="A84" s="28" t="s">
        <v>82</v>
      </c>
      <c r="B84" s="32"/>
      <c r="C84" s="33"/>
      <c r="D84" s="33"/>
      <c r="E84" s="33"/>
    </row>
    <row r="85" spans="1:5" ht="13.5" thickBot="1" x14ac:dyDescent="0.25">
      <c r="A85" s="30" t="s">
        <v>78</v>
      </c>
      <c r="B85" s="32"/>
      <c r="C85" s="33"/>
      <c r="D85" s="33"/>
      <c r="E85" s="33"/>
    </row>
    <row r="86" spans="1:5" ht="13.5" thickBot="1" x14ac:dyDescent="0.25">
      <c r="A86" s="30" t="s">
        <v>79</v>
      </c>
      <c r="B86" s="32"/>
      <c r="C86" s="33"/>
      <c r="D86" s="33"/>
      <c r="E86" s="33"/>
    </row>
    <row r="87" spans="1:5" ht="13.5" thickBot="1" x14ac:dyDescent="0.25">
      <c r="A87" s="28" t="s">
        <v>83</v>
      </c>
      <c r="B87" s="32"/>
      <c r="C87" s="33"/>
      <c r="D87" s="33"/>
      <c r="E87" s="33"/>
    </row>
    <row r="88" spans="1:5" ht="13.5" thickBot="1" x14ac:dyDescent="0.25">
      <c r="A88" s="30" t="s">
        <v>78</v>
      </c>
      <c r="B88" s="32"/>
      <c r="C88" s="33"/>
      <c r="D88" s="33"/>
      <c r="E88" s="33"/>
    </row>
    <row r="89" spans="1:5" ht="13.5" thickBot="1" x14ac:dyDescent="0.25">
      <c r="A89" s="30" t="s">
        <v>79</v>
      </c>
      <c r="B89" s="32"/>
      <c r="C89" s="33"/>
      <c r="D89" s="33"/>
      <c r="E89" s="33"/>
    </row>
    <row r="90" spans="1:5" ht="13.5" thickBot="1" x14ac:dyDescent="0.25">
      <c r="A90" s="28" t="s">
        <v>84</v>
      </c>
      <c r="B90" s="32"/>
      <c r="C90" s="33"/>
      <c r="D90" s="33"/>
      <c r="E90" s="33"/>
    </row>
    <row r="91" spans="1:5" ht="13.5" thickBot="1" x14ac:dyDescent="0.25">
      <c r="A91" s="30" t="s">
        <v>78</v>
      </c>
      <c r="B91" s="32"/>
      <c r="C91" s="33"/>
      <c r="D91" s="33"/>
      <c r="E91" s="33"/>
    </row>
    <row r="92" spans="1:5" ht="13.5" thickBot="1" x14ac:dyDescent="0.25">
      <c r="A92" s="30" t="s">
        <v>79</v>
      </c>
      <c r="B92" s="32"/>
      <c r="C92" s="33"/>
      <c r="D92" s="33"/>
      <c r="E92" s="33"/>
    </row>
    <row r="93" spans="1:5" ht="13.5" thickBot="1" x14ac:dyDescent="0.25">
      <c r="A93" s="28" t="s">
        <v>85</v>
      </c>
      <c r="B93" s="32"/>
      <c r="C93" s="33"/>
      <c r="D93" s="33"/>
      <c r="E93" s="33"/>
    </row>
    <row r="94" spans="1:5" ht="13.5" thickBot="1" x14ac:dyDescent="0.25">
      <c r="A94" s="30" t="s">
        <v>78</v>
      </c>
      <c r="B94" s="32"/>
      <c r="C94" s="33"/>
      <c r="D94" s="33"/>
      <c r="E94" s="33"/>
    </row>
    <row r="95" spans="1:5" ht="13.5" thickBot="1" x14ac:dyDescent="0.25">
      <c r="A95" s="40" t="s">
        <v>79</v>
      </c>
      <c r="B95" s="32"/>
      <c r="C95" s="33"/>
      <c r="D95" s="33"/>
      <c r="E95" s="33"/>
    </row>
    <row r="96" spans="1:5" ht="13.5" thickBot="1" x14ac:dyDescent="0.25">
      <c r="A96" s="37" t="s">
        <v>93</v>
      </c>
      <c r="B96" s="32">
        <f>B93+B90+B87+B84+B81+B78+B75</f>
        <v>10000</v>
      </c>
      <c r="C96" s="32">
        <f>C93+C90+C87+C84+C81+C78+C75</f>
        <v>5000</v>
      </c>
      <c r="D96" s="32">
        <f>D93+D90+D87+D84+D81+D78+D75</f>
        <v>5000</v>
      </c>
      <c r="E96" s="32">
        <f>E93+E90+E87+E84+E81+E78+E75</f>
        <v>5000</v>
      </c>
    </row>
    <row r="97" spans="1:5" ht="13.5" thickBot="1" x14ac:dyDescent="0.25">
      <c r="A97" s="20" t="s">
        <v>87</v>
      </c>
      <c r="B97" s="38">
        <f>IF(B96-B67=0,0,"Error")</f>
        <v>0</v>
      </c>
      <c r="C97" s="38">
        <f>IF(C96-C67=0,0,"Error")</f>
        <v>0</v>
      </c>
      <c r="D97" s="38">
        <f>IF(D96-D67=0,0,"Error")</f>
        <v>0</v>
      </c>
      <c r="E97" s="38">
        <f>IF(E96-E67=0,0,"Error")</f>
        <v>0</v>
      </c>
    </row>
    <row r="98" spans="1:5" ht="13.5" thickBot="1" x14ac:dyDescent="0.25">
      <c r="A98" s="20" t="s">
        <v>94</v>
      </c>
      <c r="B98" s="659" t="s">
        <v>95</v>
      </c>
      <c r="C98" s="660"/>
      <c r="D98" s="660"/>
      <c r="E98" s="661"/>
    </row>
    <row r="99" spans="1:5" ht="45.75" customHeight="1" thickBot="1" x14ac:dyDescent="0.25">
      <c r="A99" s="16" t="s">
        <v>65</v>
      </c>
      <c r="B99" s="662" t="s">
        <v>96</v>
      </c>
      <c r="C99" s="663"/>
      <c r="D99" s="663"/>
      <c r="E99" s="664"/>
    </row>
    <row r="100" spans="1:5" ht="13.5" thickBot="1" x14ac:dyDescent="0.25">
      <c r="A100" s="16" t="s">
        <v>67</v>
      </c>
      <c r="B100" s="665" t="s">
        <v>97</v>
      </c>
      <c r="C100" s="666"/>
      <c r="D100" s="666"/>
      <c r="E100" s="667"/>
    </row>
    <row r="101" spans="1:5" x14ac:dyDescent="0.2">
      <c r="A101" s="668"/>
      <c r="B101" s="14">
        <v>2019</v>
      </c>
      <c r="C101" s="14">
        <v>2020</v>
      </c>
      <c r="D101" s="14">
        <v>2021</v>
      </c>
      <c r="E101" s="14">
        <v>2022</v>
      </c>
    </row>
    <row r="102" spans="1:5" ht="13.5" thickBot="1" x14ac:dyDescent="0.25">
      <c r="A102" s="669"/>
      <c r="B102" s="24" t="s">
        <v>48</v>
      </c>
      <c r="C102" s="24" t="s">
        <v>49</v>
      </c>
      <c r="D102" s="24" t="s">
        <v>49</v>
      </c>
      <c r="E102" s="24" t="s">
        <v>49</v>
      </c>
    </row>
    <row r="103" spans="1:5" ht="15" customHeight="1" thickBot="1" x14ac:dyDescent="0.25">
      <c r="A103" s="16" t="s">
        <v>69</v>
      </c>
      <c r="B103" s="25">
        <v>68000</v>
      </c>
      <c r="C103" s="25">
        <v>45000</v>
      </c>
      <c r="D103" s="25">
        <v>45000</v>
      </c>
      <c r="E103" s="25">
        <v>45000</v>
      </c>
    </row>
    <row r="104" spans="1:5" ht="13.5" thickBot="1" x14ac:dyDescent="0.25">
      <c r="A104" s="16" t="s">
        <v>70</v>
      </c>
      <c r="B104" s="25">
        <v>75000</v>
      </c>
      <c r="C104" s="25">
        <f>C133</f>
        <v>49140</v>
      </c>
      <c r="D104" s="25">
        <f>D133</f>
        <v>48640</v>
      </c>
      <c r="E104" s="25">
        <f>E133</f>
        <v>47640</v>
      </c>
    </row>
    <row r="105" spans="1:5" ht="13.5" thickBot="1" x14ac:dyDescent="0.25">
      <c r="A105" s="16" t="s">
        <v>71</v>
      </c>
      <c r="B105" s="41">
        <f>B104/B103</f>
        <v>1.1029411764705883</v>
      </c>
      <c r="C105" s="41">
        <f>C104/C103</f>
        <v>1.0920000000000001</v>
      </c>
      <c r="D105" s="41">
        <f>D104/D103</f>
        <v>1.0808888888888888</v>
      </c>
      <c r="E105" s="41">
        <f>E104/E103</f>
        <v>1.0586666666666666</v>
      </c>
    </row>
    <row r="106" spans="1:5" ht="13.5" thickBot="1" x14ac:dyDescent="0.25">
      <c r="A106" s="16" t="s">
        <v>72</v>
      </c>
      <c r="B106" s="26"/>
      <c r="C106" s="27">
        <f t="shared" ref="C106:E108" si="2">C103/B103-1</f>
        <v>-0.33823529411764708</v>
      </c>
      <c r="D106" s="27">
        <f t="shared" si="2"/>
        <v>0</v>
      </c>
      <c r="E106" s="27">
        <f t="shared" si="2"/>
        <v>0</v>
      </c>
    </row>
    <row r="107" spans="1:5" ht="21.75" customHeight="1" thickBot="1" x14ac:dyDescent="0.25">
      <c r="A107" s="16" t="s">
        <v>74</v>
      </c>
      <c r="B107" s="26"/>
      <c r="C107" s="27">
        <f t="shared" si="2"/>
        <v>-0.3448</v>
      </c>
      <c r="D107" s="27">
        <f t="shared" si="2"/>
        <v>-1.0175010175010213E-2</v>
      </c>
      <c r="E107" s="27">
        <f t="shared" si="2"/>
        <v>-2.0559210526315819E-2</v>
      </c>
    </row>
    <row r="108" spans="1:5" ht="15.75" customHeight="1" thickBot="1" x14ac:dyDescent="0.25">
      <c r="A108" s="16" t="s">
        <v>75</v>
      </c>
      <c r="B108" s="26"/>
      <c r="C108" s="27">
        <f t="shared" si="2"/>
        <v>-9.9200000000000399E-3</v>
      </c>
      <c r="D108" s="27">
        <f t="shared" si="2"/>
        <v>-1.0175010175010324E-2</v>
      </c>
      <c r="E108" s="27">
        <f t="shared" si="2"/>
        <v>-2.0559210526315708E-2</v>
      </c>
    </row>
    <row r="109" spans="1:5" ht="15.75" customHeight="1" thickBot="1" x14ac:dyDescent="0.25">
      <c r="A109" s="670" t="s">
        <v>98</v>
      </c>
      <c r="B109" s="671"/>
      <c r="C109" s="671"/>
      <c r="D109" s="671"/>
      <c r="E109" s="672"/>
    </row>
    <row r="110" spans="1:5" x14ac:dyDescent="0.2">
      <c r="A110" s="668"/>
      <c r="B110" s="14">
        <v>2019</v>
      </c>
      <c r="C110" s="14">
        <v>2020</v>
      </c>
      <c r="D110" s="14">
        <v>2021</v>
      </c>
      <c r="E110" s="14">
        <v>2022</v>
      </c>
    </row>
    <row r="111" spans="1:5" ht="12.75" customHeight="1" thickBot="1" x14ac:dyDescent="0.25">
      <c r="A111" s="669"/>
      <c r="B111" s="24" t="s">
        <v>48</v>
      </c>
      <c r="C111" s="24" t="s">
        <v>49</v>
      </c>
      <c r="D111" s="24" t="s">
        <v>49</v>
      </c>
      <c r="E111" s="24" t="s">
        <v>49</v>
      </c>
    </row>
    <row r="112" spans="1:5" ht="9" customHeight="1" thickBot="1" x14ac:dyDescent="0.25">
      <c r="A112" s="28" t="s">
        <v>77</v>
      </c>
      <c r="B112" s="33"/>
      <c r="C112" s="33"/>
      <c r="D112" s="33"/>
      <c r="E112" s="33"/>
    </row>
    <row r="113" spans="1:5" ht="13.5" thickBot="1" x14ac:dyDescent="0.25">
      <c r="A113" s="30" t="s">
        <v>78</v>
      </c>
      <c r="B113" s="32"/>
      <c r="C113" s="39"/>
      <c r="D113" s="39"/>
      <c r="E113" s="39"/>
    </row>
    <row r="114" spans="1:5" ht="13.5" thickBot="1" x14ac:dyDescent="0.25">
      <c r="A114" s="30" t="s">
        <v>79</v>
      </c>
      <c r="B114" s="32"/>
      <c r="C114" s="39"/>
      <c r="D114" s="39"/>
      <c r="E114" s="39"/>
    </row>
    <row r="115" spans="1:5" ht="13.5" thickBot="1" x14ac:dyDescent="0.25">
      <c r="A115" s="28" t="s">
        <v>80</v>
      </c>
      <c r="B115" s="33"/>
      <c r="C115" s="33"/>
      <c r="D115" s="33"/>
      <c r="E115" s="33"/>
    </row>
    <row r="116" spans="1:5" ht="13.5" thickBot="1" x14ac:dyDescent="0.25">
      <c r="A116" s="30" t="s">
        <v>78</v>
      </c>
      <c r="B116" s="32"/>
      <c r="C116" s="33"/>
      <c r="D116" s="33"/>
      <c r="E116" s="33"/>
    </row>
    <row r="117" spans="1:5" ht="13.5" thickBot="1" x14ac:dyDescent="0.25">
      <c r="A117" s="30" t="s">
        <v>79</v>
      </c>
      <c r="B117" s="32"/>
      <c r="C117" s="33"/>
      <c r="D117" s="33"/>
      <c r="E117" s="33"/>
    </row>
    <row r="118" spans="1:5" ht="24.75" customHeight="1" thickBot="1" x14ac:dyDescent="0.25">
      <c r="A118" s="28" t="s">
        <v>81</v>
      </c>
      <c r="B118" s="32">
        <v>75000</v>
      </c>
      <c r="C118" s="33">
        <f>44140+5000</f>
        <v>49140</v>
      </c>
      <c r="D118" s="33">
        <f>43640+5000</f>
        <v>48640</v>
      </c>
      <c r="E118" s="33">
        <f>42640+5000</f>
        <v>47640</v>
      </c>
    </row>
    <row r="119" spans="1:5" ht="12.75" customHeight="1" thickBot="1" x14ac:dyDescent="0.25">
      <c r="A119" s="30" t="s">
        <v>78</v>
      </c>
      <c r="B119" s="33">
        <v>75000</v>
      </c>
      <c r="C119" s="33">
        <f>44140+5000</f>
        <v>49140</v>
      </c>
      <c r="D119" s="33">
        <f>43640+5000</f>
        <v>48640</v>
      </c>
      <c r="E119" s="33">
        <f>42640+5000</f>
        <v>47640</v>
      </c>
    </row>
    <row r="120" spans="1:5" ht="12.75" customHeight="1" thickBot="1" x14ac:dyDescent="0.25">
      <c r="A120" s="30" t="s">
        <v>79</v>
      </c>
      <c r="B120" s="32"/>
      <c r="C120" s="33"/>
      <c r="D120" s="33"/>
      <c r="E120" s="33"/>
    </row>
    <row r="121" spans="1:5" ht="18" customHeight="1" thickBot="1" x14ac:dyDescent="0.25">
      <c r="A121" s="28" t="s">
        <v>82</v>
      </c>
      <c r="B121" s="32"/>
      <c r="C121" s="33"/>
      <c r="D121" s="33"/>
      <c r="E121" s="33"/>
    </row>
    <row r="122" spans="1:5" ht="20.25" customHeight="1" thickBot="1" x14ac:dyDescent="0.25">
      <c r="A122" s="30" t="s">
        <v>78</v>
      </c>
      <c r="B122" s="32"/>
      <c r="C122" s="33"/>
      <c r="D122" s="33"/>
      <c r="E122" s="33"/>
    </row>
    <row r="123" spans="1:5" ht="15" customHeight="1" thickBot="1" x14ac:dyDescent="0.25">
      <c r="A123" s="30" t="s">
        <v>79</v>
      </c>
      <c r="B123" s="32"/>
      <c r="C123" s="33"/>
      <c r="D123" s="33"/>
      <c r="E123" s="33"/>
    </row>
    <row r="124" spans="1:5" ht="16.5" customHeight="1" thickBot="1" x14ac:dyDescent="0.25">
      <c r="A124" s="28" t="s">
        <v>83</v>
      </c>
      <c r="B124" s="32"/>
      <c r="C124" s="33"/>
      <c r="D124" s="33"/>
      <c r="E124" s="33"/>
    </row>
    <row r="125" spans="1:5" ht="19.5" customHeight="1" thickBot="1" x14ac:dyDescent="0.25">
      <c r="A125" s="30" t="s">
        <v>78</v>
      </c>
      <c r="B125" s="32"/>
      <c r="C125" s="33"/>
      <c r="D125" s="33"/>
      <c r="E125" s="33"/>
    </row>
    <row r="126" spans="1:5" ht="15.75" customHeight="1" thickBot="1" x14ac:dyDescent="0.25">
      <c r="A126" s="30" t="s">
        <v>79</v>
      </c>
      <c r="B126" s="32"/>
      <c r="C126" s="33"/>
      <c r="D126" s="33"/>
      <c r="E126" s="33"/>
    </row>
    <row r="127" spans="1:5" ht="24.75" customHeight="1" thickBot="1" x14ac:dyDescent="0.25">
      <c r="A127" s="28" t="s">
        <v>84</v>
      </c>
      <c r="B127" s="32">
        <v>0</v>
      </c>
      <c r="C127" s="33">
        <v>0</v>
      </c>
      <c r="D127" s="33">
        <v>0</v>
      </c>
      <c r="E127" s="33">
        <v>0</v>
      </c>
    </row>
    <row r="128" spans="1:5" ht="13.5" thickBot="1" x14ac:dyDescent="0.25">
      <c r="A128" s="30" t="s">
        <v>78</v>
      </c>
      <c r="B128" s="32"/>
      <c r="C128" s="33"/>
      <c r="D128" s="33"/>
      <c r="E128" s="33"/>
    </row>
    <row r="129" spans="1:5" ht="13.5" thickBot="1" x14ac:dyDescent="0.25">
      <c r="A129" s="30" t="s">
        <v>79</v>
      </c>
      <c r="B129" s="32"/>
      <c r="C129" s="33"/>
      <c r="D129" s="33"/>
      <c r="E129" s="33"/>
    </row>
    <row r="130" spans="1:5" ht="13.5" thickBot="1" x14ac:dyDescent="0.25">
      <c r="A130" s="28" t="s">
        <v>85</v>
      </c>
      <c r="B130" s="32"/>
      <c r="C130" s="33"/>
      <c r="D130" s="33"/>
      <c r="E130" s="33"/>
    </row>
    <row r="131" spans="1:5" ht="13.5" thickBot="1" x14ac:dyDescent="0.25">
      <c r="A131" s="30" t="s">
        <v>78</v>
      </c>
      <c r="B131" s="32"/>
      <c r="C131" s="33"/>
      <c r="D131" s="33"/>
      <c r="E131" s="33"/>
    </row>
    <row r="132" spans="1:5" ht="13.5" thickBot="1" x14ac:dyDescent="0.25">
      <c r="A132" s="40" t="s">
        <v>79</v>
      </c>
      <c r="B132" s="32"/>
      <c r="C132" s="33"/>
      <c r="D132" s="33"/>
      <c r="E132" s="33"/>
    </row>
    <row r="133" spans="1:5" ht="13.5" thickBot="1" x14ac:dyDescent="0.25">
      <c r="A133" s="42" t="s">
        <v>99</v>
      </c>
      <c r="B133" s="32">
        <f>B130+B127+B124+B121+B118+B115+B112</f>
        <v>75000</v>
      </c>
      <c r="C133" s="32">
        <f>C130+C127+C124+C121+C118+C115+C112</f>
        <v>49140</v>
      </c>
      <c r="D133" s="32">
        <f>D130+D127+D124+D121+D118+D115+D112</f>
        <v>48640</v>
      </c>
      <c r="E133" s="32">
        <f>E130+E127+E124+E121+E118+E115+E112</f>
        <v>47640</v>
      </c>
    </row>
    <row r="134" spans="1:5" ht="15" customHeight="1" thickBot="1" x14ac:dyDescent="0.25">
      <c r="A134" s="20" t="s">
        <v>87</v>
      </c>
      <c r="B134" s="38">
        <f>IF(B133-B104=0,0,"Error")</f>
        <v>0</v>
      </c>
      <c r="C134" s="38">
        <f>IF(C133-C104=0,0,"Error")</f>
        <v>0</v>
      </c>
      <c r="D134" s="38">
        <f>IF(D133-D104=0,0,"Error")</f>
        <v>0</v>
      </c>
      <c r="E134" s="38">
        <f>IF(E133-E104=0,0,"Error")</f>
        <v>0</v>
      </c>
    </row>
    <row r="135" spans="1:5" ht="26.25" customHeight="1" thickBot="1" x14ac:dyDescent="0.25">
      <c r="A135" s="656" t="s">
        <v>100</v>
      </c>
      <c r="B135" s="657"/>
      <c r="C135" s="657"/>
      <c r="D135" s="657"/>
      <c r="E135" s="658"/>
    </row>
    <row r="136" spans="1:5" ht="13.5" thickBot="1" x14ac:dyDescent="0.25">
      <c r="A136" s="656" t="s">
        <v>101</v>
      </c>
      <c r="B136" s="657"/>
      <c r="C136" s="657"/>
      <c r="D136" s="657"/>
      <c r="E136" s="658"/>
    </row>
    <row r="137" spans="1:5" ht="13.5" thickBot="1" x14ac:dyDescent="0.25">
      <c r="A137" s="23" t="s">
        <v>102</v>
      </c>
      <c r="B137" s="687" t="s">
        <v>103</v>
      </c>
      <c r="C137" s="689"/>
      <c r="D137" s="689"/>
      <c r="E137" s="688"/>
    </row>
    <row r="138" spans="1:5" ht="39" thickBot="1" x14ac:dyDescent="0.25">
      <c r="A138" s="23" t="s">
        <v>104</v>
      </c>
      <c r="B138" s="23" t="s">
        <v>105</v>
      </c>
      <c r="C138" s="43" t="s">
        <v>106</v>
      </c>
      <c r="D138" s="687" t="s">
        <v>107</v>
      </c>
      <c r="E138" s="688"/>
    </row>
    <row r="139" spans="1:5" ht="15.75" customHeight="1" thickBot="1" x14ac:dyDescent="0.25">
      <c r="A139" s="16" t="s">
        <v>65</v>
      </c>
      <c r="B139" s="659" t="s">
        <v>108</v>
      </c>
      <c r="C139" s="660"/>
      <c r="D139" s="660"/>
      <c r="E139" s="661"/>
    </row>
    <row r="140" spans="1:5" ht="13.5" thickBot="1" x14ac:dyDescent="0.25">
      <c r="A140" s="16" t="s">
        <v>67</v>
      </c>
      <c r="B140" s="665" t="s">
        <v>109</v>
      </c>
      <c r="C140" s="666"/>
      <c r="D140" s="666"/>
      <c r="E140" s="667"/>
    </row>
    <row r="141" spans="1:5" x14ac:dyDescent="0.2">
      <c r="A141" s="668"/>
      <c r="B141" s="14">
        <v>2019</v>
      </c>
      <c r="C141" s="14">
        <v>2020</v>
      </c>
      <c r="D141" s="14">
        <v>2021</v>
      </c>
      <c r="E141" s="14">
        <v>2022</v>
      </c>
    </row>
    <row r="142" spans="1:5" ht="15" customHeight="1" thickBot="1" x14ac:dyDescent="0.25">
      <c r="A142" s="669"/>
      <c r="B142" s="24" t="s">
        <v>48</v>
      </c>
      <c r="C142" s="24" t="s">
        <v>49</v>
      </c>
      <c r="D142" s="24" t="s">
        <v>49</v>
      </c>
      <c r="E142" s="24" t="s">
        <v>49</v>
      </c>
    </row>
    <row r="143" spans="1:5" ht="13.5" thickBot="1" x14ac:dyDescent="0.25">
      <c r="A143" s="16" t="s">
        <v>69</v>
      </c>
      <c r="B143" s="25">
        <v>10</v>
      </c>
      <c r="C143" s="25">
        <v>50</v>
      </c>
      <c r="D143" s="25">
        <v>80</v>
      </c>
      <c r="E143" s="25">
        <v>80</v>
      </c>
    </row>
    <row r="144" spans="1:5" ht="25.5" customHeight="1" thickBot="1" x14ac:dyDescent="0.25">
      <c r="A144" s="16" t="s">
        <v>70</v>
      </c>
      <c r="B144" s="25">
        <v>1000</v>
      </c>
      <c r="C144" s="25">
        <v>6000</v>
      </c>
      <c r="D144" s="25">
        <v>1000</v>
      </c>
      <c r="E144" s="25">
        <v>10000</v>
      </c>
    </row>
    <row r="145" spans="1:5" ht="17.25" customHeight="1" thickBot="1" x14ac:dyDescent="0.25">
      <c r="A145" s="16" t="s">
        <v>71</v>
      </c>
      <c r="B145" s="25">
        <f>B144/B143</f>
        <v>100</v>
      </c>
      <c r="C145" s="25">
        <f>C144/C143</f>
        <v>120</v>
      </c>
      <c r="D145" s="25">
        <f>D144/D143</f>
        <v>12.5</v>
      </c>
      <c r="E145" s="25">
        <f>E144/E143</f>
        <v>125</v>
      </c>
    </row>
    <row r="146" spans="1:5" ht="17.25" customHeight="1" thickBot="1" x14ac:dyDescent="0.25">
      <c r="A146" s="16" t="s">
        <v>72</v>
      </c>
      <c r="B146" s="26" t="s">
        <v>73</v>
      </c>
      <c r="C146" s="27">
        <f>C143/B143-1</f>
        <v>4</v>
      </c>
      <c r="D146" s="27">
        <f t="shared" ref="D146:E148" si="3">D143/C143-1</f>
        <v>0.60000000000000009</v>
      </c>
      <c r="E146" s="27">
        <f t="shared" si="3"/>
        <v>0</v>
      </c>
    </row>
    <row r="147" spans="1:5" ht="41.25" customHeight="1" thickBot="1" x14ac:dyDescent="0.25">
      <c r="A147" s="16" t="s">
        <v>74</v>
      </c>
      <c r="B147" s="26" t="s">
        <v>73</v>
      </c>
      <c r="C147" s="27">
        <f>C144/B144-1</f>
        <v>5</v>
      </c>
      <c r="D147" s="27">
        <f t="shared" si="3"/>
        <v>-0.83333333333333337</v>
      </c>
      <c r="E147" s="27">
        <f t="shared" si="3"/>
        <v>9</v>
      </c>
    </row>
    <row r="148" spans="1:5" ht="17.25" customHeight="1" thickBot="1" x14ac:dyDescent="0.25">
      <c r="A148" s="16" t="s">
        <v>75</v>
      </c>
      <c r="B148" s="26" t="s">
        <v>73</v>
      </c>
      <c r="C148" s="27">
        <f>C145/B145-1</f>
        <v>0.19999999999999996</v>
      </c>
      <c r="D148" s="27">
        <f t="shared" si="3"/>
        <v>-0.89583333333333337</v>
      </c>
      <c r="E148" s="27">
        <f t="shared" si="3"/>
        <v>9</v>
      </c>
    </row>
    <row r="149" spans="1:5" ht="17.25" customHeight="1" thickBot="1" x14ac:dyDescent="0.25">
      <c r="A149" s="670" t="s">
        <v>76</v>
      </c>
      <c r="B149" s="671"/>
      <c r="C149" s="671"/>
      <c r="D149" s="671"/>
      <c r="E149" s="672"/>
    </row>
    <row r="150" spans="1:5" ht="17.25" customHeight="1" x14ac:dyDescent="0.2">
      <c r="A150" s="668"/>
      <c r="B150" s="14">
        <v>2019</v>
      </c>
      <c r="C150" s="14">
        <v>2020</v>
      </c>
      <c r="D150" s="14">
        <v>2021</v>
      </c>
      <c r="E150" s="14">
        <v>2022</v>
      </c>
    </row>
    <row r="151" spans="1:5" ht="17.25" customHeight="1" thickBot="1" x14ac:dyDescent="0.25">
      <c r="A151" s="669"/>
      <c r="B151" s="24" t="s">
        <v>48</v>
      </c>
      <c r="C151" s="24" t="s">
        <v>49</v>
      </c>
      <c r="D151" s="24" t="s">
        <v>49</v>
      </c>
      <c r="E151" s="24" t="s">
        <v>49</v>
      </c>
    </row>
    <row r="152" spans="1:5" ht="17.25" customHeight="1" thickBot="1" x14ac:dyDescent="0.25">
      <c r="A152" s="28" t="s">
        <v>110</v>
      </c>
      <c r="B152" s="33">
        <f>B153+B154+B155+B156</f>
        <v>0</v>
      </c>
      <c r="C152" s="33">
        <f>C153+C154+C155+C156</f>
        <v>0</v>
      </c>
      <c r="D152" s="33">
        <f>D153+D154+D155+D156</f>
        <v>0</v>
      </c>
      <c r="E152" s="33">
        <f>E153+E154+E155+E156</f>
        <v>0</v>
      </c>
    </row>
    <row r="153" spans="1:5" ht="17.25" customHeight="1" thickBot="1" x14ac:dyDescent="0.25">
      <c r="A153" s="30" t="s">
        <v>78</v>
      </c>
      <c r="B153" s="33"/>
      <c r="C153" s="33"/>
      <c r="D153" s="33"/>
      <c r="E153" s="33"/>
    </row>
    <row r="154" spans="1:5" ht="17.25" customHeight="1" thickBot="1" x14ac:dyDescent="0.25">
      <c r="A154" s="30" t="s">
        <v>111</v>
      </c>
      <c r="B154" s="33"/>
      <c r="C154" s="33"/>
      <c r="D154" s="33"/>
      <c r="E154" s="33"/>
    </row>
    <row r="155" spans="1:5" ht="17.25" customHeight="1" thickBot="1" x14ac:dyDescent="0.25">
      <c r="A155" s="30" t="s">
        <v>112</v>
      </c>
      <c r="B155" s="33"/>
      <c r="C155" s="33"/>
      <c r="D155" s="33"/>
      <c r="E155" s="33"/>
    </row>
    <row r="156" spans="1:5" ht="17.25" customHeight="1" thickBot="1" x14ac:dyDescent="0.25">
      <c r="A156" s="30" t="s">
        <v>113</v>
      </c>
      <c r="B156" s="33"/>
      <c r="C156" s="33"/>
      <c r="D156" s="33"/>
      <c r="E156" s="33"/>
    </row>
    <row r="157" spans="1:5" ht="17.25" customHeight="1" thickBot="1" x14ac:dyDescent="0.25">
      <c r="A157" s="28" t="s">
        <v>114</v>
      </c>
      <c r="B157" s="32">
        <v>1000</v>
      </c>
      <c r="C157" s="32">
        <v>6000</v>
      </c>
      <c r="D157" s="32">
        <v>1000</v>
      </c>
      <c r="E157" s="32">
        <v>10000</v>
      </c>
    </row>
    <row r="158" spans="1:5" ht="17.25" customHeight="1" thickBot="1" x14ac:dyDescent="0.25">
      <c r="A158" s="30" t="s">
        <v>78</v>
      </c>
      <c r="B158" s="32">
        <v>1000</v>
      </c>
      <c r="C158" s="32">
        <v>6000</v>
      </c>
      <c r="D158" s="32">
        <v>1000</v>
      </c>
      <c r="E158" s="32">
        <v>10000</v>
      </c>
    </row>
    <row r="159" spans="1:5" ht="17.25" customHeight="1" thickBot="1" x14ac:dyDescent="0.25">
      <c r="A159" s="30" t="s">
        <v>111</v>
      </c>
      <c r="B159" s="32"/>
      <c r="C159" s="32"/>
      <c r="D159" s="32"/>
      <c r="E159" s="32"/>
    </row>
    <row r="160" spans="1:5" ht="21.75" customHeight="1" thickBot="1" x14ac:dyDescent="0.25">
      <c r="A160" s="30" t="s">
        <v>112</v>
      </c>
      <c r="B160" s="32"/>
      <c r="C160" s="32"/>
      <c r="D160" s="32"/>
      <c r="E160" s="32"/>
    </row>
    <row r="161" spans="1:5" ht="23.25" customHeight="1" thickBot="1" x14ac:dyDescent="0.25">
      <c r="A161" s="40" t="s">
        <v>113</v>
      </c>
      <c r="B161" s="32"/>
      <c r="C161" s="32"/>
      <c r="D161" s="32"/>
      <c r="E161" s="32"/>
    </row>
    <row r="162" spans="1:5" ht="20.25" customHeight="1" thickBot="1" x14ac:dyDescent="0.25">
      <c r="A162" s="44" t="s">
        <v>86</v>
      </c>
      <c r="B162" s="32">
        <f>B152+B157</f>
        <v>1000</v>
      </c>
      <c r="C162" s="32">
        <f>C152+C157</f>
        <v>6000</v>
      </c>
      <c r="D162" s="32">
        <f>D152+D157</f>
        <v>1000</v>
      </c>
      <c r="E162" s="32">
        <f>E152+E157</f>
        <v>10000</v>
      </c>
    </row>
    <row r="163" spans="1:5" ht="27" customHeight="1" thickBot="1" x14ac:dyDescent="0.25">
      <c r="A163" s="23" t="s">
        <v>88</v>
      </c>
      <c r="B163" s="45" t="s">
        <v>115</v>
      </c>
      <c r="C163" s="46" t="s">
        <v>116</v>
      </c>
      <c r="D163" s="687" t="s">
        <v>117</v>
      </c>
      <c r="E163" s="688"/>
    </row>
    <row r="164" spans="1:5" ht="24.75" customHeight="1" thickBot="1" x14ac:dyDescent="0.25">
      <c r="A164" s="16" t="s">
        <v>65</v>
      </c>
      <c r="B164" s="659" t="s">
        <v>118</v>
      </c>
      <c r="C164" s="660"/>
      <c r="D164" s="660"/>
      <c r="E164" s="661"/>
    </row>
    <row r="165" spans="1:5" ht="18" customHeight="1" thickBot="1" x14ac:dyDescent="0.25">
      <c r="A165" s="16" t="s">
        <v>67</v>
      </c>
      <c r="B165" s="665" t="s">
        <v>109</v>
      </c>
      <c r="C165" s="666"/>
      <c r="D165" s="666"/>
      <c r="E165" s="667"/>
    </row>
    <row r="166" spans="1:5" ht="17.25" customHeight="1" x14ac:dyDescent="0.2">
      <c r="A166" s="668"/>
      <c r="B166" s="14">
        <v>2019</v>
      </c>
      <c r="C166" s="14">
        <v>2020</v>
      </c>
      <c r="D166" s="14">
        <v>2021</v>
      </c>
      <c r="E166" s="14">
        <v>2022</v>
      </c>
    </row>
    <row r="167" spans="1:5" ht="26.25" customHeight="1" thickBot="1" x14ac:dyDescent="0.25">
      <c r="A167" s="669"/>
      <c r="B167" s="24" t="s">
        <v>48</v>
      </c>
      <c r="C167" s="24" t="s">
        <v>49</v>
      </c>
      <c r="D167" s="24" t="s">
        <v>49</v>
      </c>
      <c r="E167" s="24" t="s">
        <v>49</v>
      </c>
    </row>
    <row r="168" spans="1:5" ht="26.25" customHeight="1" thickBot="1" x14ac:dyDescent="0.25">
      <c r="A168" s="16" t="s">
        <v>69</v>
      </c>
      <c r="B168" s="26">
        <v>13</v>
      </c>
      <c r="C168" s="26">
        <v>50</v>
      </c>
      <c r="D168" s="26">
        <v>150</v>
      </c>
      <c r="E168" s="26">
        <v>80</v>
      </c>
    </row>
    <row r="169" spans="1:5" ht="17.25" customHeight="1" thickBot="1" x14ac:dyDescent="0.25">
      <c r="A169" s="16" t="s">
        <v>70</v>
      </c>
      <c r="B169" s="25">
        <v>500</v>
      </c>
      <c r="C169" s="25">
        <v>3000</v>
      </c>
      <c r="D169" s="25">
        <v>1000</v>
      </c>
      <c r="E169" s="25">
        <v>5000</v>
      </c>
    </row>
    <row r="170" spans="1:5" ht="17.25" customHeight="1" thickBot="1" x14ac:dyDescent="0.25">
      <c r="A170" s="16" t="s">
        <v>71</v>
      </c>
      <c r="B170" s="25">
        <f>B169/B168</f>
        <v>38.46153846153846</v>
      </c>
      <c r="C170" s="25">
        <f>C169/C168</f>
        <v>60</v>
      </c>
      <c r="D170" s="25">
        <f>D169/D168</f>
        <v>6.666666666666667</v>
      </c>
      <c r="E170" s="25">
        <f>E169/E168</f>
        <v>62.5</v>
      </c>
    </row>
    <row r="171" spans="1:5" ht="17.25" customHeight="1" thickBot="1" x14ac:dyDescent="0.25">
      <c r="A171" s="16" t="s">
        <v>72</v>
      </c>
      <c r="B171" s="26" t="s">
        <v>73</v>
      </c>
      <c r="C171" s="27">
        <f>C168/B168-1</f>
        <v>2.8461538461538463</v>
      </c>
      <c r="D171" s="27">
        <f t="shared" ref="D171:E173" si="4">D168/C168-1</f>
        <v>2</v>
      </c>
      <c r="E171" s="27">
        <f t="shared" si="4"/>
        <v>-0.46666666666666667</v>
      </c>
    </row>
    <row r="172" spans="1:5" ht="17.25" customHeight="1" thickBot="1" x14ac:dyDescent="0.25">
      <c r="A172" s="16" t="s">
        <v>74</v>
      </c>
      <c r="B172" s="26" t="s">
        <v>73</v>
      </c>
      <c r="C172" s="27">
        <f>C169/B169-1</f>
        <v>5</v>
      </c>
      <c r="D172" s="27">
        <f t="shared" si="4"/>
        <v>-0.66666666666666674</v>
      </c>
      <c r="E172" s="27">
        <f t="shared" si="4"/>
        <v>4</v>
      </c>
    </row>
    <row r="173" spans="1:5" ht="22.5" customHeight="1" thickBot="1" x14ac:dyDescent="0.25">
      <c r="A173" s="16" t="s">
        <v>75</v>
      </c>
      <c r="B173" s="26" t="s">
        <v>73</v>
      </c>
      <c r="C173" s="27">
        <f>C170/B170-1</f>
        <v>0.56000000000000005</v>
      </c>
      <c r="D173" s="27">
        <f t="shared" si="4"/>
        <v>-0.88888888888888884</v>
      </c>
      <c r="E173" s="27">
        <f t="shared" si="4"/>
        <v>8.375</v>
      </c>
    </row>
    <row r="174" spans="1:5" ht="21.75" customHeight="1" thickBot="1" x14ac:dyDescent="0.25">
      <c r="A174" s="670" t="s">
        <v>92</v>
      </c>
      <c r="B174" s="671"/>
      <c r="C174" s="671"/>
      <c r="D174" s="671"/>
      <c r="E174" s="672"/>
    </row>
    <row r="175" spans="1:5" ht="17.25" customHeight="1" x14ac:dyDescent="0.2">
      <c r="A175" s="668"/>
      <c r="B175" s="14">
        <v>2019</v>
      </c>
      <c r="C175" s="14">
        <v>2020</v>
      </c>
      <c r="D175" s="14">
        <v>2021</v>
      </c>
      <c r="E175" s="14">
        <v>2022</v>
      </c>
    </row>
    <row r="176" spans="1:5" ht="17.25" customHeight="1" thickBot="1" x14ac:dyDescent="0.25">
      <c r="A176" s="669"/>
      <c r="B176" s="24" t="s">
        <v>48</v>
      </c>
      <c r="C176" s="24" t="s">
        <v>49</v>
      </c>
      <c r="D176" s="24" t="s">
        <v>49</v>
      </c>
      <c r="E176" s="24" t="s">
        <v>49</v>
      </c>
    </row>
    <row r="177" spans="1:5" ht="17.25" customHeight="1" thickBot="1" x14ac:dyDescent="0.25">
      <c r="A177" s="28" t="s">
        <v>110</v>
      </c>
      <c r="B177" s="32"/>
      <c r="C177" s="32"/>
      <c r="D177" s="32"/>
      <c r="E177" s="32"/>
    </row>
    <row r="178" spans="1:5" ht="17.25" customHeight="1" thickBot="1" x14ac:dyDescent="0.25">
      <c r="A178" s="30" t="s">
        <v>78</v>
      </c>
      <c r="B178" s="32"/>
      <c r="C178" s="32"/>
      <c r="D178" s="32"/>
      <c r="E178" s="32"/>
    </row>
    <row r="179" spans="1:5" ht="21" customHeight="1" thickBot="1" x14ac:dyDescent="0.25">
      <c r="A179" s="30" t="s">
        <v>111</v>
      </c>
      <c r="B179" s="32"/>
      <c r="C179" s="32"/>
      <c r="D179" s="32"/>
      <c r="E179" s="32"/>
    </row>
    <row r="180" spans="1:5" ht="23.25" customHeight="1" thickBot="1" x14ac:dyDescent="0.25">
      <c r="A180" s="30" t="s">
        <v>112</v>
      </c>
      <c r="B180" s="32"/>
      <c r="C180" s="32"/>
      <c r="D180" s="32"/>
      <c r="E180" s="32"/>
    </row>
    <row r="181" spans="1:5" ht="17.25" customHeight="1" thickBot="1" x14ac:dyDescent="0.25">
      <c r="A181" s="30" t="s">
        <v>113</v>
      </c>
      <c r="B181" s="32"/>
      <c r="C181" s="32"/>
      <c r="D181" s="32"/>
      <c r="E181" s="32"/>
    </row>
    <row r="182" spans="1:5" ht="13.5" thickBot="1" x14ac:dyDescent="0.25">
      <c r="A182" s="28" t="s">
        <v>114</v>
      </c>
      <c r="B182" s="32">
        <v>500</v>
      </c>
      <c r="C182" s="32">
        <v>3000</v>
      </c>
      <c r="D182" s="32">
        <v>1000</v>
      </c>
      <c r="E182" s="32">
        <v>5000</v>
      </c>
    </row>
    <row r="183" spans="1:5" ht="13.5" thickBot="1" x14ac:dyDescent="0.25">
      <c r="A183" s="30" t="s">
        <v>78</v>
      </c>
      <c r="B183" s="32">
        <v>500</v>
      </c>
      <c r="C183" s="32">
        <v>3000</v>
      </c>
      <c r="D183" s="32">
        <v>1000</v>
      </c>
      <c r="E183" s="32">
        <v>5000</v>
      </c>
    </row>
    <row r="184" spans="1:5" ht="13.5" thickBot="1" x14ac:dyDescent="0.25">
      <c r="A184" s="30" t="s">
        <v>111</v>
      </c>
      <c r="B184" s="32"/>
      <c r="C184" s="32"/>
      <c r="D184" s="32"/>
      <c r="E184" s="32"/>
    </row>
    <row r="185" spans="1:5" ht="13.5" thickBot="1" x14ac:dyDescent="0.25">
      <c r="A185" s="30" t="s">
        <v>112</v>
      </c>
      <c r="B185" s="32"/>
      <c r="C185" s="32"/>
      <c r="D185" s="32"/>
      <c r="E185" s="32"/>
    </row>
    <row r="186" spans="1:5" ht="33.75" customHeight="1" thickBot="1" x14ac:dyDescent="0.25">
      <c r="A186" s="30" t="s">
        <v>113</v>
      </c>
      <c r="B186" s="32"/>
      <c r="C186" s="32"/>
      <c r="D186" s="32"/>
      <c r="E186" s="32"/>
    </row>
    <row r="187" spans="1:5" ht="24.75" customHeight="1" thickBot="1" x14ac:dyDescent="0.25">
      <c r="A187" s="36" t="s">
        <v>93</v>
      </c>
      <c r="B187" s="32">
        <f>B182+B177</f>
        <v>500</v>
      </c>
      <c r="C187" s="32">
        <f>C182+C177</f>
        <v>3000</v>
      </c>
      <c r="D187" s="32">
        <f>D182+D177</f>
        <v>1000</v>
      </c>
      <c r="E187" s="32">
        <f>E182+E177</f>
        <v>5000</v>
      </c>
    </row>
    <row r="188" spans="1:5" ht="12.75" customHeight="1" thickBot="1" x14ac:dyDescent="0.25">
      <c r="A188" s="656" t="s">
        <v>119</v>
      </c>
      <c r="B188" s="657"/>
      <c r="C188" s="657"/>
      <c r="D188" s="657"/>
      <c r="E188" s="658"/>
    </row>
    <row r="189" spans="1:5" ht="17.25" customHeight="1" thickBot="1" x14ac:dyDescent="0.25">
      <c r="A189" s="656" t="s">
        <v>120</v>
      </c>
      <c r="B189" s="657"/>
      <c r="C189" s="657"/>
      <c r="D189" s="657"/>
      <c r="E189" s="658"/>
    </row>
    <row r="190" spans="1:5" ht="13.5" thickBot="1" x14ac:dyDescent="0.25">
      <c r="A190" s="16" t="s">
        <v>121</v>
      </c>
      <c r="B190" s="690" t="s">
        <v>122</v>
      </c>
      <c r="C190" s="691"/>
      <c r="D190" s="691"/>
      <c r="E190" s="692"/>
    </row>
    <row r="191" spans="1:5" ht="34.5" thickBot="1" x14ac:dyDescent="0.25">
      <c r="A191" s="23" t="s">
        <v>63</v>
      </c>
      <c r="B191" s="47" t="s">
        <v>123</v>
      </c>
      <c r="C191" s="48" t="s">
        <v>116</v>
      </c>
      <c r="D191" s="665" t="s">
        <v>124</v>
      </c>
      <c r="E191" s="667"/>
    </row>
    <row r="192" spans="1:5" ht="15.75" customHeight="1" thickBot="1" x14ac:dyDescent="0.25">
      <c r="A192" s="16" t="s">
        <v>65</v>
      </c>
      <c r="B192" s="659" t="s">
        <v>125</v>
      </c>
      <c r="C192" s="660"/>
      <c r="D192" s="660"/>
      <c r="E192" s="661"/>
    </row>
    <row r="193" spans="1:5" ht="13.5" thickBot="1" x14ac:dyDescent="0.25">
      <c r="A193" s="16" t="s">
        <v>67</v>
      </c>
      <c r="B193" s="665" t="s">
        <v>126</v>
      </c>
      <c r="C193" s="666"/>
      <c r="D193" s="666"/>
      <c r="E193" s="667"/>
    </row>
    <row r="194" spans="1:5" x14ac:dyDescent="0.2">
      <c r="A194" s="668"/>
      <c r="B194" s="14">
        <v>2019</v>
      </c>
      <c r="C194" s="14">
        <v>2020</v>
      </c>
      <c r="D194" s="14">
        <v>2021</v>
      </c>
      <c r="E194" s="14">
        <v>2022</v>
      </c>
    </row>
    <row r="195" spans="1:5" ht="13.5" thickBot="1" x14ac:dyDescent="0.25">
      <c r="A195" s="669"/>
      <c r="B195" s="24" t="s">
        <v>48</v>
      </c>
      <c r="C195" s="24" t="s">
        <v>49</v>
      </c>
      <c r="D195" s="24" t="s">
        <v>49</v>
      </c>
      <c r="E195" s="24" t="s">
        <v>49</v>
      </c>
    </row>
    <row r="196" spans="1:5" ht="15.75" customHeight="1" thickBot="1" x14ac:dyDescent="0.25">
      <c r="A196" s="16" t="s">
        <v>69</v>
      </c>
      <c r="B196" s="25">
        <v>355</v>
      </c>
      <c r="C196" s="25">
        <v>0</v>
      </c>
      <c r="D196" s="25">
        <v>0</v>
      </c>
      <c r="E196" s="25">
        <v>0</v>
      </c>
    </row>
    <row r="197" spans="1:5" ht="12.75" customHeight="1" thickBot="1" x14ac:dyDescent="0.25">
      <c r="A197" s="16" t="s">
        <v>70</v>
      </c>
      <c r="B197" s="25">
        <v>73500</v>
      </c>
      <c r="C197" s="25">
        <v>0</v>
      </c>
      <c r="D197" s="25">
        <f>D215</f>
        <v>0</v>
      </c>
      <c r="E197" s="25">
        <f>E215</f>
        <v>0</v>
      </c>
    </row>
    <row r="198" spans="1:5" ht="9" customHeight="1" thickBot="1" x14ac:dyDescent="0.25">
      <c r="A198" s="16" t="s">
        <v>71</v>
      </c>
      <c r="B198" s="25">
        <f>B197/B196</f>
        <v>207.04225352112675</v>
      </c>
      <c r="C198" s="25">
        <v>0</v>
      </c>
      <c r="D198" s="25">
        <v>0</v>
      </c>
      <c r="E198" s="25">
        <v>0</v>
      </c>
    </row>
    <row r="199" spans="1:5" ht="13.5" thickBot="1" x14ac:dyDescent="0.25">
      <c r="A199" s="16" t="s">
        <v>72</v>
      </c>
      <c r="B199" s="26" t="s">
        <v>73</v>
      </c>
      <c r="C199" s="27">
        <f>C196/B196-1</f>
        <v>-1</v>
      </c>
      <c r="D199" s="27"/>
      <c r="E199" s="27"/>
    </row>
    <row r="200" spans="1:5" ht="13.5" thickBot="1" x14ac:dyDescent="0.25">
      <c r="A200" s="16" t="s">
        <v>74</v>
      </c>
      <c r="B200" s="26" t="s">
        <v>73</v>
      </c>
      <c r="C200" s="27">
        <f>C197/B197-1</f>
        <v>-1</v>
      </c>
      <c r="D200" s="27"/>
      <c r="E200" s="27"/>
    </row>
    <row r="201" spans="1:5" ht="13.5" thickBot="1" x14ac:dyDescent="0.25">
      <c r="A201" s="16" t="s">
        <v>75</v>
      </c>
      <c r="B201" s="26" t="s">
        <v>73</v>
      </c>
      <c r="C201" s="27">
        <f>C198/B198-1</f>
        <v>-1</v>
      </c>
      <c r="D201" s="27"/>
      <c r="E201" s="27"/>
    </row>
    <row r="202" spans="1:5" ht="15" customHeight="1" thickBot="1" x14ac:dyDescent="0.25">
      <c r="A202" s="670" t="s">
        <v>76</v>
      </c>
      <c r="B202" s="671"/>
      <c r="C202" s="671"/>
      <c r="D202" s="671"/>
      <c r="E202" s="672"/>
    </row>
    <row r="203" spans="1:5" x14ac:dyDescent="0.2">
      <c r="A203" s="668"/>
      <c r="B203" s="14">
        <v>2019</v>
      </c>
      <c r="C203" s="14">
        <v>2020</v>
      </c>
      <c r="D203" s="14">
        <v>2021</v>
      </c>
      <c r="E203" s="14">
        <v>2022</v>
      </c>
    </row>
    <row r="204" spans="1:5" ht="18.75" customHeight="1" thickBot="1" x14ac:dyDescent="0.25">
      <c r="A204" s="669"/>
      <c r="B204" s="24" t="s">
        <v>48</v>
      </c>
      <c r="C204" s="24" t="s">
        <v>49</v>
      </c>
      <c r="D204" s="24" t="s">
        <v>49</v>
      </c>
      <c r="E204" s="24" t="s">
        <v>49</v>
      </c>
    </row>
    <row r="205" spans="1:5" ht="13.5" thickBot="1" x14ac:dyDescent="0.25">
      <c r="A205" s="28" t="s">
        <v>110</v>
      </c>
      <c r="B205" s="33"/>
      <c r="C205" s="33"/>
      <c r="D205" s="33"/>
      <c r="E205" s="33"/>
    </row>
    <row r="206" spans="1:5" ht="41.25" customHeight="1" thickBot="1" x14ac:dyDescent="0.25">
      <c r="A206" s="30" t="s">
        <v>78</v>
      </c>
      <c r="B206" s="33"/>
      <c r="C206" s="33"/>
      <c r="D206" s="33"/>
      <c r="E206" s="33"/>
    </row>
    <row r="207" spans="1:5" ht="36" customHeight="1" thickBot="1" x14ac:dyDescent="0.25">
      <c r="A207" s="30" t="s">
        <v>111</v>
      </c>
      <c r="B207" s="33"/>
      <c r="C207" s="33"/>
      <c r="D207" s="33"/>
      <c r="E207" s="33"/>
    </row>
    <row r="208" spans="1:5" ht="13.5" thickBot="1" x14ac:dyDescent="0.25">
      <c r="A208" s="30" t="s">
        <v>112</v>
      </c>
      <c r="B208" s="33"/>
      <c r="C208" s="33"/>
      <c r="D208" s="33"/>
      <c r="E208" s="33"/>
    </row>
    <row r="209" spans="1:5" ht="12.75" customHeight="1" thickBot="1" x14ac:dyDescent="0.25">
      <c r="A209" s="30" t="s">
        <v>113</v>
      </c>
      <c r="B209" s="33"/>
      <c r="C209" s="33"/>
      <c r="D209" s="33"/>
      <c r="E209" s="33"/>
    </row>
    <row r="210" spans="1:5" ht="9" customHeight="1" thickBot="1" x14ac:dyDescent="0.25">
      <c r="A210" s="28" t="s">
        <v>114</v>
      </c>
      <c r="B210" s="32">
        <v>73500</v>
      </c>
      <c r="C210" s="33"/>
      <c r="D210" s="33">
        <v>0</v>
      </c>
      <c r="E210" s="33">
        <v>0</v>
      </c>
    </row>
    <row r="211" spans="1:5" ht="13.5" thickBot="1" x14ac:dyDescent="0.25">
      <c r="A211" s="30" t="s">
        <v>78</v>
      </c>
      <c r="B211" s="32">
        <v>73500</v>
      </c>
      <c r="C211" s="33"/>
      <c r="D211" s="33"/>
      <c r="E211" s="33"/>
    </row>
    <row r="212" spans="1:5" ht="13.5" thickBot="1" x14ac:dyDescent="0.25">
      <c r="A212" s="30" t="s">
        <v>111</v>
      </c>
      <c r="B212" s="32"/>
      <c r="C212" s="33"/>
      <c r="D212" s="33"/>
      <c r="E212" s="33"/>
    </row>
    <row r="213" spans="1:5" ht="13.5" thickBot="1" x14ac:dyDescent="0.25">
      <c r="A213" s="30" t="s">
        <v>112</v>
      </c>
      <c r="B213" s="32"/>
      <c r="C213" s="33"/>
      <c r="D213" s="33"/>
      <c r="E213" s="33"/>
    </row>
    <row r="214" spans="1:5" ht="13.5" thickBot="1" x14ac:dyDescent="0.25">
      <c r="A214" s="30" t="s">
        <v>113</v>
      </c>
      <c r="B214" s="32"/>
      <c r="C214" s="33"/>
      <c r="D214" s="33"/>
      <c r="E214" s="33"/>
    </row>
    <row r="215" spans="1:5" ht="14.25" thickBot="1" x14ac:dyDescent="0.25">
      <c r="A215" s="36" t="s">
        <v>86</v>
      </c>
      <c r="B215" s="32">
        <v>73500</v>
      </c>
      <c r="C215" s="32">
        <v>0</v>
      </c>
      <c r="D215" s="32">
        <f>D210+D205</f>
        <v>0</v>
      </c>
      <c r="E215" s="32">
        <f>E210+E205</f>
        <v>0</v>
      </c>
    </row>
    <row r="216" spans="1:5" ht="23.25" thickBot="1" x14ac:dyDescent="0.25">
      <c r="A216" s="49" t="s">
        <v>88</v>
      </c>
      <c r="B216" s="50" t="s">
        <v>127</v>
      </c>
      <c r="C216" s="48" t="s">
        <v>116</v>
      </c>
      <c r="D216" s="665" t="s">
        <v>128</v>
      </c>
      <c r="E216" s="667"/>
    </row>
    <row r="217" spans="1:5" ht="26.25" customHeight="1" thickBot="1" x14ac:dyDescent="0.25">
      <c r="A217" s="16" t="s">
        <v>65</v>
      </c>
      <c r="B217" s="659" t="s">
        <v>129</v>
      </c>
      <c r="C217" s="660"/>
      <c r="D217" s="660"/>
      <c r="E217" s="661"/>
    </row>
    <row r="218" spans="1:5" ht="12.75" customHeight="1" thickBot="1" x14ac:dyDescent="0.25">
      <c r="A218" s="16" t="s">
        <v>67</v>
      </c>
      <c r="B218" s="665" t="s">
        <v>126</v>
      </c>
      <c r="C218" s="666"/>
      <c r="D218" s="666"/>
      <c r="E218" s="667"/>
    </row>
    <row r="219" spans="1:5" ht="9" customHeight="1" x14ac:dyDescent="0.2">
      <c r="A219" s="668"/>
      <c r="B219" s="14">
        <v>2019</v>
      </c>
      <c r="C219" s="14">
        <v>2020</v>
      </c>
      <c r="D219" s="14">
        <v>2021</v>
      </c>
      <c r="E219" s="14">
        <v>2022</v>
      </c>
    </row>
    <row r="220" spans="1:5" ht="13.5" thickBot="1" x14ac:dyDescent="0.25">
      <c r="A220" s="669"/>
      <c r="B220" s="24" t="s">
        <v>48</v>
      </c>
      <c r="C220" s="24" t="s">
        <v>49</v>
      </c>
      <c r="D220" s="24" t="s">
        <v>49</v>
      </c>
      <c r="E220" s="24" t="s">
        <v>49</v>
      </c>
    </row>
    <row r="221" spans="1:5" ht="13.5" thickBot="1" x14ac:dyDescent="0.25">
      <c r="A221" s="16" t="s">
        <v>69</v>
      </c>
      <c r="B221" s="25">
        <v>495</v>
      </c>
      <c r="C221" s="25">
        <v>495</v>
      </c>
      <c r="D221" s="25"/>
      <c r="E221" s="25"/>
    </row>
    <row r="222" spans="1:5" ht="13.5" thickBot="1" x14ac:dyDescent="0.25">
      <c r="A222" s="16" t="s">
        <v>70</v>
      </c>
      <c r="B222" s="25">
        <v>42300</v>
      </c>
      <c r="C222" s="25">
        <v>8700</v>
      </c>
      <c r="D222" s="25"/>
      <c r="E222" s="25"/>
    </row>
    <row r="223" spans="1:5" ht="15" customHeight="1" thickBot="1" x14ac:dyDescent="0.25">
      <c r="A223" s="16" t="s">
        <v>71</v>
      </c>
      <c r="B223" s="25">
        <f>B222/B221</f>
        <v>85.454545454545453</v>
      </c>
      <c r="C223" s="25">
        <f>C222/C221</f>
        <v>17.575757575757574</v>
      </c>
      <c r="D223" s="25"/>
      <c r="E223" s="25"/>
    </row>
    <row r="224" spans="1:5" ht="13.5" thickBot="1" x14ac:dyDescent="0.25">
      <c r="A224" s="16" t="s">
        <v>72</v>
      </c>
      <c r="B224" s="26"/>
      <c r="C224" s="27">
        <f>C221/B221-1</f>
        <v>0</v>
      </c>
      <c r="D224" s="27"/>
      <c r="E224" s="27"/>
    </row>
    <row r="225" spans="1:5" ht="13.5" thickBot="1" x14ac:dyDescent="0.25">
      <c r="A225" s="16" t="s">
        <v>74</v>
      </c>
      <c r="B225" s="26"/>
      <c r="C225" s="27">
        <f>C222/B222-1</f>
        <v>-0.79432624113475181</v>
      </c>
      <c r="D225" s="27"/>
      <c r="E225" s="27"/>
    </row>
    <row r="226" spans="1:5" ht="13.5" thickBot="1" x14ac:dyDescent="0.25">
      <c r="A226" s="16" t="s">
        <v>75</v>
      </c>
      <c r="B226" s="26"/>
      <c r="C226" s="27">
        <f>C223/B223-1</f>
        <v>-0.79432624113475181</v>
      </c>
      <c r="D226" s="27"/>
      <c r="E226" s="27"/>
    </row>
    <row r="227" spans="1:5" ht="15.75" customHeight="1" thickBot="1" x14ac:dyDescent="0.25">
      <c r="A227" s="670" t="s">
        <v>92</v>
      </c>
      <c r="B227" s="671"/>
      <c r="C227" s="671"/>
      <c r="D227" s="671"/>
      <c r="E227" s="672"/>
    </row>
    <row r="228" spans="1:5" ht="27" customHeight="1" x14ac:dyDescent="0.2">
      <c r="A228" s="668"/>
      <c r="B228" s="14">
        <v>2019</v>
      </c>
      <c r="C228" s="14">
        <v>2020</v>
      </c>
      <c r="D228" s="14">
        <v>2021</v>
      </c>
      <c r="E228" s="14">
        <v>2022</v>
      </c>
    </row>
    <row r="229" spans="1:5" ht="13.5" thickBot="1" x14ac:dyDescent="0.25">
      <c r="A229" s="669"/>
      <c r="B229" s="24" t="s">
        <v>48</v>
      </c>
      <c r="C229" s="24" t="s">
        <v>49</v>
      </c>
      <c r="D229" s="24" t="s">
        <v>49</v>
      </c>
      <c r="E229" s="24" t="s">
        <v>49</v>
      </c>
    </row>
    <row r="230" spans="1:5" ht="17.25" customHeight="1" thickBot="1" x14ac:dyDescent="0.25">
      <c r="A230" s="28" t="s">
        <v>110</v>
      </c>
      <c r="B230" s="33"/>
      <c r="C230" s="33"/>
      <c r="D230" s="33"/>
      <c r="E230" s="33"/>
    </row>
    <row r="231" spans="1:5" ht="13.5" thickBot="1" x14ac:dyDescent="0.25">
      <c r="A231" s="30" t="s">
        <v>78</v>
      </c>
      <c r="B231" s="33"/>
      <c r="C231" s="33"/>
      <c r="D231" s="33"/>
      <c r="E231" s="33"/>
    </row>
    <row r="232" spans="1:5" ht="12.75" customHeight="1" thickBot="1" x14ac:dyDescent="0.25">
      <c r="A232" s="30" t="s">
        <v>111</v>
      </c>
      <c r="B232" s="33"/>
      <c r="C232" s="33"/>
      <c r="D232" s="33"/>
      <c r="E232" s="33"/>
    </row>
    <row r="233" spans="1:5" ht="9" customHeight="1" thickBot="1" x14ac:dyDescent="0.25">
      <c r="A233" s="30" t="s">
        <v>112</v>
      </c>
      <c r="B233" s="33"/>
      <c r="C233" s="33"/>
      <c r="D233" s="33"/>
      <c r="E233" s="33"/>
    </row>
    <row r="234" spans="1:5" ht="13.5" thickBot="1" x14ac:dyDescent="0.25">
      <c r="A234" s="30" t="s">
        <v>113</v>
      </c>
      <c r="B234" s="33"/>
      <c r="C234" s="33"/>
      <c r="D234" s="33"/>
      <c r="E234" s="33"/>
    </row>
    <row r="235" spans="1:5" ht="13.5" thickBot="1" x14ac:dyDescent="0.25">
      <c r="A235" s="28" t="s">
        <v>114</v>
      </c>
      <c r="B235" s="32">
        <v>42300</v>
      </c>
      <c r="C235" s="33">
        <v>8700</v>
      </c>
      <c r="D235" s="33"/>
      <c r="E235" s="33">
        <v>0</v>
      </c>
    </row>
    <row r="236" spans="1:5" ht="13.5" thickBot="1" x14ac:dyDescent="0.25">
      <c r="A236" s="30" t="s">
        <v>78</v>
      </c>
      <c r="B236" s="32">
        <v>42300</v>
      </c>
      <c r="C236" s="33">
        <v>8700</v>
      </c>
      <c r="D236" s="33"/>
      <c r="E236" s="33"/>
    </row>
    <row r="237" spans="1:5" ht="13.5" thickBot="1" x14ac:dyDescent="0.25">
      <c r="A237" s="30" t="s">
        <v>111</v>
      </c>
      <c r="B237" s="32"/>
      <c r="C237" s="33"/>
      <c r="D237" s="33"/>
      <c r="E237" s="33"/>
    </row>
    <row r="238" spans="1:5" ht="13.5" thickBot="1" x14ac:dyDescent="0.25">
      <c r="A238" s="30" t="s">
        <v>112</v>
      </c>
      <c r="B238" s="32"/>
      <c r="C238" s="33"/>
      <c r="D238" s="33"/>
      <c r="E238" s="33"/>
    </row>
    <row r="239" spans="1:5" ht="13.5" thickBot="1" x14ac:dyDescent="0.25">
      <c r="A239" s="30" t="s">
        <v>113</v>
      </c>
      <c r="B239" s="32"/>
      <c r="C239" s="33"/>
      <c r="D239" s="33"/>
      <c r="E239" s="33"/>
    </row>
    <row r="240" spans="1:5" ht="15.75" customHeight="1" thickBot="1" x14ac:dyDescent="0.25">
      <c r="A240" s="51" t="s">
        <v>93</v>
      </c>
      <c r="B240" s="32">
        <f>B235+B230</f>
        <v>42300</v>
      </c>
      <c r="C240" s="32">
        <f>C235+C230</f>
        <v>8700</v>
      </c>
      <c r="D240" s="32">
        <f>D235+D230</f>
        <v>0</v>
      </c>
      <c r="E240" s="32">
        <f>E235+E230</f>
        <v>0</v>
      </c>
    </row>
    <row r="241" spans="1:5" ht="13.5" thickBot="1" x14ac:dyDescent="0.25">
      <c r="A241" s="12" t="s">
        <v>121</v>
      </c>
      <c r="B241" s="690" t="s">
        <v>130</v>
      </c>
      <c r="C241" s="691"/>
      <c r="D241" s="691"/>
      <c r="E241" s="692"/>
    </row>
    <row r="242" spans="1:5" ht="39.75" customHeight="1" thickBot="1" x14ac:dyDescent="0.25">
      <c r="A242" s="23" t="s">
        <v>131</v>
      </c>
      <c r="B242" s="52" t="s">
        <v>132</v>
      </c>
      <c r="C242" s="48" t="s">
        <v>116</v>
      </c>
      <c r="D242" s="665" t="s">
        <v>133</v>
      </c>
      <c r="E242" s="667"/>
    </row>
    <row r="243" spans="1:5" ht="15.75" customHeight="1" thickBot="1" x14ac:dyDescent="0.25">
      <c r="A243" s="16" t="s">
        <v>65</v>
      </c>
      <c r="B243" s="659" t="s">
        <v>134</v>
      </c>
      <c r="C243" s="660"/>
      <c r="D243" s="660"/>
      <c r="E243" s="661"/>
    </row>
    <row r="244" spans="1:5" ht="13.5" thickBot="1" x14ac:dyDescent="0.25">
      <c r="A244" s="16" t="s">
        <v>67</v>
      </c>
      <c r="B244" s="665" t="s">
        <v>135</v>
      </c>
      <c r="C244" s="666"/>
      <c r="D244" s="666"/>
      <c r="E244" s="667"/>
    </row>
    <row r="245" spans="1:5" ht="25.5" customHeight="1" x14ac:dyDescent="0.2">
      <c r="A245" s="668"/>
      <c r="B245" s="14">
        <v>2019</v>
      </c>
      <c r="C245" s="14">
        <v>2020</v>
      </c>
      <c r="D245" s="14">
        <v>2021</v>
      </c>
      <c r="E245" s="14">
        <v>2022</v>
      </c>
    </row>
    <row r="246" spans="1:5" ht="15.75" customHeight="1" thickBot="1" x14ac:dyDescent="0.25">
      <c r="A246" s="669"/>
      <c r="B246" s="24" t="s">
        <v>48</v>
      </c>
      <c r="C246" s="24" t="s">
        <v>49</v>
      </c>
      <c r="D246" s="24" t="s">
        <v>49</v>
      </c>
      <c r="E246" s="24" t="s">
        <v>49</v>
      </c>
    </row>
    <row r="247" spans="1:5" ht="13.5" thickBot="1" x14ac:dyDescent="0.25">
      <c r="A247" s="16" t="s">
        <v>69</v>
      </c>
      <c r="B247" s="26">
        <v>1</v>
      </c>
      <c r="C247" s="26">
        <v>1</v>
      </c>
      <c r="D247" s="26">
        <v>1</v>
      </c>
      <c r="E247" s="26">
        <v>1</v>
      </c>
    </row>
    <row r="248" spans="1:5" ht="23.25" customHeight="1" thickBot="1" x14ac:dyDescent="0.25">
      <c r="A248" s="16" t="s">
        <v>70</v>
      </c>
      <c r="B248" s="25">
        <v>350000</v>
      </c>
      <c r="C248" s="25">
        <f>C266</f>
        <v>225000</v>
      </c>
      <c r="D248" s="25">
        <f>D266</f>
        <v>110000</v>
      </c>
      <c r="E248" s="25">
        <f>E266</f>
        <v>110000</v>
      </c>
    </row>
    <row r="249" spans="1:5" ht="23.25" customHeight="1" thickBot="1" x14ac:dyDescent="0.25">
      <c r="A249" s="16" t="s">
        <v>71</v>
      </c>
      <c r="B249" s="25">
        <f>B248/B247</f>
        <v>350000</v>
      </c>
      <c r="C249" s="25">
        <f>C248/C247</f>
        <v>225000</v>
      </c>
      <c r="D249" s="25">
        <f>D248/D247</f>
        <v>110000</v>
      </c>
      <c r="E249" s="25">
        <f>E248/E247</f>
        <v>110000</v>
      </c>
    </row>
    <row r="250" spans="1:5" ht="12.75" customHeight="1" thickBot="1" x14ac:dyDescent="0.25">
      <c r="A250" s="16" t="s">
        <v>72</v>
      </c>
      <c r="B250" s="53">
        <f>B249/B248-1</f>
        <v>0</v>
      </c>
      <c r="C250" s="27">
        <f>C247/B247-1</f>
        <v>0</v>
      </c>
      <c r="D250" s="27">
        <f t="shared" ref="D250:E252" si="5">D247/C247-1</f>
        <v>0</v>
      </c>
      <c r="E250" s="27">
        <f t="shared" si="5"/>
        <v>0</v>
      </c>
    </row>
    <row r="251" spans="1:5" ht="15" customHeight="1" thickBot="1" x14ac:dyDescent="0.25">
      <c r="A251" s="16" t="s">
        <v>74</v>
      </c>
      <c r="B251" s="26" t="s">
        <v>73</v>
      </c>
      <c r="C251" s="27">
        <f>C248/B248-1</f>
        <v>-0.3571428571428571</v>
      </c>
      <c r="D251" s="27">
        <f t="shared" si="5"/>
        <v>-0.51111111111111107</v>
      </c>
      <c r="E251" s="27">
        <f t="shared" si="5"/>
        <v>0</v>
      </c>
    </row>
    <row r="252" spans="1:5" ht="26.25" customHeight="1" thickBot="1" x14ac:dyDescent="0.25">
      <c r="A252" s="16" t="s">
        <v>75</v>
      </c>
      <c r="B252" s="26" t="s">
        <v>73</v>
      </c>
      <c r="C252" s="27">
        <f>C249/B249-1</f>
        <v>-0.3571428571428571</v>
      </c>
      <c r="D252" s="27">
        <f t="shared" si="5"/>
        <v>-0.51111111111111107</v>
      </c>
      <c r="E252" s="27">
        <f t="shared" si="5"/>
        <v>0</v>
      </c>
    </row>
    <row r="253" spans="1:5" ht="23.25" customHeight="1" thickBot="1" x14ac:dyDescent="0.25">
      <c r="A253" s="670" t="s">
        <v>98</v>
      </c>
      <c r="B253" s="671"/>
      <c r="C253" s="671"/>
      <c r="D253" s="671"/>
      <c r="E253" s="672"/>
    </row>
    <row r="254" spans="1:5" ht="15.75" customHeight="1" x14ac:dyDescent="0.2">
      <c r="A254" s="668"/>
      <c r="B254" s="14">
        <v>2019</v>
      </c>
      <c r="C254" s="14">
        <v>2020</v>
      </c>
      <c r="D254" s="14">
        <v>2021</v>
      </c>
      <c r="E254" s="14">
        <v>2022</v>
      </c>
    </row>
    <row r="255" spans="1:5" ht="12.75" customHeight="1" thickBot="1" x14ac:dyDescent="0.25">
      <c r="A255" s="669"/>
      <c r="B255" s="24" t="s">
        <v>48</v>
      </c>
      <c r="C255" s="24" t="s">
        <v>49</v>
      </c>
      <c r="D255" s="24" t="s">
        <v>49</v>
      </c>
      <c r="E255" s="24" t="s">
        <v>49</v>
      </c>
    </row>
    <row r="256" spans="1:5" ht="14.25" customHeight="1" thickBot="1" x14ac:dyDescent="0.25">
      <c r="A256" s="28" t="s">
        <v>110</v>
      </c>
      <c r="B256" s="33">
        <f>B258+B260</f>
        <v>350000</v>
      </c>
      <c r="C256" s="33">
        <f>C258+C260</f>
        <v>225000</v>
      </c>
      <c r="D256" s="33">
        <f>D258+D260</f>
        <v>110000</v>
      </c>
      <c r="E256" s="33">
        <f>E258+E260</f>
        <v>110000</v>
      </c>
    </row>
    <row r="257" spans="1:5" ht="15.75" customHeight="1" thickBot="1" x14ac:dyDescent="0.25">
      <c r="A257" s="30" t="s">
        <v>78</v>
      </c>
      <c r="B257" s="33"/>
      <c r="C257" s="33"/>
      <c r="D257" s="33"/>
      <c r="E257" s="33"/>
    </row>
    <row r="258" spans="1:5" ht="13.5" thickBot="1" x14ac:dyDescent="0.25">
      <c r="A258" s="30" t="s">
        <v>111</v>
      </c>
      <c r="B258" s="32">
        <v>350000</v>
      </c>
      <c r="C258" s="33">
        <v>225000</v>
      </c>
      <c r="D258" s="33">
        <v>110000</v>
      </c>
      <c r="E258" s="33">
        <v>110000</v>
      </c>
    </row>
    <row r="259" spans="1:5" ht="13.5" thickBot="1" x14ac:dyDescent="0.25">
      <c r="A259" s="30" t="s">
        <v>112</v>
      </c>
      <c r="B259" s="33"/>
      <c r="C259" s="33"/>
      <c r="D259" s="33"/>
      <c r="E259" s="33"/>
    </row>
    <row r="260" spans="1:5" ht="13.5" thickBot="1" x14ac:dyDescent="0.25">
      <c r="A260" s="30" t="s">
        <v>113</v>
      </c>
      <c r="B260" s="33"/>
      <c r="C260" s="33"/>
      <c r="D260" s="33"/>
      <c r="E260" s="33"/>
    </row>
    <row r="261" spans="1:5" ht="13.5" thickBot="1" x14ac:dyDescent="0.25">
      <c r="A261" s="28" t="s">
        <v>114</v>
      </c>
      <c r="B261" s="32"/>
      <c r="C261" s="32"/>
      <c r="D261" s="32"/>
      <c r="E261" s="32"/>
    </row>
    <row r="262" spans="1:5" ht="13.5" thickBot="1" x14ac:dyDescent="0.25">
      <c r="A262" s="30" t="s">
        <v>78</v>
      </c>
      <c r="B262" s="33"/>
      <c r="C262" s="33"/>
      <c r="D262" s="33"/>
      <c r="E262" s="33"/>
    </row>
    <row r="263" spans="1:5" ht="12.75" customHeight="1" thickBot="1" x14ac:dyDescent="0.25">
      <c r="A263" s="30" t="s">
        <v>111</v>
      </c>
      <c r="B263" s="33"/>
      <c r="C263" s="33"/>
      <c r="D263" s="33"/>
      <c r="E263" s="33"/>
    </row>
    <row r="264" spans="1:5" ht="9" customHeight="1" thickBot="1" x14ac:dyDescent="0.25">
      <c r="A264" s="30" t="s">
        <v>112</v>
      </c>
      <c r="B264" s="32"/>
      <c r="C264" s="32"/>
      <c r="D264" s="32"/>
      <c r="E264" s="32"/>
    </row>
    <row r="265" spans="1:5" ht="15.75" customHeight="1" thickBot="1" x14ac:dyDescent="0.25">
      <c r="A265" s="40" t="s">
        <v>113</v>
      </c>
      <c r="B265" s="33"/>
      <c r="C265" s="33"/>
      <c r="D265" s="33"/>
      <c r="E265" s="33"/>
    </row>
    <row r="266" spans="1:5" ht="12.75" customHeight="1" thickBot="1" x14ac:dyDescent="0.25">
      <c r="A266" s="54" t="s">
        <v>99</v>
      </c>
      <c r="B266" s="32">
        <f>B261+B256</f>
        <v>350000</v>
      </c>
      <c r="C266" s="32">
        <f>C261+C256</f>
        <v>225000</v>
      </c>
      <c r="D266" s="32">
        <f>D261+D256</f>
        <v>110000</v>
      </c>
      <c r="E266" s="32">
        <f>E261+E256</f>
        <v>110000</v>
      </c>
    </row>
    <row r="267" spans="1:5" ht="21.75" customHeight="1" thickBot="1" x14ac:dyDescent="0.25">
      <c r="A267" s="23" t="s">
        <v>136</v>
      </c>
      <c r="B267" s="55" t="s">
        <v>132</v>
      </c>
      <c r="C267" s="48" t="s">
        <v>116</v>
      </c>
      <c r="D267" s="665" t="s">
        <v>133</v>
      </c>
      <c r="E267" s="667"/>
    </row>
    <row r="268" spans="1:5" ht="12.75" customHeight="1" thickBot="1" x14ac:dyDescent="0.25">
      <c r="A268" s="16" t="s">
        <v>65</v>
      </c>
      <c r="B268" s="659" t="s">
        <v>137</v>
      </c>
      <c r="C268" s="660"/>
      <c r="D268" s="660"/>
      <c r="E268" s="661"/>
    </row>
    <row r="269" spans="1:5" ht="12.75" customHeight="1" thickBot="1" x14ac:dyDescent="0.25">
      <c r="A269" s="16" t="s">
        <v>67</v>
      </c>
      <c r="B269" s="665" t="s">
        <v>135</v>
      </c>
      <c r="C269" s="666"/>
      <c r="D269" s="666"/>
      <c r="E269" s="667"/>
    </row>
    <row r="270" spans="1:5" ht="12.75" customHeight="1" x14ac:dyDescent="0.2">
      <c r="A270" s="668"/>
      <c r="B270" s="14">
        <v>2019</v>
      </c>
      <c r="C270" s="14">
        <v>2020</v>
      </c>
      <c r="D270" s="14">
        <v>2021</v>
      </c>
      <c r="E270" s="14">
        <v>2022</v>
      </c>
    </row>
    <row r="271" spans="1:5" ht="12.75" customHeight="1" thickBot="1" x14ac:dyDescent="0.25">
      <c r="A271" s="669"/>
      <c r="B271" s="24" t="s">
        <v>48</v>
      </c>
      <c r="C271" s="24" t="s">
        <v>49</v>
      </c>
      <c r="D271" s="24" t="s">
        <v>49</v>
      </c>
      <c r="E271" s="24" t="s">
        <v>49</v>
      </c>
    </row>
    <row r="272" spans="1:5" ht="12.75" customHeight="1" thickBot="1" x14ac:dyDescent="0.25">
      <c r="A272" s="16" t="s">
        <v>69</v>
      </c>
      <c r="B272" s="26">
        <v>1</v>
      </c>
      <c r="C272" s="26">
        <v>1</v>
      </c>
      <c r="D272" s="26">
        <v>1</v>
      </c>
      <c r="E272" s="26">
        <v>1</v>
      </c>
    </row>
    <row r="273" spans="1:5" ht="12.75" customHeight="1" thickBot="1" x14ac:dyDescent="0.25">
      <c r="A273" s="16" t="s">
        <v>70</v>
      </c>
      <c r="B273" s="25">
        <v>6300</v>
      </c>
      <c r="C273" s="25">
        <f>C291</f>
        <v>5000</v>
      </c>
      <c r="D273" s="25">
        <f>D291</f>
        <v>500</v>
      </c>
      <c r="E273" s="25">
        <f>E291</f>
        <v>0</v>
      </c>
    </row>
    <row r="274" spans="1:5" ht="12.75" customHeight="1" thickBot="1" x14ac:dyDescent="0.25">
      <c r="A274" s="16" t="s">
        <v>71</v>
      </c>
      <c r="B274" s="25">
        <f>B273/B272</f>
        <v>6300</v>
      </c>
      <c r="C274" s="25">
        <f>C273/C272</f>
        <v>5000</v>
      </c>
      <c r="D274" s="25">
        <f>D273/D272</f>
        <v>500</v>
      </c>
      <c r="E274" s="25">
        <f>E273/E272</f>
        <v>0</v>
      </c>
    </row>
    <row r="275" spans="1:5" ht="12.75" customHeight="1" thickBot="1" x14ac:dyDescent="0.25">
      <c r="A275" s="16" t="s">
        <v>72</v>
      </c>
      <c r="B275" s="53">
        <f>B274/B273-1</f>
        <v>0</v>
      </c>
      <c r="C275" s="27">
        <f t="shared" ref="C275:E277" si="6">C272/B272-1</f>
        <v>0</v>
      </c>
      <c r="D275" s="27">
        <f t="shared" si="6"/>
        <v>0</v>
      </c>
      <c r="E275" s="27">
        <f t="shared" si="6"/>
        <v>0</v>
      </c>
    </row>
    <row r="276" spans="1:5" ht="12.75" customHeight="1" thickBot="1" x14ac:dyDescent="0.25">
      <c r="A276" s="16" t="s">
        <v>74</v>
      </c>
      <c r="B276" s="26" t="s">
        <v>73</v>
      </c>
      <c r="C276" s="27">
        <f t="shared" si="6"/>
        <v>-0.20634920634920639</v>
      </c>
      <c r="D276" s="27">
        <f t="shared" si="6"/>
        <v>-0.9</v>
      </c>
      <c r="E276" s="27">
        <f t="shared" si="6"/>
        <v>-1</v>
      </c>
    </row>
    <row r="277" spans="1:5" ht="12.75" customHeight="1" thickBot="1" x14ac:dyDescent="0.25">
      <c r="A277" s="16" t="s">
        <v>75</v>
      </c>
      <c r="B277" s="26" t="s">
        <v>73</v>
      </c>
      <c r="C277" s="27">
        <f t="shared" si="6"/>
        <v>-0.20634920634920639</v>
      </c>
      <c r="D277" s="27">
        <f t="shared" si="6"/>
        <v>-0.9</v>
      </c>
      <c r="E277" s="27">
        <f t="shared" si="6"/>
        <v>-1</v>
      </c>
    </row>
    <row r="278" spans="1:5" ht="12.75" customHeight="1" thickBot="1" x14ac:dyDescent="0.25">
      <c r="A278" s="670" t="s">
        <v>98</v>
      </c>
      <c r="B278" s="671"/>
      <c r="C278" s="671"/>
      <c r="D278" s="671"/>
      <c r="E278" s="672"/>
    </row>
    <row r="279" spans="1:5" ht="12.75" customHeight="1" x14ac:dyDescent="0.2">
      <c r="A279" s="668"/>
      <c r="B279" s="14">
        <v>2019</v>
      </c>
      <c r="C279" s="14">
        <v>2020</v>
      </c>
      <c r="D279" s="14">
        <v>2021</v>
      </c>
      <c r="E279" s="14">
        <v>2022</v>
      </c>
    </row>
    <row r="280" spans="1:5" ht="12.75" customHeight="1" thickBot="1" x14ac:dyDescent="0.25">
      <c r="A280" s="669"/>
      <c r="B280" s="24" t="s">
        <v>48</v>
      </c>
      <c r="C280" s="24" t="s">
        <v>49</v>
      </c>
      <c r="D280" s="24" t="s">
        <v>49</v>
      </c>
      <c r="E280" s="24" t="s">
        <v>49</v>
      </c>
    </row>
    <row r="281" spans="1:5" ht="12.75" customHeight="1" thickBot="1" x14ac:dyDescent="0.25">
      <c r="A281" s="28" t="s">
        <v>110</v>
      </c>
      <c r="B281" s="33">
        <f>B283+B285</f>
        <v>6300</v>
      </c>
      <c r="C281" s="33">
        <f>C283+C285</f>
        <v>5000</v>
      </c>
      <c r="D281" s="33">
        <f>D283+D285</f>
        <v>500</v>
      </c>
      <c r="E281" s="33">
        <f>E283+E285</f>
        <v>0</v>
      </c>
    </row>
    <row r="282" spans="1:5" ht="12.75" customHeight="1" thickBot="1" x14ac:dyDescent="0.25">
      <c r="A282" s="30" t="s">
        <v>78</v>
      </c>
      <c r="B282" s="33"/>
      <c r="C282" s="33"/>
      <c r="D282" s="33"/>
      <c r="E282" s="33"/>
    </row>
    <row r="283" spans="1:5" ht="12.75" customHeight="1" thickBot="1" x14ac:dyDescent="0.25">
      <c r="A283" s="30" t="s">
        <v>111</v>
      </c>
      <c r="B283" s="32"/>
      <c r="C283" s="33"/>
      <c r="D283" s="33"/>
      <c r="E283" s="33"/>
    </row>
    <row r="284" spans="1:5" ht="12.75" customHeight="1" thickBot="1" x14ac:dyDescent="0.25">
      <c r="A284" s="30" t="s">
        <v>112</v>
      </c>
      <c r="B284" s="33"/>
      <c r="C284" s="33"/>
      <c r="D284" s="33"/>
      <c r="E284" s="33"/>
    </row>
    <row r="285" spans="1:5" ht="12.75" customHeight="1" thickBot="1" x14ac:dyDescent="0.25">
      <c r="A285" s="30" t="s">
        <v>113</v>
      </c>
      <c r="B285" s="33">
        <v>6300</v>
      </c>
      <c r="C285" s="33">
        <v>5000</v>
      </c>
      <c r="D285" s="33">
        <v>500</v>
      </c>
      <c r="E285" s="33"/>
    </row>
    <row r="286" spans="1:5" ht="12.75" customHeight="1" thickBot="1" x14ac:dyDescent="0.25">
      <c r="A286" s="28" t="s">
        <v>114</v>
      </c>
      <c r="B286" s="32"/>
      <c r="C286" s="32"/>
      <c r="D286" s="32"/>
      <c r="E286" s="32"/>
    </row>
    <row r="287" spans="1:5" ht="12.75" customHeight="1" thickBot="1" x14ac:dyDescent="0.25">
      <c r="A287" s="30" t="s">
        <v>78</v>
      </c>
      <c r="B287" s="33"/>
      <c r="C287" s="33"/>
      <c r="D287" s="33"/>
      <c r="E287" s="33"/>
    </row>
    <row r="288" spans="1:5" ht="12.75" customHeight="1" thickBot="1" x14ac:dyDescent="0.25">
      <c r="A288" s="30" t="s">
        <v>111</v>
      </c>
      <c r="B288" s="33"/>
      <c r="C288" s="33"/>
      <c r="D288" s="33"/>
      <c r="E288" s="33"/>
    </row>
    <row r="289" spans="1:5" ht="12.75" customHeight="1" thickBot="1" x14ac:dyDescent="0.25">
      <c r="A289" s="30" t="s">
        <v>112</v>
      </c>
      <c r="B289" s="32"/>
      <c r="C289" s="32"/>
      <c r="D289" s="32"/>
      <c r="E289" s="32"/>
    </row>
    <row r="290" spans="1:5" ht="12.75" customHeight="1" thickBot="1" x14ac:dyDescent="0.25">
      <c r="A290" s="40" t="s">
        <v>113</v>
      </c>
      <c r="B290" s="33"/>
      <c r="C290" s="33"/>
      <c r="D290" s="33"/>
      <c r="E290" s="33"/>
    </row>
    <row r="291" spans="1:5" ht="12.75" customHeight="1" thickBot="1" x14ac:dyDescent="0.25">
      <c r="A291" s="54" t="s">
        <v>138</v>
      </c>
      <c r="B291" s="32">
        <f>B286+B281</f>
        <v>6300</v>
      </c>
      <c r="C291" s="32">
        <f>C286+C281</f>
        <v>5000</v>
      </c>
      <c r="D291" s="32">
        <f>D286+D281</f>
        <v>500</v>
      </c>
      <c r="E291" s="32">
        <f>E286+E281</f>
        <v>0</v>
      </c>
    </row>
    <row r="292" spans="1:5" ht="23.25" customHeight="1" thickBot="1" x14ac:dyDescent="0.25">
      <c r="A292" s="16" t="s">
        <v>121</v>
      </c>
      <c r="B292" s="690" t="s">
        <v>139</v>
      </c>
      <c r="C292" s="691"/>
      <c r="D292" s="691"/>
      <c r="E292" s="692"/>
    </row>
    <row r="293" spans="1:5" ht="34.5" thickBot="1" x14ac:dyDescent="0.25">
      <c r="A293" s="23" t="s">
        <v>376</v>
      </c>
      <c r="B293" s="47" t="s">
        <v>141</v>
      </c>
      <c r="C293" s="48" t="s">
        <v>116</v>
      </c>
      <c r="D293" s="665" t="s">
        <v>142</v>
      </c>
      <c r="E293" s="667"/>
    </row>
    <row r="294" spans="1:5" ht="15.75" customHeight="1" thickBot="1" x14ac:dyDescent="0.25">
      <c r="A294" s="16" t="s">
        <v>65</v>
      </c>
      <c r="B294" s="659" t="s">
        <v>143</v>
      </c>
      <c r="C294" s="660"/>
      <c r="D294" s="660"/>
      <c r="E294" s="661"/>
    </row>
    <row r="295" spans="1:5" ht="13.5" thickBot="1" x14ac:dyDescent="0.25">
      <c r="A295" s="16" t="s">
        <v>67</v>
      </c>
      <c r="B295" s="665" t="s">
        <v>144</v>
      </c>
      <c r="C295" s="666"/>
      <c r="D295" s="666"/>
      <c r="E295" s="667"/>
    </row>
    <row r="296" spans="1:5" x14ac:dyDescent="0.2">
      <c r="A296" s="668"/>
      <c r="B296" s="14">
        <v>2019</v>
      </c>
      <c r="C296" s="14">
        <v>2020</v>
      </c>
      <c r="D296" s="14">
        <v>2021</v>
      </c>
      <c r="E296" s="14">
        <v>2022</v>
      </c>
    </row>
    <row r="297" spans="1:5" ht="13.5" thickBot="1" x14ac:dyDescent="0.25">
      <c r="A297" s="669"/>
      <c r="B297" s="24" t="s">
        <v>48</v>
      </c>
      <c r="C297" s="24" t="s">
        <v>49</v>
      </c>
      <c r="D297" s="24" t="s">
        <v>49</v>
      </c>
      <c r="E297" s="24" t="s">
        <v>49</v>
      </c>
    </row>
    <row r="298" spans="1:5" ht="13.5" thickBot="1" x14ac:dyDescent="0.25">
      <c r="A298" s="16" t="s">
        <v>69</v>
      </c>
      <c r="B298" s="25">
        <v>1</v>
      </c>
      <c r="C298" s="25">
        <v>1</v>
      </c>
      <c r="D298" s="25"/>
      <c r="E298" s="25"/>
    </row>
    <row r="299" spans="1:5" ht="13.5" thickBot="1" x14ac:dyDescent="0.25">
      <c r="A299" s="16" t="s">
        <v>70</v>
      </c>
      <c r="B299" s="25">
        <v>5500</v>
      </c>
      <c r="C299" s="25">
        <v>9300</v>
      </c>
      <c r="D299" s="25">
        <f>D317</f>
        <v>0</v>
      </c>
      <c r="E299" s="25">
        <v>0</v>
      </c>
    </row>
    <row r="300" spans="1:5" ht="13.5" thickBot="1" x14ac:dyDescent="0.25">
      <c r="A300" s="16" t="s">
        <v>71</v>
      </c>
      <c r="B300" s="25">
        <f>B299/B298</f>
        <v>5500</v>
      </c>
      <c r="C300" s="25">
        <f>C299/C298</f>
        <v>9300</v>
      </c>
      <c r="D300" s="25"/>
      <c r="E300" s="25"/>
    </row>
    <row r="301" spans="1:5" ht="13.5" thickBot="1" x14ac:dyDescent="0.25">
      <c r="A301" s="16" t="s">
        <v>72</v>
      </c>
      <c r="B301" s="26" t="s">
        <v>73</v>
      </c>
      <c r="C301" s="27">
        <f t="shared" ref="C301:D303" si="7">C298/B298-1</f>
        <v>0</v>
      </c>
      <c r="D301" s="27">
        <f t="shared" si="7"/>
        <v>-1</v>
      </c>
      <c r="E301" s="27"/>
    </row>
    <row r="302" spans="1:5" ht="13.5" thickBot="1" x14ac:dyDescent="0.25">
      <c r="A302" s="16" t="s">
        <v>74</v>
      </c>
      <c r="B302" s="26" t="s">
        <v>73</v>
      </c>
      <c r="C302" s="27">
        <f t="shared" si="7"/>
        <v>0.69090909090909092</v>
      </c>
      <c r="D302" s="27">
        <f t="shared" si="7"/>
        <v>-1</v>
      </c>
      <c r="E302" s="27"/>
    </row>
    <row r="303" spans="1:5" ht="13.5" thickBot="1" x14ac:dyDescent="0.25">
      <c r="A303" s="16" t="s">
        <v>75</v>
      </c>
      <c r="B303" s="26" t="s">
        <v>73</v>
      </c>
      <c r="C303" s="27">
        <f t="shared" si="7"/>
        <v>0.69090909090909092</v>
      </c>
      <c r="D303" s="27">
        <f t="shared" si="7"/>
        <v>-1</v>
      </c>
      <c r="E303" s="27"/>
    </row>
    <row r="304" spans="1:5" ht="15.75" customHeight="1" thickBot="1" x14ac:dyDescent="0.25">
      <c r="A304" s="670" t="s">
        <v>145</v>
      </c>
      <c r="B304" s="671"/>
      <c r="C304" s="671"/>
      <c r="D304" s="671"/>
      <c r="E304" s="672"/>
    </row>
    <row r="305" spans="1:5" x14ac:dyDescent="0.2">
      <c r="A305" s="668"/>
      <c r="B305" s="14">
        <v>2019</v>
      </c>
      <c r="C305" s="14">
        <v>2020</v>
      </c>
      <c r="D305" s="14">
        <v>2021</v>
      </c>
      <c r="E305" s="14">
        <v>2022</v>
      </c>
    </row>
    <row r="306" spans="1:5" ht="13.5" thickBot="1" x14ac:dyDescent="0.25">
      <c r="A306" s="669"/>
      <c r="B306" s="24" t="s">
        <v>48</v>
      </c>
      <c r="C306" s="24" t="s">
        <v>49</v>
      </c>
      <c r="D306" s="24" t="s">
        <v>49</v>
      </c>
      <c r="E306" s="24" t="s">
        <v>49</v>
      </c>
    </row>
    <row r="307" spans="1:5" ht="13.5" thickBot="1" x14ac:dyDescent="0.25">
      <c r="A307" s="28" t="s">
        <v>110</v>
      </c>
      <c r="B307" s="33"/>
      <c r="C307" s="33"/>
      <c r="D307" s="33"/>
      <c r="E307" s="33"/>
    </row>
    <row r="308" spans="1:5" ht="13.5" thickBot="1" x14ac:dyDescent="0.25">
      <c r="A308" s="30" t="s">
        <v>78</v>
      </c>
      <c r="B308" s="33"/>
      <c r="C308" s="33"/>
      <c r="D308" s="33"/>
      <c r="E308" s="33"/>
    </row>
    <row r="309" spans="1:5" ht="13.5" thickBot="1" x14ac:dyDescent="0.25">
      <c r="A309" s="30" t="s">
        <v>111</v>
      </c>
      <c r="B309" s="33"/>
      <c r="C309" s="33"/>
      <c r="D309" s="33"/>
      <c r="E309" s="33"/>
    </row>
    <row r="310" spans="1:5" ht="13.5" thickBot="1" x14ac:dyDescent="0.25">
      <c r="A310" s="30" t="s">
        <v>112</v>
      </c>
      <c r="B310" s="33"/>
      <c r="C310" s="33"/>
      <c r="D310" s="33"/>
      <c r="E310" s="33"/>
    </row>
    <row r="311" spans="1:5" ht="13.5" thickBot="1" x14ac:dyDescent="0.25">
      <c r="A311" s="30" t="s">
        <v>113</v>
      </c>
      <c r="B311" s="33"/>
      <c r="C311" s="33"/>
      <c r="D311" s="33"/>
      <c r="E311" s="33"/>
    </row>
    <row r="312" spans="1:5" ht="13.5" thickBot="1" x14ac:dyDescent="0.25">
      <c r="A312" s="28" t="s">
        <v>114</v>
      </c>
      <c r="B312" s="32">
        <v>5500</v>
      </c>
      <c r="C312" s="33">
        <v>9300</v>
      </c>
      <c r="D312" s="33">
        <v>0</v>
      </c>
      <c r="E312" s="33">
        <v>0</v>
      </c>
    </row>
    <row r="313" spans="1:5" ht="13.5" thickBot="1" x14ac:dyDescent="0.25">
      <c r="A313" s="30" t="s">
        <v>78</v>
      </c>
      <c r="B313" s="32">
        <v>5500</v>
      </c>
      <c r="C313" s="33">
        <v>9300</v>
      </c>
      <c r="D313" s="33">
        <v>0</v>
      </c>
      <c r="E313" s="33">
        <v>0</v>
      </c>
    </row>
    <row r="314" spans="1:5" ht="13.5" thickBot="1" x14ac:dyDescent="0.25">
      <c r="A314" s="30" t="s">
        <v>111</v>
      </c>
      <c r="B314" s="32"/>
      <c r="C314" s="33"/>
      <c r="D314" s="33"/>
      <c r="E314" s="33"/>
    </row>
    <row r="315" spans="1:5" ht="15" customHeight="1" thickBot="1" x14ac:dyDescent="0.25">
      <c r="A315" s="30" t="s">
        <v>112</v>
      </c>
      <c r="B315" s="32"/>
      <c r="C315" s="33"/>
      <c r="D315" s="33"/>
      <c r="E315" s="33"/>
    </row>
    <row r="316" spans="1:5" ht="13.5" thickBot="1" x14ac:dyDescent="0.25">
      <c r="A316" s="40" t="s">
        <v>113</v>
      </c>
      <c r="B316" s="32"/>
      <c r="C316" s="33"/>
      <c r="D316" s="33"/>
      <c r="E316" s="33"/>
    </row>
    <row r="317" spans="1:5" ht="14.25" thickBot="1" x14ac:dyDescent="0.25">
      <c r="A317" s="54" t="s">
        <v>138</v>
      </c>
      <c r="B317" s="32">
        <f>B312+B307</f>
        <v>5500</v>
      </c>
      <c r="C317" s="32">
        <f>C312+C307</f>
        <v>9300</v>
      </c>
      <c r="D317" s="32">
        <f>D312+D307</f>
        <v>0</v>
      </c>
      <c r="E317" s="32">
        <f>E312+E307</f>
        <v>0</v>
      </c>
    </row>
    <row r="318" spans="1:5" ht="34.5" thickBot="1" x14ac:dyDescent="0.25">
      <c r="A318" s="23" t="s">
        <v>638</v>
      </c>
      <c r="B318" s="47" t="s">
        <v>146</v>
      </c>
      <c r="C318" s="48" t="s">
        <v>116</v>
      </c>
      <c r="D318" s="665" t="s">
        <v>142</v>
      </c>
      <c r="E318" s="667"/>
    </row>
    <row r="319" spans="1:5" ht="22.5" customHeight="1" thickBot="1" x14ac:dyDescent="0.25">
      <c r="A319" s="16" t="s">
        <v>65</v>
      </c>
      <c r="B319" s="659" t="s">
        <v>147</v>
      </c>
      <c r="C319" s="660"/>
      <c r="D319" s="660"/>
      <c r="E319" s="661"/>
    </row>
    <row r="320" spans="1:5" ht="16.5" customHeight="1" thickBot="1" x14ac:dyDescent="0.25">
      <c r="A320" s="16" t="s">
        <v>67</v>
      </c>
      <c r="B320" s="665" t="s">
        <v>144</v>
      </c>
      <c r="C320" s="666"/>
      <c r="D320" s="666"/>
      <c r="E320" s="667"/>
    </row>
    <row r="321" spans="1:5" x14ac:dyDescent="0.2">
      <c r="A321" s="668"/>
      <c r="B321" s="14">
        <v>2019</v>
      </c>
      <c r="C321" s="14">
        <v>2020</v>
      </c>
      <c r="D321" s="14">
        <v>2021</v>
      </c>
      <c r="E321" s="14">
        <v>2022</v>
      </c>
    </row>
    <row r="322" spans="1:5" ht="13.5" thickBot="1" x14ac:dyDescent="0.25">
      <c r="A322" s="669"/>
      <c r="B322" s="24" t="s">
        <v>48</v>
      </c>
      <c r="C322" s="24" t="s">
        <v>49</v>
      </c>
      <c r="D322" s="24" t="s">
        <v>49</v>
      </c>
      <c r="E322" s="24" t="s">
        <v>49</v>
      </c>
    </row>
    <row r="323" spans="1:5" ht="13.5" thickBot="1" x14ac:dyDescent="0.25">
      <c r="A323" s="16" t="s">
        <v>69</v>
      </c>
      <c r="B323" s="25"/>
      <c r="C323" s="25">
        <v>1</v>
      </c>
      <c r="D323" s="25"/>
      <c r="E323" s="25"/>
    </row>
    <row r="324" spans="1:5" ht="13.5" thickBot="1" x14ac:dyDescent="0.25">
      <c r="A324" s="16" t="s">
        <v>70</v>
      </c>
      <c r="B324" s="25"/>
      <c r="C324" s="25">
        <v>50000</v>
      </c>
      <c r="D324" s="25">
        <v>30000</v>
      </c>
      <c r="E324" s="25">
        <v>0</v>
      </c>
    </row>
    <row r="325" spans="1:5" ht="13.5" thickBot="1" x14ac:dyDescent="0.25">
      <c r="A325" s="16" t="s">
        <v>71</v>
      </c>
      <c r="B325" s="25"/>
      <c r="C325" s="25">
        <v>50000</v>
      </c>
      <c r="D325" s="25"/>
      <c r="E325" s="25"/>
    </row>
    <row r="326" spans="1:5" ht="13.5" thickBot="1" x14ac:dyDescent="0.25">
      <c r="A326" s="16" t="s">
        <v>72</v>
      </c>
      <c r="B326" s="26" t="s">
        <v>73</v>
      </c>
      <c r="C326" s="27"/>
      <c r="D326" s="27">
        <f>D323/C323-1</f>
        <v>-1</v>
      </c>
      <c r="E326" s="27"/>
    </row>
    <row r="327" spans="1:5" ht="13.5" thickBot="1" x14ac:dyDescent="0.25">
      <c r="A327" s="16" t="s">
        <v>74</v>
      </c>
      <c r="B327" s="26" t="s">
        <v>73</v>
      </c>
      <c r="C327" s="27"/>
      <c r="D327" s="27"/>
      <c r="E327" s="27"/>
    </row>
    <row r="328" spans="1:5" ht="13.5" thickBot="1" x14ac:dyDescent="0.25">
      <c r="A328" s="16" t="s">
        <v>75</v>
      </c>
      <c r="B328" s="26" t="s">
        <v>73</v>
      </c>
      <c r="C328" s="27"/>
      <c r="D328" s="27"/>
      <c r="E328" s="27"/>
    </row>
    <row r="329" spans="1:5" ht="13.5" thickBot="1" x14ac:dyDescent="0.25">
      <c r="A329" s="670" t="s">
        <v>145</v>
      </c>
      <c r="B329" s="671"/>
      <c r="C329" s="671"/>
      <c r="D329" s="671"/>
      <c r="E329" s="672"/>
    </row>
    <row r="330" spans="1:5" x14ac:dyDescent="0.2">
      <c r="A330" s="668"/>
      <c r="B330" s="14">
        <v>2019</v>
      </c>
      <c r="C330" s="14">
        <v>2020</v>
      </c>
      <c r="D330" s="14">
        <v>2021</v>
      </c>
      <c r="E330" s="14">
        <v>2022</v>
      </c>
    </row>
    <row r="331" spans="1:5" ht="13.5" thickBot="1" x14ac:dyDescent="0.25">
      <c r="A331" s="669"/>
      <c r="B331" s="24" t="s">
        <v>48</v>
      </c>
      <c r="C331" s="24" t="s">
        <v>49</v>
      </c>
      <c r="D331" s="24" t="s">
        <v>49</v>
      </c>
      <c r="E331" s="24" t="s">
        <v>49</v>
      </c>
    </row>
    <row r="332" spans="1:5" ht="13.5" thickBot="1" x14ac:dyDescent="0.25">
      <c r="A332" s="28" t="s">
        <v>110</v>
      </c>
      <c r="B332" s="33"/>
      <c r="C332" s="33"/>
      <c r="D332" s="33"/>
      <c r="E332" s="33"/>
    </row>
    <row r="333" spans="1:5" ht="13.5" thickBot="1" x14ac:dyDescent="0.25">
      <c r="A333" s="30" t="s">
        <v>78</v>
      </c>
      <c r="B333" s="33"/>
      <c r="C333" s="33"/>
      <c r="D333" s="33"/>
      <c r="E333" s="33"/>
    </row>
    <row r="334" spans="1:5" ht="13.5" thickBot="1" x14ac:dyDescent="0.25">
      <c r="A334" s="30" t="s">
        <v>111</v>
      </c>
      <c r="B334" s="33"/>
      <c r="C334" s="33"/>
      <c r="D334" s="33"/>
      <c r="E334" s="33"/>
    </row>
    <row r="335" spans="1:5" ht="13.5" thickBot="1" x14ac:dyDescent="0.25">
      <c r="A335" s="30" t="s">
        <v>112</v>
      </c>
      <c r="B335" s="33"/>
      <c r="C335" s="33"/>
      <c r="D335" s="33"/>
      <c r="E335" s="33"/>
    </row>
    <row r="336" spans="1:5" ht="13.5" thickBot="1" x14ac:dyDescent="0.25">
      <c r="A336" s="30" t="s">
        <v>113</v>
      </c>
      <c r="B336" s="33"/>
      <c r="C336" s="33"/>
      <c r="D336" s="33"/>
      <c r="E336" s="33"/>
    </row>
    <row r="337" spans="1:5" ht="13.5" thickBot="1" x14ac:dyDescent="0.25">
      <c r="A337" s="28" t="s">
        <v>114</v>
      </c>
      <c r="B337" s="32"/>
      <c r="C337" s="33">
        <v>50000</v>
      </c>
      <c r="D337" s="33">
        <v>30000</v>
      </c>
      <c r="E337" s="33"/>
    </row>
    <row r="338" spans="1:5" ht="13.5" thickBot="1" x14ac:dyDescent="0.25">
      <c r="A338" s="30" t="s">
        <v>78</v>
      </c>
      <c r="B338" s="32"/>
      <c r="C338" s="33">
        <v>50000</v>
      </c>
      <c r="D338" s="33">
        <v>30000</v>
      </c>
      <c r="E338" s="33"/>
    </row>
    <row r="339" spans="1:5" ht="13.5" thickBot="1" x14ac:dyDescent="0.25">
      <c r="A339" s="30" t="s">
        <v>111</v>
      </c>
      <c r="B339" s="32"/>
      <c r="C339" s="33"/>
      <c r="D339" s="33"/>
      <c r="E339" s="33"/>
    </row>
    <row r="340" spans="1:5" ht="13.5" thickBot="1" x14ac:dyDescent="0.25">
      <c r="A340" s="30" t="s">
        <v>112</v>
      </c>
      <c r="B340" s="32"/>
      <c r="C340" s="33"/>
      <c r="D340" s="33"/>
      <c r="E340" s="33"/>
    </row>
    <row r="341" spans="1:5" ht="13.5" thickBot="1" x14ac:dyDescent="0.25">
      <c r="A341" s="40" t="s">
        <v>113</v>
      </c>
      <c r="B341" s="32"/>
      <c r="C341" s="33"/>
      <c r="D341" s="33"/>
      <c r="E341" s="33"/>
    </row>
    <row r="342" spans="1:5" ht="14.25" thickBot="1" x14ac:dyDescent="0.25">
      <c r="A342" s="54" t="s">
        <v>138</v>
      </c>
      <c r="B342" s="32">
        <f>B337+B332</f>
        <v>0</v>
      </c>
      <c r="C342" s="32">
        <f>C337+C332</f>
        <v>50000</v>
      </c>
      <c r="D342" s="32">
        <f>D337+D332</f>
        <v>30000</v>
      </c>
      <c r="E342" s="32">
        <f>E337+E332</f>
        <v>0</v>
      </c>
    </row>
    <row r="343" spans="1:5" ht="32.25" customHeight="1" thickBot="1" x14ac:dyDescent="0.25">
      <c r="A343" s="20" t="s">
        <v>148</v>
      </c>
      <c r="B343" s="662" t="s">
        <v>149</v>
      </c>
      <c r="C343" s="663"/>
      <c r="D343" s="663"/>
      <c r="E343" s="664"/>
    </row>
    <row r="344" spans="1:5" ht="15.75" customHeight="1" thickBot="1" x14ac:dyDescent="0.25">
      <c r="A344" s="659" t="s">
        <v>150</v>
      </c>
      <c r="B344" s="660"/>
      <c r="C344" s="660"/>
      <c r="D344" s="660"/>
      <c r="E344" s="661"/>
    </row>
    <row r="345" spans="1:5" ht="39" thickBot="1" x14ac:dyDescent="0.25">
      <c r="A345" s="21" t="s">
        <v>151</v>
      </c>
      <c r="B345" s="22"/>
      <c r="C345" s="17">
        <v>1</v>
      </c>
      <c r="D345" s="17">
        <v>1</v>
      </c>
      <c r="E345" s="17">
        <v>1</v>
      </c>
    </row>
    <row r="346" spans="1:5" ht="26.25" thickBot="1" x14ac:dyDescent="0.25">
      <c r="A346" s="16" t="s">
        <v>152</v>
      </c>
      <c r="B346" s="22"/>
      <c r="C346" s="17">
        <v>0.7</v>
      </c>
      <c r="D346" s="17">
        <v>0.8</v>
      </c>
      <c r="E346" s="17">
        <v>0.9</v>
      </c>
    </row>
    <row r="347" spans="1:5" ht="13.5" thickBot="1" x14ac:dyDescent="0.25">
      <c r="A347" s="656" t="s">
        <v>153</v>
      </c>
      <c r="B347" s="657"/>
      <c r="C347" s="657"/>
      <c r="D347" s="657"/>
      <c r="E347" s="658"/>
    </row>
    <row r="348" spans="1:5" ht="13.5" thickBot="1" x14ac:dyDescent="0.25">
      <c r="A348" s="656" t="s">
        <v>62</v>
      </c>
      <c r="B348" s="657"/>
      <c r="C348" s="657"/>
      <c r="D348" s="657"/>
      <c r="E348" s="658"/>
    </row>
    <row r="349" spans="1:5" ht="15.75" customHeight="1" thickBot="1" x14ac:dyDescent="0.25">
      <c r="A349" s="23" t="s">
        <v>63</v>
      </c>
      <c r="B349" s="659" t="s">
        <v>154</v>
      </c>
      <c r="C349" s="660"/>
      <c r="D349" s="660"/>
      <c r="E349" s="661"/>
    </row>
    <row r="350" spans="1:5" ht="36" customHeight="1" thickBot="1" x14ac:dyDescent="0.25">
      <c r="A350" s="16" t="s">
        <v>65</v>
      </c>
      <c r="B350" s="662" t="s">
        <v>155</v>
      </c>
      <c r="C350" s="663"/>
      <c r="D350" s="663"/>
      <c r="E350" s="664"/>
    </row>
    <row r="351" spans="1:5" ht="13.5" thickBot="1" x14ac:dyDescent="0.25">
      <c r="A351" s="16" t="s">
        <v>67</v>
      </c>
      <c r="B351" s="665" t="s">
        <v>156</v>
      </c>
      <c r="C351" s="666"/>
      <c r="D351" s="666"/>
      <c r="E351" s="667"/>
    </row>
    <row r="352" spans="1:5" x14ac:dyDescent="0.2">
      <c r="A352" s="668"/>
      <c r="B352" s="14">
        <v>2019</v>
      </c>
      <c r="C352" s="14">
        <v>2020</v>
      </c>
      <c r="D352" s="14">
        <v>2021</v>
      </c>
      <c r="E352" s="14">
        <v>2022</v>
      </c>
    </row>
    <row r="353" spans="1:5" ht="12.75" customHeight="1" thickBot="1" x14ac:dyDescent="0.25">
      <c r="A353" s="669"/>
      <c r="B353" s="24" t="s">
        <v>48</v>
      </c>
      <c r="C353" s="24" t="s">
        <v>49</v>
      </c>
      <c r="D353" s="24" t="s">
        <v>49</v>
      </c>
      <c r="E353" s="24" t="s">
        <v>49</v>
      </c>
    </row>
    <row r="354" spans="1:5" ht="11.25" customHeight="1" thickBot="1" x14ac:dyDescent="0.25">
      <c r="A354" s="16" t="s">
        <v>69</v>
      </c>
      <c r="B354" s="25">
        <v>300</v>
      </c>
      <c r="C354" s="25">
        <v>320</v>
      </c>
      <c r="D354" s="25">
        <v>330</v>
      </c>
      <c r="E354" s="25">
        <v>340</v>
      </c>
    </row>
    <row r="355" spans="1:5" ht="13.5" thickBot="1" x14ac:dyDescent="0.25">
      <c r="A355" s="16" t="s">
        <v>70</v>
      </c>
      <c r="B355" s="25">
        <f>B384</f>
        <v>17500</v>
      </c>
      <c r="C355" s="25">
        <f>C384</f>
        <v>21000</v>
      </c>
      <c r="D355" s="25">
        <f>D384</f>
        <v>21000</v>
      </c>
      <c r="E355" s="25">
        <f>E384</f>
        <v>21000</v>
      </c>
    </row>
    <row r="356" spans="1:5" ht="13.5" thickBot="1" x14ac:dyDescent="0.25">
      <c r="A356" s="16" t="s">
        <v>71</v>
      </c>
      <c r="B356" s="25">
        <f>B355/B354</f>
        <v>58.333333333333336</v>
      </c>
      <c r="C356" s="25">
        <f>C355/C354</f>
        <v>65.625</v>
      </c>
      <c r="D356" s="25">
        <f>D355/D354</f>
        <v>63.636363636363633</v>
      </c>
      <c r="E356" s="25">
        <f>E355/E354</f>
        <v>61.764705882352942</v>
      </c>
    </row>
    <row r="357" spans="1:5" ht="13.5" thickBot="1" x14ac:dyDescent="0.25">
      <c r="A357" s="16" t="s">
        <v>72</v>
      </c>
      <c r="B357" s="26" t="s">
        <v>73</v>
      </c>
      <c r="C357" s="27">
        <f t="shared" ref="C357:E359" si="8">C354/B354-1</f>
        <v>6.6666666666666652E-2</v>
      </c>
      <c r="D357" s="27">
        <f t="shared" si="8"/>
        <v>3.125E-2</v>
      </c>
      <c r="E357" s="27">
        <f t="shared" si="8"/>
        <v>3.0303030303030276E-2</v>
      </c>
    </row>
    <row r="358" spans="1:5" ht="13.5" thickBot="1" x14ac:dyDescent="0.25">
      <c r="A358" s="16" t="s">
        <v>74</v>
      </c>
      <c r="B358" s="26" t="s">
        <v>73</v>
      </c>
      <c r="C358" s="27">
        <f t="shared" si="8"/>
        <v>0.19999999999999996</v>
      </c>
      <c r="D358" s="27">
        <f t="shared" si="8"/>
        <v>0</v>
      </c>
      <c r="E358" s="27">
        <f t="shared" si="8"/>
        <v>0</v>
      </c>
    </row>
    <row r="359" spans="1:5" ht="15" customHeight="1" thickBot="1" x14ac:dyDescent="0.25">
      <c r="A359" s="16" t="s">
        <v>75</v>
      </c>
      <c r="B359" s="26" t="s">
        <v>73</v>
      </c>
      <c r="C359" s="27">
        <f t="shared" si="8"/>
        <v>0.125</v>
      </c>
      <c r="D359" s="27">
        <f t="shared" si="8"/>
        <v>-3.0303030303030387E-2</v>
      </c>
      <c r="E359" s="27">
        <f t="shared" si="8"/>
        <v>-2.9411764705882248E-2</v>
      </c>
    </row>
    <row r="360" spans="1:5" ht="15.75" customHeight="1" thickBot="1" x14ac:dyDescent="0.25">
      <c r="A360" s="670" t="s">
        <v>76</v>
      </c>
      <c r="B360" s="671"/>
      <c r="C360" s="671"/>
      <c r="D360" s="671"/>
      <c r="E360" s="672"/>
    </row>
    <row r="361" spans="1:5" ht="16.5" customHeight="1" x14ac:dyDescent="0.2">
      <c r="A361" s="668"/>
      <c r="B361" s="14">
        <v>2019</v>
      </c>
      <c r="C361" s="14">
        <v>2020</v>
      </c>
      <c r="D361" s="14">
        <v>2021</v>
      </c>
      <c r="E361" s="14">
        <v>2022</v>
      </c>
    </row>
    <row r="362" spans="1:5" ht="22.5" customHeight="1" thickBot="1" x14ac:dyDescent="0.25">
      <c r="A362" s="669"/>
      <c r="B362" s="24" t="s">
        <v>48</v>
      </c>
      <c r="C362" s="24" t="s">
        <v>49</v>
      </c>
      <c r="D362" s="24" t="s">
        <v>49</v>
      </c>
      <c r="E362" s="24" t="s">
        <v>49</v>
      </c>
    </row>
    <row r="363" spans="1:5" ht="26.25" customHeight="1" thickBot="1" x14ac:dyDescent="0.25">
      <c r="A363" s="28" t="s">
        <v>77</v>
      </c>
      <c r="B363" s="29">
        <v>14000</v>
      </c>
      <c r="C363" s="29">
        <v>13710</v>
      </c>
      <c r="D363" s="29">
        <v>13710</v>
      </c>
      <c r="E363" s="29">
        <v>13710</v>
      </c>
    </row>
    <row r="364" spans="1:5" ht="24.75" customHeight="1" thickBot="1" x14ac:dyDescent="0.25">
      <c r="A364" s="30" t="s">
        <v>78</v>
      </c>
      <c r="B364" s="32">
        <v>14000</v>
      </c>
      <c r="C364" s="29">
        <v>13710</v>
      </c>
      <c r="D364" s="29">
        <v>13710</v>
      </c>
      <c r="E364" s="29">
        <v>13710</v>
      </c>
    </row>
    <row r="365" spans="1:5" ht="15.75" customHeight="1" thickBot="1" x14ac:dyDescent="0.25">
      <c r="A365" s="30" t="s">
        <v>79</v>
      </c>
      <c r="B365" s="31"/>
      <c r="C365" s="31"/>
      <c r="D365" s="31"/>
      <c r="E365" s="31"/>
    </row>
    <row r="366" spans="1:5" ht="22.5" customHeight="1" thickBot="1" x14ac:dyDescent="0.25">
      <c r="A366" s="28" t="s">
        <v>80</v>
      </c>
      <c r="B366" s="33">
        <v>2500</v>
      </c>
      <c r="C366" s="33">
        <v>2290</v>
      </c>
      <c r="D366" s="33">
        <v>2290</v>
      </c>
      <c r="E366" s="33">
        <v>2290</v>
      </c>
    </row>
    <row r="367" spans="1:5" ht="15.75" customHeight="1" thickBot="1" x14ac:dyDescent="0.25">
      <c r="A367" s="30" t="s">
        <v>78</v>
      </c>
      <c r="B367" s="32">
        <v>2500</v>
      </c>
      <c r="C367" s="32">
        <v>2290</v>
      </c>
      <c r="D367" s="32">
        <v>2290</v>
      </c>
      <c r="E367" s="32">
        <v>2290</v>
      </c>
    </row>
    <row r="368" spans="1:5" ht="26.25" customHeight="1" thickBot="1" x14ac:dyDescent="0.25">
      <c r="A368" s="30" t="s">
        <v>79</v>
      </c>
      <c r="B368" s="33"/>
      <c r="C368" s="33"/>
      <c r="D368" s="33"/>
      <c r="E368" s="33"/>
    </row>
    <row r="369" spans="1:5" ht="15.75" customHeight="1" thickBot="1" x14ac:dyDescent="0.25">
      <c r="A369" s="28" t="s">
        <v>81</v>
      </c>
      <c r="B369" s="33">
        <v>1000</v>
      </c>
      <c r="C369" s="33">
        <v>5000</v>
      </c>
      <c r="D369" s="33">
        <v>5000</v>
      </c>
      <c r="E369" s="33">
        <v>5000</v>
      </c>
    </row>
    <row r="370" spans="1:5" ht="15.75" customHeight="1" thickBot="1" x14ac:dyDescent="0.25">
      <c r="A370" s="30" t="s">
        <v>78</v>
      </c>
      <c r="B370" s="32">
        <v>1000</v>
      </c>
      <c r="C370" s="32">
        <v>5000</v>
      </c>
      <c r="D370" s="32">
        <v>5000</v>
      </c>
      <c r="E370" s="32">
        <v>5000</v>
      </c>
    </row>
    <row r="371" spans="1:5" ht="15.75" customHeight="1" thickBot="1" x14ac:dyDescent="0.25">
      <c r="A371" s="30" t="s">
        <v>79</v>
      </c>
      <c r="B371" s="33"/>
      <c r="C371" s="33"/>
      <c r="D371" s="33"/>
      <c r="E371" s="33"/>
    </row>
    <row r="372" spans="1:5" ht="15.75" customHeight="1" thickBot="1" x14ac:dyDescent="0.25">
      <c r="A372" s="28" t="s">
        <v>82</v>
      </c>
      <c r="B372" s="33"/>
      <c r="C372" s="33"/>
      <c r="D372" s="33"/>
      <c r="E372" s="33"/>
    </row>
    <row r="373" spans="1:5" ht="15.75" customHeight="1" thickBot="1" x14ac:dyDescent="0.25">
      <c r="A373" s="30" t="s">
        <v>78</v>
      </c>
      <c r="B373" s="33"/>
      <c r="C373" s="33"/>
      <c r="D373" s="33"/>
      <c r="E373" s="33"/>
    </row>
    <row r="374" spans="1:5" ht="15.75" customHeight="1" thickBot="1" x14ac:dyDescent="0.25">
      <c r="A374" s="30" t="s">
        <v>79</v>
      </c>
      <c r="B374" s="33"/>
      <c r="C374" s="33"/>
      <c r="D374" s="33"/>
      <c r="E374" s="33"/>
    </row>
    <row r="375" spans="1:5" ht="15.75" customHeight="1" thickBot="1" x14ac:dyDescent="0.25">
      <c r="A375" s="28" t="s">
        <v>83</v>
      </c>
      <c r="B375" s="33"/>
      <c r="C375" s="33"/>
      <c r="D375" s="33"/>
      <c r="E375" s="33"/>
    </row>
    <row r="376" spans="1:5" ht="15.75" customHeight="1" thickBot="1" x14ac:dyDescent="0.25">
      <c r="A376" s="30" t="s">
        <v>78</v>
      </c>
      <c r="B376" s="33"/>
      <c r="C376" s="33"/>
      <c r="D376" s="33"/>
      <c r="E376" s="33"/>
    </row>
    <row r="377" spans="1:5" ht="15.75" customHeight="1" thickBot="1" x14ac:dyDescent="0.25">
      <c r="A377" s="30" t="s">
        <v>79</v>
      </c>
      <c r="B377" s="33"/>
      <c r="C377" s="33"/>
      <c r="D377" s="33"/>
      <c r="E377" s="33"/>
    </row>
    <row r="378" spans="1:5" ht="15.75" customHeight="1" thickBot="1" x14ac:dyDescent="0.25">
      <c r="A378" s="28" t="s">
        <v>84</v>
      </c>
      <c r="B378" s="33"/>
      <c r="C378" s="33"/>
      <c r="D378" s="33"/>
      <c r="E378" s="33"/>
    </row>
    <row r="379" spans="1:5" ht="15.75" customHeight="1" thickBot="1" x14ac:dyDescent="0.25">
      <c r="A379" s="30" t="s">
        <v>78</v>
      </c>
      <c r="B379" s="32"/>
      <c r="C379" s="32"/>
      <c r="D379" s="32"/>
      <c r="E379" s="32"/>
    </row>
    <row r="380" spans="1:5" ht="15.75" customHeight="1" thickBot="1" x14ac:dyDescent="0.25">
      <c r="A380" s="30" t="s">
        <v>79</v>
      </c>
      <c r="B380" s="33"/>
      <c r="C380" s="33"/>
      <c r="D380" s="33"/>
      <c r="E380" s="33"/>
    </row>
    <row r="381" spans="1:5" ht="24" customHeight="1" thickBot="1" x14ac:dyDescent="0.25">
      <c r="A381" s="28" t="s">
        <v>85</v>
      </c>
      <c r="B381" s="33"/>
      <c r="C381" s="33"/>
      <c r="D381" s="33"/>
      <c r="E381" s="33"/>
    </row>
    <row r="382" spans="1:5" ht="24.75" customHeight="1" thickBot="1" x14ac:dyDescent="0.25">
      <c r="A382" s="30" t="s">
        <v>78</v>
      </c>
      <c r="B382" s="34"/>
      <c r="C382" s="34"/>
      <c r="D382" s="34"/>
      <c r="E382" s="34"/>
    </row>
    <row r="383" spans="1:5" ht="25.5" customHeight="1" thickBot="1" x14ac:dyDescent="0.25">
      <c r="A383" s="40" t="s">
        <v>79</v>
      </c>
      <c r="B383" s="32"/>
      <c r="C383" s="35"/>
      <c r="D383" s="22"/>
      <c r="E383" s="22"/>
    </row>
    <row r="384" spans="1:5" ht="16.5" customHeight="1" thickBot="1" x14ac:dyDescent="0.25">
      <c r="A384" s="44" t="s">
        <v>86</v>
      </c>
      <c r="B384" s="32">
        <f>B381+B378+B375+B372+B369+B366+B363</f>
        <v>17500</v>
      </c>
      <c r="C384" s="32">
        <f>C381+C378+C375+C372+C369+C366+C363</f>
        <v>21000</v>
      </c>
      <c r="D384" s="32">
        <f>D381+D378+D375+D372+D369+D366+D363</f>
        <v>21000</v>
      </c>
      <c r="E384" s="32">
        <f>E381+E378+E375+E372+E369+E366+E363</f>
        <v>21000</v>
      </c>
    </row>
    <row r="385" spans="1:5" ht="15" customHeight="1" thickBot="1" x14ac:dyDescent="0.25">
      <c r="A385" s="20" t="s">
        <v>87</v>
      </c>
      <c r="B385" s="38">
        <f>IF(B384-B355=0,0,"Error")</f>
        <v>0</v>
      </c>
      <c r="C385" s="38">
        <f>IF(C384-C355=0,0,"Error")</f>
        <v>0</v>
      </c>
      <c r="D385" s="38">
        <f>IF(D384-D355=0,0,"Error")</f>
        <v>0</v>
      </c>
      <c r="E385" s="38">
        <f>IF(E384-E355=0,0,"Error")</f>
        <v>0</v>
      </c>
    </row>
    <row r="386" spans="1:5" ht="15" customHeight="1" thickBot="1" x14ac:dyDescent="0.25">
      <c r="A386" s="23" t="s">
        <v>88</v>
      </c>
      <c r="B386" s="659" t="s">
        <v>157</v>
      </c>
      <c r="C386" s="660"/>
      <c r="D386" s="660"/>
      <c r="E386" s="661"/>
    </row>
    <row r="387" spans="1:5" ht="26.25" customHeight="1" thickBot="1" x14ac:dyDescent="0.25">
      <c r="A387" s="16" t="s">
        <v>65</v>
      </c>
      <c r="B387" s="662" t="s">
        <v>158</v>
      </c>
      <c r="C387" s="663"/>
      <c r="D387" s="663"/>
      <c r="E387" s="664"/>
    </row>
    <row r="388" spans="1:5" ht="21.75" customHeight="1" thickBot="1" x14ac:dyDescent="0.25">
      <c r="A388" s="16" t="s">
        <v>67</v>
      </c>
      <c r="B388" s="665" t="s">
        <v>159</v>
      </c>
      <c r="C388" s="666"/>
      <c r="D388" s="666"/>
      <c r="E388" s="667"/>
    </row>
    <row r="389" spans="1:5" ht="24" customHeight="1" x14ac:dyDescent="0.2">
      <c r="A389" s="668"/>
      <c r="B389" s="14">
        <v>2019</v>
      </c>
      <c r="C389" s="14">
        <v>2020</v>
      </c>
      <c r="D389" s="14">
        <v>2021</v>
      </c>
      <c r="E389" s="14">
        <v>2022</v>
      </c>
    </row>
    <row r="390" spans="1:5" ht="21.75" customHeight="1" thickBot="1" x14ac:dyDescent="0.25">
      <c r="A390" s="669"/>
      <c r="B390" s="24" t="s">
        <v>48</v>
      </c>
      <c r="C390" s="24" t="s">
        <v>49</v>
      </c>
      <c r="D390" s="24" t="s">
        <v>49</v>
      </c>
      <c r="E390" s="24" t="s">
        <v>49</v>
      </c>
    </row>
    <row r="391" spans="1:5" ht="22.5" customHeight="1" thickBot="1" x14ac:dyDescent="0.25">
      <c r="A391" s="16" t="s">
        <v>69</v>
      </c>
      <c r="B391" s="25">
        <v>40</v>
      </c>
      <c r="C391" s="25">
        <v>40</v>
      </c>
      <c r="D391" s="25">
        <v>50</v>
      </c>
      <c r="E391" s="25">
        <v>60</v>
      </c>
    </row>
    <row r="392" spans="1:5" ht="21.75" customHeight="1" thickBot="1" x14ac:dyDescent="0.25">
      <c r="A392" s="16" t="s">
        <v>70</v>
      </c>
      <c r="B392" s="25">
        <v>20000</v>
      </c>
      <c r="C392" s="25">
        <f>C421</f>
        <v>81000</v>
      </c>
      <c r="D392" s="25">
        <f>D421</f>
        <v>94500</v>
      </c>
      <c r="E392" s="25">
        <f>E421</f>
        <v>95500</v>
      </c>
    </row>
    <row r="393" spans="1:5" ht="15.75" customHeight="1" thickBot="1" x14ac:dyDescent="0.25">
      <c r="A393" s="16" t="s">
        <v>71</v>
      </c>
      <c r="B393" s="25">
        <f>B392/B391</f>
        <v>500</v>
      </c>
      <c r="C393" s="25">
        <f>C392/C391</f>
        <v>2025</v>
      </c>
      <c r="D393" s="25">
        <f>D392/D391</f>
        <v>1890</v>
      </c>
      <c r="E393" s="25">
        <f>E392/E391</f>
        <v>1591.6666666666667</v>
      </c>
    </row>
    <row r="394" spans="1:5" ht="24.75" customHeight="1" thickBot="1" x14ac:dyDescent="0.25">
      <c r="A394" s="16" t="s">
        <v>72</v>
      </c>
      <c r="B394" s="26" t="s">
        <v>73</v>
      </c>
      <c r="C394" s="27">
        <f t="shared" ref="C394:E396" si="9">C391/B391-1</f>
        <v>0</v>
      </c>
      <c r="D394" s="27">
        <f t="shared" si="9"/>
        <v>0.25</v>
      </c>
      <c r="E394" s="27">
        <f t="shared" si="9"/>
        <v>0.19999999999999996</v>
      </c>
    </row>
    <row r="395" spans="1:5" ht="26.25" customHeight="1" thickBot="1" x14ac:dyDescent="0.25">
      <c r="A395" s="16" t="s">
        <v>74</v>
      </c>
      <c r="B395" s="26" t="s">
        <v>73</v>
      </c>
      <c r="C395" s="27">
        <f t="shared" si="9"/>
        <v>3.05</v>
      </c>
      <c r="D395" s="27">
        <f t="shared" si="9"/>
        <v>0.16666666666666674</v>
      </c>
      <c r="E395" s="27">
        <f t="shared" si="9"/>
        <v>1.0582010582010692E-2</v>
      </c>
    </row>
    <row r="396" spans="1:5" ht="15.75" customHeight="1" thickBot="1" x14ac:dyDescent="0.25">
      <c r="A396" s="16" t="s">
        <v>75</v>
      </c>
      <c r="B396" s="26" t="s">
        <v>73</v>
      </c>
      <c r="C396" s="27">
        <f t="shared" si="9"/>
        <v>3.05</v>
      </c>
      <c r="D396" s="27">
        <f t="shared" si="9"/>
        <v>-6.6666666666666652E-2</v>
      </c>
      <c r="E396" s="27">
        <f t="shared" si="9"/>
        <v>-0.15784832451499109</v>
      </c>
    </row>
    <row r="397" spans="1:5" ht="16.5" customHeight="1" thickBot="1" x14ac:dyDescent="0.25">
      <c r="A397" s="670" t="s">
        <v>92</v>
      </c>
      <c r="B397" s="671"/>
      <c r="C397" s="671"/>
      <c r="D397" s="671"/>
      <c r="E397" s="672"/>
    </row>
    <row r="398" spans="1:5" ht="14.25" customHeight="1" x14ac:dyDescent="0.2">
      <c r="A398" s="668"/>
      <c r="B398" s="14">
        <v>2019</v>
      </c>
      <c r="C398" s="14">
        <v>2020</v>
      </c>
      <c r="D398" s="14">
        <v>2021</v>
      </c>
      <c r="E398" s="14">
        <v>2022</v>
      </c>
    </row>
    <row r="399" spans="1:5" ht="14.25" customHeight="1" thickBot="1" x14ac:dyDescent="0.25">
      <c r="A399" s="669"/>
      <c r="B399" s="24" t="s">
        <v>48</v>
      </c>
      <c r="C399" s="24" t="s">
        <v>49</v>
      </c>
      <c r="D399" s="24" t="s">
        <v>49</v>
      </c>
      <c r="E399" s="24" t="s">
        <v>49</v>
      </c>
    </row>
    <row r="400" spans="1:5" ht="14.25" customHeight="1" thickBot="1" x14ac:dyDescent="0.25">
      <c r="A400" s="28" t="s">
        <v>77</v>
      </c>
      <c r="B400" s="29">
        <v>14000</v>
      </c>
      <c r="C400" s="29">
        <v>52270</v>
      </c>
      <c r="D400" s="29">
        <v>68551</v>
      </c>
      <c r="E400" s="29">
        <v>68551</v>
      </c>
    </row>
    <row r="401" spans="1:5" ht="12" customHeight="1" thickBot="1" x14ac:dyDescent="0.25">
      <c r="A401" s="30" t="s">
        <v>78</v>
      </c>
      <c r="B401" s="31">
        <v>14000</v>
      </c>
      <c r="C401" s="32">
        <v>52270</v>
      </c>
      <c r="D401" s="32">
        <v>68551</v>
      </c>
      <c r="E401" s="32">
        <v>68551</v>
      </c>
    </row>
    <row r="402" spans="1:5" ht="12" customHeight="1" thickBot="1" x14ac:dyDescent="0.25">
      <c r="A402" s="30" t="s">
        <v>79</v>
      </c>
      <c r="B402" s="31"/>
      <c r="C402" s="31"/>
      <c r="D402" s="31"/>
      <c r="E402" s="31"/>
    </row>
    <row r="403" spans="1:5" ht="22.5" customHeight="1" thickBot="1" x14ac:dyDescent="0.25">
      <c r="A403" s="28" t="s">
        <v>80</v>
      </c>
      <c r="B403" s="33">
        <v>5000</v>
      </c>
      <c r="C403" s="33">
        <v>8730</v>
      </c>
      <c r="D403" s="33">
        <v>11449</v>
      </c>
      <c r="E403" s="33">
        <v>11449</v>
      </c>
    </row>
    <row r="404" spans="1:5" ht="15.75" customHeight="1" thickBot="1" x14ac:dyDescent="0.25">
      <c r="A404" s="30" t="s">
        <v>78</v>
      </c>
      <c r="B404" s="32">
        <v>5000</v>
      </c>
      <c r="C404" s="33">
        <v>8730</v>
      </c>
      <c r="D404" s="32">
        <v>11449</v>
      </c>
      <c r="E404" s="32">
        <v>11449</v>
      </c>
    </row>
    <row r="405" spans="1:5" ht="15.75" customHeight="1" thickBot="1" x14ac:dyDescent="0.25">
      <c r="A405" s="30" t="s">
        <v>79</v>
      </c>
      <c r="B405" s="32"/>
      <c r="C405" s="33"/>
      <c r="D405" s="33"/>
      <c r="E405" s="33"/>
    </row>
    <row r="406" spans="1:5" ht="15.75" customHeight="1" thickBot="1" x14ac:dyDescent="0.25">
      <c r="A406" s="28" t="s">
        <v>81</v>
      </c>
      <c r="B406" s="33">
        <v>1000</v>
      </c>
      <c r="C406" s="33">
        <v>20000</v>
      </c>
      <c r="D406" s="33">
        <v>14500</v>
      </c>
      <c r="E406" s="33">
        <v>15500</v>
      </c>
    </row>
    <row r="407" spans="1:5" ht="15.75" customHeight="1" thickBot="1" x14ac:dyDescent="0.25">
      <c r="A407" s="30" t="s">
        <v>78</v>
      </c>
      <c r="B407" s="32">
        <v>1000</v>
      </c>
      <c r="C407" s="32">
        <v>20000</v>
      </c>
      <c r="D407" s="32">
        <v>14500</v>
      </c>
      <c r="E407" s="32">
        <v>15500</v>
      </c>
    </row>
    <row r="408" spans="1:5" ht="15.75" customHeight="1" thickBot="1" x14ac:dyDescent="0.25">
      <c r="A408" s="30" t="s">
        <v>79</v>
      </c>
      <c r="B408" s="32"/>
      <c r="C408" s="33"/>
      <c r="D408" s="33"/>
      <c r="E408" s="33"/>
    </row>
    <row r="409" spans="1:5" ht="15.75" customHeight="1" thickBot="1" x14ac:dyDescent="0.25">
      <c r="A409" s="28" t="s">
        <v>82</v>
      </c>
      <c r="B409" s="32"/>
      <c r="C409" s="33"/>
      <c r="D409" s="33"/>
      <c r="E409" s="33"/>
    </row>
    <row r="410" spans="1:5" ht="15.75" customHeight="1" thickBot="1" x14ac:dyDescent="0.25">
      <c r="A410" s="30" t="s">
        <v>78</v>
      </c>
      <c r="B410" s="32"/>
      <c r="C410" s="33"/>
      <c r="D410" s="33"/>
      <c r="E410" s="33"/>
    </row>
    <row r="411" spans="1:5" ht="15.75" customHeight="1" thickBot="1" x14ac:dyDescent="0.25">
      <c r="A411" s="30" t="s">
        <v>79</v>
      </c>
      <c r="B411" s="32"/>
      <c r="C411" s="33"/>
      <c r="D411" s="33"/>
      <c r="E411" s="33"/>
    </row>
    <row r="412" spans="1:5" ht="15.75" customHeight="1" thickBot="1" x14ac:dyDescent="0.25">
      <c r="A412" s="28" t="s">
        <v>83</v>
      </c>
      <c r="B412" s="32"/>
      <c r="C412" s="33"/>
      <c r="D412" s="33"/>
      <c r="E412" s="33"/>
    </row>
    <row r="413" spans="1:5" ht="15.75" customHeight="1" thickBot="1" x14ac:dyDescent="0.25">
      <c r="A413" s="30" t="s">
        <v>78</v>
      </c>
      <c r="B413" s="32"/>
      <c r="C413" s="33"/>
      <c r="D413" s="33"/>
      <c r="E413" s="33"/>
    </row>
    <row r="414" spans="1:5" ht="15.75" customHeight="1" thickBot="1" x14ac:dyDescent="0.25">
      <c r="A414" s="30" t="s">
        <v>79</v>
      </c>
      <c r="B414" s="32"/>
      <c r="C414" s="33"/>
      <c r="D414" s="33"/>
      <c r="E414" s="33"/>
    </row>
    <row r="415" spans="1:5" ht="15.75" customHeight="1" thickBot="1" x14ac:dyDescent="0.25">
      <c r="A415" s="28" t="s">
        <v>84</v>
      </c>
      <c r="B415" s="32"/>
      <c r="C415" s="33"/>
      <c r="D415" s="33"/>
      <c r="E415" s="33"/>
    </row>
    <row r="416" spans="1:5" ht="15.75" customHeight="1" thickBot="1" x14ac:dyDescent="0.25">
      <c r="A416" s="30" t="s">
        <v>78</v>
      </c>
      <c r="B416" s="32"/>
      <c r="C416" s="32"/>
      <c r="D416" s="32"/>
      <c r="E416" s="32"/>
    </row>
    <row r="417" spans="1:5" ht="15.75" customHeight="1" thickBot="1" x14ac:dyDescent="0.25">
      <c r="A417" s="30" t="s">
        <v>79</v>
      </c>
      <c r="B417" s="32"/>
      <c r="C417" s="33"/>
      <c r="D417" s="33"/>
      <c r="E417" s="33"/>
    </row>
    <row r="418" spans="1:5" ht="23.25" customHeight="1" thickBot="1" x14ac:dyDescent="0.25">
      <c r="A418" s="28" t="s">
        <v>85</v>
      </c>
      <c r="B418" s="32"/>
      <c r="C418" s="33"/>
      <c r="D418" s="33"/>
      <c r="E418" s="33"/>
    </row>
    <row r="419" spans="1:5" ht="15.75" customHeight="1" thickBot="1" x14ac:dyDescent="0.25">
      <c r="A419" s="30" t="s">
        <v>78</v>
      </c>
      <c r="B419" s="32"/>
      <c r="C419" s="34"/>
      <c r="D419" s="34"/>
      <c r="E419" s="34"/>
    </row>
    <row r="420" spans="1:5" ht="15.75" customHeight="1" thickBot="1" x14ac:dyDescent="0.25">
      <c r="A420" s="40" t="s">
        <v>79</v>
      </c>
      <c r="B420" s="32"/>
      <c r="C420" s="35"/>
      <c r="D420" s="22"/>
      <c r="E420" s="22"/>
    </row>
    <row r="421" spans="1:5" ht="15.75" customHeight="1" thickBot="1" x14ac:dyDescent="0.25">
      <c r="A421" s="44" t="s">
        <v>93</v>
      </c>
      <c r="B421" s="32">
        <f>B418+B415+B412+B409+B406+B403+B400</f>
        <v>20000</v>
      </c>
      <c r="C421" s="32">
        <f>C418+C415+C412+C409+C406+C403+C400</f>
        <v>81000</v>
      </c>
      <c r="D421" s="32">
        <f>D418+D415+D412+D409+D406+D403+D400</f>
        <v>94500</v>
      </c>
      <c r="E421" s="32">
        <f>E418+E415+E412+E409+E406+E403+E400</f>
        <v>95500</v>
      </c>
    </row>
    <row r="422" spans="1:5" ht="15.75" customHeight="1" thickBot="1" x14ac:dyDescent="0.25">
      <c r="A422" s="20" t="s">
        <v>87</v>
      </c>
      <c r="B422" s="38">
        <f>IF(B421-B392=0,0,"Error")</f>
        <v>0</v>
      </c>
      <c r="C422" s="38">
        <f>IF(C421-C392=0,0,"Error")</f>
        <v>0</v>
      </c>
      <c r="D422" s="38">
        <f>IF(D421-D392=0,0,"Error")</f>
        <v>0</v>
      </c>
      <c r="E422" s="38">
        <f>IF(E421-E392=0,0,"Error")</f>
        <v>0</v>
      </c>
    </row>
    <row r="423" spans="1:5" ht="15.75" customHeight="1" thickBot="1" x14ac:dyDescent="0.25">
      <c r="A423" s="656" t="s">
        <v>100</v>
      </c>
      <c r="B423" s="657"/>
      <c r="C423" s="657"/>
      <c r="D423" s="657"/>
      <c r="E423" s="658"/>
    </row>
    <row r="424" spans="1:5" ht="15.75" customHeight="1" thickBot="1" x14ac:dyDescent="0.25">
      <c r="A424" s="656" t="s">
        <v>101</v>
      </c>
      <c r="B424" s="657"/>
      <c r="C424" s="657"/>
      <c r="D424" s="657"/>
      <c r="E424" s="658"/>
    </row>
    <row r="425" spans="1:5" ht="15.75" customHeight="1" thickBot="1" x14ac:dyDescent="0.25">
      <c r="A425" s="23" t="s">
        <v>102</v>
      </c>
      <c r="B425" s="690" t="s">
        <v>103</v>
      </c>
      <c r="C425" s="691"/>
      <c r="D425" s="691"/>
      <c r="E425" s="692"/>
    </row>
    <row r="426" spans="1:5" ht="27.75" customHeight="1" thickBot="1" x14ac:dyDescent="0.25">
      <c r="A426" s="23" t="s">
        <v>104</v>
      </c>
      <c r="B426" s="45" t="s">
        <v>105</v>
      </c>
      <c r="C426" s="46" t="s">
        <v>116</v>
      </c>
      <c r="D426" s="687"/>
      <c r="E426" s="688"/>
    </row>
    <row r="427" spans="1:5" ht="15.75" customHeight="1" thickBot="1" x14ac:dyDescent="0.25">
      <c r="A427" s="56"/>
      <c r="B427" s="687"/>
      <c r="C427" s="689"/>
      <c r="D427" s="689"/>
      <c r="E427" s="688"/>
    </row>
    <row r="428" spans="1:5" ht="31.5" customHeight="1" thickBot="1" x14ac:dyDescent="0.25">
      <c r="A428" s="16" t="s">
        <v>65</v>
      </c>
      <c r="B428" s="659" t="s">
        <v>160</v>
      </c>
      <c r="C428" s="660"/>
      <c r="D428" s="660"/>
      <c r="E428" s="661"/>
    </row>
    <row r="429" spans="1:5" ht="15.75" customHeight="1" thickBot="1" x14ac:dyDescent="0.25">
      <c r="A429" s="16" t="s">
        <v>67</v>
      </c>
      <c r="B429" s="665" t="s">
        <v>109</v>
      </c>
      <c r="C429" s="666"/>
      <c r="D429" s="666"/>
      <c r="E429" s="667"/>
    </row>
    <row r="430" spans="1:5" ht="21" customHeight="1" x14ac:dyDescent="0.2">
      <c r="A430" s="668"/>
      <c r="B430" s="14">
        <v>2019</v>
      </c>
      <c r="C430" s="14">
        <v>2020</v>
      </c>
      <c r="D430" s="14">
        <v>2021</v>
      </c>
      <c r="E430" s="14">
        <v>2022</v>
      </c>
    </row>
    <row r="431" spans="1:5" ht="15.75" customHeight="1" thickBot="1" x14ac:dyDescent="0.25">
      <c r="A431" s="669"/>
      <c r="B431" s="24" t="s">
        <v>48</v>
      </c>
      <c r="C431" s="24" t="s">
        <v>49</v>
      </c>
      <c r="D431" s="24" t="s">
        <v>49</v>
      </c>
      <c r="E431" s="24" t="s">
        <v>49</v>
      </c>
    </row>
    <row r="432" spans="1:5" ht="24" customHeight="1" thickBot="1" x14ac:dyDescent="0.25">
      <c r="A432" s="16" t="s">
        <v>69</v>
      </c>
      <c r="B432" s="25"/>
      <c r="C432" s="25">
        <v>30</v>
      </c>
      <c r="D432" s="25"/>
      <c r="E432" s="25"/>
    </row>
    <row r="433" spans="1:5" ht="15.75" customHeight="1" thickBot="1" x14ac:dyDescent="0.25">
      <c r="A433" s="16" t="s">
        <v>70</v>
      </c>
      <c r="B433" s="25"/>
      <c r="C433" s="25">
        <v>7100</v>
      </c>
      <c r="D433" s="25"/>
      <c r="E433" s="25"/>
    </row>
    <row r="434" spans="1:5" ht="15.75" customHeight="1" thickBot="1" x14ac:dyDescent="0.25">
      <c r="A434" s="16" t="s">
        <v>71</v>
      </c>
      <c r="B434" s="25"/>
      <c r="C434" s="25">
        <f>C433/C432</f>
        <v>236.66666666666666</v>
      </c>
      <c r="D434" s="25"/>
      <c r="E434" s="25"/>
    </row>
    <row r="435" spans="1:5" ht="15.75" customHeight="1" thickBot="1" x14ac:dyDescent="0.25">
      <c r="A435" s="16" t="s">
        <v>72</v>
      </c>
      <c r="B435" s="26" t="s">
        <v>73</v>
      </c>
      <c r="C435" s="27"/>
      <c r="D435" s="27"/>
      <c r="E435" s="27"/>
    </row>
    <row r="436" spans="1:5" ht="21" customHeight="1" thickBot="1" x14ac:dyDescent="0.25">
      <c r="A436" s="16" t="s">
        <v>74</v>
      </c>
      <c r="B436" s="26" t="s">
        <v>73</v>
      </c>
      <c r="C436" s="27"/>
      <c r="D436" s="27"/>
      <c r="E436" s="27"/>
    </row>
    <row r="437" spans="1:5" ht="15.75" customHeight="1" thickBot="1" x14ac:dyDescent="0.25">
      <c r="A437" s="16" t="s">
        <v>75</v>
      </c>
      <c r="B437" s="26" t="s">
        <v>73</v>
      </c>
      <c r="C437" s="27"/>
      <c r="D437" s="27"/>
      <c r="E437" s="27"/>
    </row>
    <row r="438" spans="1:5" ht="22.5" customHeight="1" thickBot="1" x14ac:dyDescent="0.25">
      <c r="A438" s="23" t="s">
        <v>88</v>
      </c>
      <c r="B438" s="45" t="s">
        <v>115</v>
      </c>
      <c r="C438" s="46" t="s">
        <v>116</v>
      </c>
      <c r="D438" s="687"/>
      <c r="E438" s="688"/>
    </row>
    <row r="439" spans="1:5" ht="34.5" customHeight="1" thickBot="1" x14ac:dyDescent="0.25">
      <c r="A439" s="16" t="s">
        <v>65</v>
      </c>
      <c r="B439" s="659" t="s">
        <v>161</v>
      </c>
      <c r="C439" s="660"/>
      <c r="D439" s="660"/>
      <c r="E439" s="661"/>
    </row>
    <row r="440" spans="1:5" ht="15.75" customHeight="1" thickBot="1" x14ac:dyDescent="0.25">
      <c r="A440" s="16" t="s">
        <v>67</v>
      </c>
      <c r="B440" s="665" t="s">
        <v>109</v>
      </c>
      <c r="C440" s="666"/>
      <c r="D440" s="666"/>
      <c r="E440" s="667"/>
    </row>
    <row r="441" spans="1:5" ht="15.75" customHeight="1" x14ac:dyDescent="0.2">
      <c r="A441" s="668"/>
      <c r="B441" s="14">
        <v>2019</v>
      </c>
      <c r="C441" s="14">
        <v>2020</v>
      </c>
      <c r="D441" s="14">
        <v>2021</v>
      </c>
      <c r="E441" s="14">
        <v>2022</v>
      </c>
    </row>
    <row r="442" spans="1:5" ht="15.75" customHeight="1" thickBot="1" x14ac:dyDescent="0.25">
      <c r="A442" s="669"/>
      <c r="B442" s="24" t="s">
        <v>48</v>
      </c>
      <c r="C442" s="24" t="s">
        <v>49</v>
      </c>
      <c r="D442" s="24" t="s">
        <v>49</v>
      </c>
      <c r="E442" s="24" t="s">
        <v>49</v>
      </c>
    </row>
    <row r="443" spans="1:5" ht="15.75" customHeight="1" thickBot="1" x14ac:dyDescent="0.25">
      <c r="A443" s="16" t="s">
        <v>69</v>
      </c>
      <c r="B443" s="16"/>
      <c r="C443" s="26">
        <v>30</v>
      </c>
      <c r="D443" s="26"/>
      <c r="E443" s="26"/>
    </row>
    <row r="444" spans="1:5" ht="15.75" customHeight="1" thickBot="1" x14ac:dyDescent="0.25">
      <c r="A444" s="16" t="s">
        <v>70</v>
      </c>
      <c r="B444" s="25"/>
      <c r="C444" s="25">
        <v>2000</v>
      </c>
      <c r="D444" s="25"/>
      <c r="E444" s="25"/>
    </row>
    <row r="445" spans="1:5" ht="15.75" customHeight="1" thickBot="1" x14ac:dyDescent="0.25">
      <c r="A445" s="16" t="s">
        <v>71</v>
      </c>
      <c r="B445" s="25"/>
      <c r="C445" s="25">
        <f>C444/C443</f>
        <v>66.666666666666671</v>
      </c>
      <c r="D445" s="25"/>
      <c r="E445" s="25"/>
    </row>
    <row r="446" spans="1:5" ht="15.75" customHeight="1" thickBot="1" x14ac:dyDescent="0.25">
      <c r="A446" s="16" t="s">
        <v>72</v>
      </c>
      <c r="B446" s="26" t="s">
        <v>73</v>
      </c>
      <c r="C446" s="27"/>
      <c r="D446" s="27"/>
      <c r="E446" s="27"/>
    </row>
    <row r="447" spans="1:5" ht="15.75" customHeight="1" thickBot="1" x14ac:dyDescent="0.25">
      <c r="A447" s="16" t="s">
        <v>74</v>
      </c>
      <c r="B447" s="26" t="s">
        <v>73</v>
      </c>
      <c r="C447" s="27"/>
      <c r="D447" s="27"/>
      <c r="E447" s="27"/>
    </row>
    <row r="448" spans="1:5" ht="15.75" customHeight="1" thickBot="1" x14ac:dyDescent="0.25">
      <c r="A448" s="16" t="s">
        <v>75</v>
      </c>
      <c r="B448" s="26" t="s">
        <v>73</v>
      </c>
      <c r="C448" s="27"/>
      <c r="D448" s="27"/>
      <c r="E448" s="27"/>
    </row>
    <row r="449" spans="1:5" ht="15.75" customHeight="1" thickBot="1" x14ac:dyDescent="0.25">
      <c r="A449" s="670" t="s">
        <v>162</v>
      </c>
      <c r="B449" s="671"/>
      <c r="C449" s="671"/>
      <c r="D449" s="671"/>
      <c r="E449" s="672"/>
    </row>
    <row r="450" spans="1:5" ht="20.25" customHeight="1" x14ac:dyDescent="0.2">
      <c r="A450" s="668"/>
      <c r="B450" s="14">
        <v>2019</v>
      </c>
      <c r="C450" s="14">
        <v>2020</v>
      </c>
      <c r="D450" s="14">
        <v>2021</v>
      </c>
      <c r="E450" s="14">
        <v>2022</v>
      </c>
    </row>
    <row r="451" spans="1:5" ht="18.75" customHeight="1" thickBot="1" x14ac:dyDescent="0.25">
      <c r="A451" s="669"/>
      <c r="B451" s="24" t="s">
        <v>48</v>
      </c>
      <c r="C451" s="24" t="s">
        <v>49</v>
      </c>
      <c r="D451" s="24" t="s">
        <v>49</v>
      </c>
      <c r="E451" s="24" t="s">
        <v>49</v>
      </c>
    </row>
    <row r="452" spans="1:5" ht="19.5" customHeight="1" thickBot="1" x14ac:dyDescent="0.25">
      <c r="A452" s="28" t="s">
        <v>110</v>
      </c>
      <c r="B452" s="32"/>
      <c r="C452" s="32"/>
      <c r="D452" s="32"/>
      <c r="E452" s="32"/>
    </row>
    <row r="453" spans="1:5" ht="25.5" customHeight="1" thickBot="1" x14ac:dyDescent="0.25">
      <c r="A453" s="30" t="s">
        <v>78</v>
      </c>
      <c r="B453" s="32"/>
      <c r="C453" s="32"/>
      <c r="D453" s="32"/>
      <c r="E453" s="32"/>
    </row>
    <row r="454" spans="1:5" ht="15.75" customHeight="1" thickBot="1" x14ac:dyDescent="0.25">
      <c r="A454" s="30" t="s">
        <v>111</v>
      </c>
      <c r="B454" s="32"/>
      <c r="C454" s="32"/>
      <c r="D454" s="32"/>
      <c r="E454" s="32"/>
    </row>
    <row r="455" spans="1:5" ht="15.75" customHeight="1" thickBot="1" x14ac:dyDescent="0.25">
      <c r="A455" s="30" t="s">
        <v>112</v>
      </c>
      <c r="B455" s="32"/>
      <c r="C455" s="32"/>
      <c r="D455" s="32"/>
      <c r="E455" s="32"/>
    </row>
    <row r="456" spans="1:5" ht="26.25" customHeight="1" thickBot="1" x14ac:dyDescent="0.25">
      <c r="A456" s="30" t="s">
        <v>113</v>
      </c>
      <c r="B456" s="32"/>
      <c r="C456" s="32"/>
      <c r="D456" s="32"/>
      <c r="E456" s="32"/>
    </row>
    <row r="457" spans="1:5" ht="21.75" customHeight="1" thickBot="1" x14ac:dyDescent="0.25">
      <c r="A457" s="28" t="s">
        <v>114</v>
      </c>
      <c r="B457" s="32"/>
      <c r="C457" s="32">
        <v>9100</v>
      </c>
      <c r="D457" s="32"/>
      <c r="E457" s="32"/>
    </row>
    <row r="458" spans="1:5" ht="15.75" customHeight="1" thickBot="1" x14ac:dyDescent="0.25">
      <c r="A458" s="30" t="s">
        <v>78</v>
      </c>
      <c r="B458" s="32"/>
      <c r="C458" s="32">
        <v>9100</v>
      </c>
      <c r="D458" s="32"/>
      <c r="E458" s="32"/>
    </row>
    <row r="459" spans="1:5" ht="27.75" customHeight="1" thickBot="1" x14ac:dyDescent="0.25">
      <c r="A459" s="30" t="s">
        <v>111</v>
      </c>
      <c r="B459" s="32"/>
      <c r="C459" s="32"/>
      <c r="D459" s="32"/>
      <c r="E459" s="32"/>
    </row>
    <row r="460" spans="1:5" ht="24.75" customHeight="1" thickBot="1" x14ac:dyDescent="0.25">
      <c r="A460" s="30" t="s">
        <v>112</v>
      </c>
      <c r="B460" s="32"/>
      <c r="C460" s="32"/>
      <c r="D460" s="32"/>
      <c r="E460" s="32"/>
    </row>
    <row r="461" spans="1:5" ht="15.75" customHeight="1" thickBot="1" x14ac:dyDescent="0.25">
      <c r="A461" s="30" t="s">
        <v>113</v>
      </c>
      <c r="B461" s="32"/>
      <c r="C461" s="32"/>
      <c r="D461" s="32"/>
      <c r="E461" s="32"/>
    </row>
    <row r="462" spans="1:5" ht="26.25" customHeight="1" thickBot="1" x14ac:dyDescent="0.25">
      <c r="A462" s="51" t="s">
        <v>163</v>
      </c>
      <c r="B462" s="32">
        <f>B457+B452</f>
        <v>0</v>
      </c>
      <c r="C462" s="32">
        <f>C444+C433</f>
        <v>9100</v>
      </c>
      <c r="D462" s="32">
        <f>D444+D433</f>
        <v>0</v>
      </c>
      <c r="E462" s="32">
        <f>E444+E433</f>
        <v>0</v>
      </c>
    </row>
    <row r="463" spans="1:5" ht="26.25" customHeight="1" thickBot="1" x14ac:dyDescent="0.25">
      <c r="A463" s="656" t="s">
        <v>119</v>
      </c>
      <c r="B463" s="657"/>
      <c r="C463" s="657"/>
      <c r="D463" s="657"/>
      <c r="E463" s="658"/>
    </row>
    <row r="464" spans="1:5" ht="27.75" customHeight="1" thickBot="1" x14ac:dyDescent="0.25">
      <c r="A464" s="656" t="s">
        <v>120</v>
      </c>
      <c r="B464" s="657"/>
      <c r="C464" s="657"/>
      <c r="D464" s="657"/>
      <c r="E464" s="658"/>
    </row>
    <row r="465" spans="1:5" ht="28.5" customHeight="1" x14ac:dyDescent="0.2">
      <c r="A465" s="57" t="s">
        <v>121</v>
      </c>
      <c r="B465" s="697" t="s">
        <v>164</v>
      </c>
      <c r="C465" s="698"/>
      <c r="D465" s="698"/>
      <c r="E465" s="699"/>
    </row>
    <row r="466" spans="1:5" ht="47.25" customHeight="1" x14ac:dyDescent="0.2">
      <c r="A466" s="58" t="s">
        <v>63</v>
      </c>
      <c r="B466" s="59" t="s">
        <v>165</v>
      </c>
      <c r="C466" s="60" t="s">
        <v>116</v>
      </c>
      <c r="D466" s="61"/>
      <c r="E466" s="62"/>
    </row>
    <row r="467" spans="1:5" ht="27.75" customHeight="1" thickBot="1" x14ac:dyDescent="0.25">
      <c r="A467" s="16" t="s">
        <v>65</v>
      </c>
      <c r="B467" s="693" t="s">
        <v>166</v>
      </c>
      <c r="C467" s="694"/>
      <c r="D467" s="694"/>
      <c r="E467" s="695"/>
    </row>
    <row r="468" spans="1:5" ht="17.25" customHeight="1" thickBot="1" x14ac:dyDescent="0.25">
      <c r="A468" s="16" t="s">
        <v>67</v>
      </c>
      <c r="B468" s="665" t="s">
        <v>126</v>
      </c>
      <c r="C468" s="666"/>
      <c r="D468" s="666"/>
      <c r="E468" s="667"/>
    </row>
    <row r="469" spans="1:5" ht="24.75" customHeight="1" x14ac:dyDescent="0.2">
      <c r="A469" s="668"/>
      <c r="B469" s="14">
        <v>2019</v>
      </c>
      <c r="C469" s="14">
        <v>2020</v>
      </c>
      <c r="D469" s="14">
        <v>2021</v>
      </c>
      <c r="E469" s="14">
        <v>2022</v>
      </c>
    </row>
    <row r="470" spans="1:5" ht="18" customHeight="1" thickBot="1" x14ac:dyDescent="0.25">
      <c r="A470" s="669"/>
      <c r="B470" s="24" t="s">
        <v>48</v>
      </c>
      <c r="C470" s="24" t="s">
        <v>49</v>
      </c>
      <c r="D470" s="24" t="s">
        <v>49</v>
      </c>
      <c r="E470" s="24" t="s">
        <v>49</v>
      </c>
    </row>
    <row r="471" spans="1:5" ht="15.75" customHeight="1" thickBot="1" x14ac:dyDescent="0.25">
      <c r="A471" s="16" t="s">
        <v>69</v>
      </c>
      <c r="B471" s="25"/>
      <c r="C471" s="25">
        <v>1650</v>
      </c>
      <c r="D471" s="25">
        <v>1650</v>
      </c>
      <c r="E471" s="25">
        <v>1650</v>
      </c>
    </row>
    <row r="472" spans="1:5" ht="15.75" customHeight="1" thickBot="1" x14ac:dyDescent="0.25">
      <c r="A472" s="16" t="s">
        <v>70</v>
      </c>
      <c r="B472" s="25"/>
      <c r="C472" s="25">
        <v>100000</v>
      </c>
      <c r="D472" s="25">
        <v>108600</v>
      </c>
      <c r="E472" s="25">
        <v>126100</v>
      </c>
    </row>
    <row r="473" spans="1:5" ht="24.75" customHeight="1" thickBot="1" x14ac:dyDescent="0.25">
      <c r="A473" s="16" t="s">
        <v>71</v>
      </c>
      <c r="B473" s="25"/>
      <c r="C473" s="25">
        <f>C472/C471</f>
        <v>60.606060606060609</v>
      </c>
      <c r="D473" s="25">
        <f>D472/D471</f>
        <v>65.818181818181813</v>
      </c>
      <c r="E473" s="25">
        <f>E472/E471</f>
        <v>76.424242424242422</v>
      </c>
    </row>
    <row r="474" spans="1:5" ht="15.75" customHeight="1" thickBot="1" x14ac:dyDescent="0.25">
      <c r="A474" s="16" t="s">
        <v>72</v>
      </c>
      <c r="B474" s="26" t="s">
        <v>73</v>
      </c>
      <c r="C474" s="27"/>
      <c r="D474" s="27">
        <f t="shared" ref="D474:E476" si="10">D471/C471-1</f>
        <v>0</v>
      </c>
      <c r="E474" s="27">
        <f t="shared" si="10"/>
        <v>0</v>
      </c>
    </row>
    <row r="475" spans="1:5" ht="15.75" customHeight="1" thickBot="1" x14ac:dyDescent="0.25">
      <c r="A475" s="16" t="s">
        <v>74</v>
      </c>
      <c r="B475" s="26" t="s">
        <v>73</v>
      </c>
      <c r="C475" s="27"/>
      <c r="D475" s="27">
        <f t="shared" si="10"/>
        <v>8.6000000000000076E-2</v>
      </c>
      <c r="E475" s="27">
        <f t="shared" si="10"/>
        <v>0.16114180478821361</v>
      </c>
    </row>
    <row r="476" spans="1:5" ht="15.75" customHeight="1" thickBot="1" x14ac:dyDescent="0.25">
      <c r="A476" s="16" t="s">
        <v>75</v>
      </c>
      <c r="B476" s="26" t="s">
        <v>73</v>
      </c>
      <c r="C476" s="27"/>
      <c r="D476" s="27">
        <f t="shared" si="10"/>
        <v>8.5999999999999854E-2</v>
      </c>
      <c r="E476" s="27">
        <f t="shared" si="10"/>
        <v>0.16114180478821361</v>
      </c>
    </row>
    <row r="477" spans="1:5" ht="27" customHeight="1" thickBot="1" x14ac:dyDescent="0.25">
      <c r="A477" s="670" t="s">
        <v>76</v>
      </c>
      <c r="B477" s="671"/>
      <c r="C477" s="671"/>
      <c r="D477" s="671"/>
      <c r="E477" s="672"/>
    </row>
    <row r="478" spans="1:5" ht="15.75" customHeight="1" x14ac:dyDescent="0.2">
      <c r="A478" s="668"/>
      <c r="B478" s="14">
        <v>2019</v>
      </c>
      <c r="C478" s="14">
        <v>2020</v>
      </c>
      <c r="D478" s="14">
        <v>2021</v>
      </c>
      <c r="E478" s="14">
        <v>2022</v>
      </c>
    </row>
    <row r="479" spans="1:5" ht="27" customHeight="1" thickBot="1" x14ac:dyDescent="0.25">
      <c r="A479" s="669"/>
      <c r="B479" s="24" t="s">
        <v>48</v>
      </c>
      <c r="C479" s="24" t="s">
        <v>49</v>
      </c>
      <c r="D479" s="24" t="s">
        <v>49</v>
      </c>
      <c r="E479" s="24" t="s">
        <v>49</v>
      </c>
    </row>
    <row r="480" spans="1:5" ht="15.75" customHeight="1" thickBot="1" x14ac:dyDescent="0.25">
      <c r="A480" s="28" t="s">
        <v>110</v>
      </c>
      <c r="B480" s="33"/>
      <c r="C480" s="33"/>
      <c r="D480" s="33"/>
      <c r="E480" s="33"/>
    </row>
    <row r="481" spans="1:5" ht="15.75" customHeight="1" thickBot="1" x14ac:dyDescent="0.25">
      <c r="A481" s="30" t="s">
        <v>78</v>
      </c>
      <c r="B481" s="33"/>
      <c r="C481" s="33"/>
      <c r="D481" s="33"/>
      <c r="E481" s="33"/>
    </row>
    <row r="482" spans="1:5" ht="15.75" customHeight="1" thickBot="1" x14ac:dyDescent="0.25">
      <c r="A482" s="30" t="s">
        <v>111</v>
      </c>
      <c r="B482" s="33"/>
      <c r="C482" s="33"/>
      <c r="D482" s="33"/>
      <c r="E482" s="33"/>
    </row>
    <row r="483" spans="1:5" ht="15.75" customHeight="1" thickBot="1" x14ac:dyDescent="0.25">
      <c r="A483" s="30" t="s">
        <v>112</v>
      </c>
      <c r="B483" s="33"/>
      <c r="C483" s="33"/>
      <c r="D483" s="33"/>
      <c r="E483" s="33"/>
    </row>
    <row r="484" spans="1:5" ht="15.75" customHeight="1" thickBot="1" x14ac:dyDescent="0.25">
      <c r="A484" s="30" t="s">
        <v>113</v>
      </c>
      <c r="B484" s="33"/>
      <c r="C484" s="33"/>
      <c r="D484" s="33"/>
      <c r="E484" s="33"/>
    </row>
    <row r="485" spans="1:5" ht="15.75" customHeight="1" thickBot="1" x14ac:dyDescent="0.25">
      <c r="A485" s="28" t="s">
        <v>114</v>
      </c>
      <c r="B485" s="32">
        <v>0</v>
      </c>
      <c r="C485" s="33">
        <v>100000</v>
      </c>
      <c r="D485" s="33">
        <v>108600</v>
      </c>
      <c r="E485" s="33">
        <v>126100</v>
      </c>
    </row>
    <row r="486" spans="1:5" ht="15.75" customHeight="1" thickBot="1" x14ac:dyDescent="0.25">
      <c r="A486" s="30" t="s">
        <v>78</v>
      </c>
      <c r="B486" s="32"/>
      <c r="C486" s="33">
        <v>100000</v>
      </c>
      <c r="D486" s="33">
        <v>108600</v>
      </c>
      <c r="E486" s="33">
        <v>126100</v>
      </c>
    </row>
    <row r="487" spans="1:5" ht="15.75" customHeight="1" thickBot="1" x14ac:dyDescent="0.25">
      <c r="A487" s="30" t="s">
        <v>111</v>
      </c>
      <c r="B487" s="32"/>
      <c r="C487" s="33"/>
      <c r="D487" s="33"/>
      <c r="E487" s="33"/>
    </row>
    <row r="488" spans="1:5" ht="15.75" customHeight="1" thickBot="1" x14ac:dyDescent="0.25">
      <c r="A488" s="30" t="s">
        <v>112</v>
      </c>
      <c r="B488" s="32"/>
      <c r="C488" s="33"/>
      <c r="D488" s="33"/>
      <c r="E488" s="33"/>
    </row>
    <row r="489" spans="1:5" ht="15.75" customHeight="1" thickBot="1" x14ac:dyDescent="0.25">
      <c r="A489" s="30" t="s">
        <v>113</v>
      </c>
      <c r="B489" s="32"/>
      <c r="C489" s="33"/>
      <c r="D489" s="33"/>
      <c r="E489" s="33"/>
    </row>
    <row r="490" spans="1:5" ht="15.75" customHeight="1" thickBot="1" x14ac:dyDescent="0.25">
      <c r="A490" s="51" t="s">
        <v>86</v>
      </c>
      <c r="B490" s="32">
        <f>B485+B480</f>
        <v>0</v>
      </c>
      <c r="C490" s="32">
        <f>C485+C480</f>
        <v>100000</v>
      </c>
      <c r="D490" s="32">
        <f>D485+D480</f>
        <v>108600</v>
      </c>
      <c r="E490" s="32">
        <f>E485+E480</f>
        <v>126100</v>
      </c>
    </row>
    <row r="491" spans="1:5" ht="35.25" customHeight="1" thickBot="1" x14ac:dyDescent="0.25">
      <c r="A491" s="37" t="s">
        <v>167</v>
      </c>
      <c r="B491" s="696" t="s">
        <v>168</v>
      </c>
      <c r="C491" s="663"/>
      <c r="D491" s="663"/>
      <c r="E491" s="664"/>
    </row>
    <row r="492" spans="1:5" ht="15.75" customHeight="1" thickBot="1" x14ac:dyDescent="0.25">
      <c r="A492" s="693" t="s">
        <v>58</v>
      </c>
      <c r="B492" s="694"/>
      <c r="C492" s="694"/>
      <c r="D492" s="694"/>
      <c r="E492" s="695"/>
    </row>
    <row r="493" spans="1:5" ht="24" customHeight="1" thickBot="1" x14ac:dyDescent="0.25">
      <c r="A493" s="21" t="s">
        <v>169</v>
      </c>
      <c r="B493" s="22">
        <v>0.4</v>
      </c>
      <c r="C493" s="17">
        <v>0.4</v>
      </c>
      <c r="D493" s="17">
        <v>0.4</v>
      </c>
      <c r="E493" s="17">
        <v>0.4</v>
      </c>
    </row>
    <row r="494" spans="1:5" ht="22.5" customHeight="1" thickBot="1" x14ac:dyDescent="0.25">
      <c r="A494" s="16" t="s">
        <v>170</v>
      </c>
      <c r="B494" s="63" t="s">
        <v>171</v>
      </c>
      <c r="C494" s="18" t="s">
        <v>171</v>
      </c>
      <c r="D494" s="18" t="s">
        <v>171</v>
      </c>
      <c r="E494" s="18" t="s">
        <v>171</v>
      </c>
    </row>
    <row r="495" spans="1:5" ht="20.25" customHeight="1" thickBot="1" x14ac:dyDescent="0.25">
      <c r="A495" s="656" t="s">
        <v>172</v>
      </c>
      <c r="B495" s="657"/>
      <c r="C495" s="657"/>
      <c r="D495" s="657"/>
      <c r="E495" s="658"/>
    </row>
    <row r="496" spans="1:5" ht="15.75" customHeight="1" thickBot="1" x14ac:dyDescent="0.25">
      <c r="A496" s="656" t="s">
        <v>62</v>
      </c>
      <c r="B496" s="657"/>
      <c r="C496" s="657"/>
      <c r="D496" s="657"/>
      <c r="E496" s="658"/>
    </row>
    <row r="497" spans="1:5" ht="27.75" customHeight="1" thickBot="1" x14ac:dyDescent="0.25">
      <c r="A497" s="23" t="s">
        <v>63</v>
      </c>
      <c r="B497" s="659" t="s">
        <v>173</v>
      </c>
      <c r="C497" s="660"/>
      <c r="D497" s="660"/>
      <c r="E497" s="661"/>
    </row>
    <row r="498" spans="1:5" ht="32.25" customHeight="1" thickBot="1" x14ac:dyDescent="0.25">
      <c r="A498" s="16" t="s">
        <v>65</v>
      </c>
      <c r="B498" s="662" t="s">
        <v>174</v>
      </c>
      <c r="C498" s="663"/>
      <c r="D498" s="663"/>
      <c r="E498" s="664"/>
    </row>
    <row r="499" spans="1:5" ht="15.75" customHeight="1" thickBot="1" x14ac:dyDescent="0.25">
      <c r="A499" s="16" t="s">
        <v>67</v>
      </c>
      <c r="B499" s="665" t="s">
        <v>175</v>
      </c>
      <c r="C499" s="666"/>
      <c r="D499" s="666"/>
      <c r="E499" s="667"/>
    </row>
    <row r="500" spans="1:5" ht="26.25" customHeight="1" x14ac:dyDescent="0.2">
      <c r="A500" s="668"/>
      <c r="B500" s="14">
        <v>2019</v>
      </c>
      <c r="C500" s="14">
        <v>2020</v>
      </c>
      <c r="D500" s="14">
        <v>2021</v>
      </c>
      <c r="E500" s="14">
        <v>2022</v>
      </c>
    </row>
    <row r="501" spans="1:5" ht="15.75" customHeight="1" thickBot="1" x14ac:dyDescent="0.25">
      <c r="A501" s="669"/>
      <c r="B501" s="24" t="s">
        <v>48</v>
      </c>
      <c r="C501" s="24" t="s">
        <v>49</v>
      </c>
      <c r="D501" s="24" t="s">
        <v>49</v>
      </c>
      <c r="E501" s="24" t="s">
        <v>49</v>
      </c>
    </row>
    <row r="502" spans="1:5" ht="15.75" customHeight="1" thickBot="1" x14ac:dyDescent="0.25">
      <c r="A502" s="16" t="s">
        <v>69</v>
      </c>
      <c r="B502" s="25">
        <v>5</v>
      </c>
      <c r="C502" s="25">
        <v>7</v>
      </c>
      <c r="D502" s="25">
        <v>9</v>
      </c>
      <c r="E502" s="25">
        <v>10</v>
      </c>
    </row>
    <row r="503" spans="1:5" ht="15.75" customHeight="1" thickBot="1" x14ac:dyDescent="0.25">
      <c r="A503" s="16" t="s">
        <v>70</v>
      </c>
      <c r="B503" s="25">
        <f>B532</f>
        <v>8500</v>
      </c>
      <c r="C503" s="25">
        <f>C532</f>
        <v>9000</v>
      </c>
      <c r="D503" s="25">
        <f>D532</f>
        <v>9000</v>
      </c>
      <c r="E503" s="25">
        <f>E532</f>
        <v>9000</v>
      </c>
    </row>
    <row r="504" spans="1:5" ht="24.75" customHeight="1" thickBot="1" x14ac:dyDescent="0.25">
      <c r="A504" s="16" t="s">
        <v>71</v>
      </c>
      <c r="B504" s="25">
        <f>B503/B502</f>
        <v>1700</v>
      </c>
      <c r="C504" s="25">
        <f>C503/C502</f>
        <v>1285.7142857142858</v>
      </c>
      <c r="D504" s="25">
        <f>D503/D502</f>
        <v>1000</v>
      </c>
      <c r="E504" s="25">
        <f>E503/E502</f>
        <v>900</v>
      </c>
    </row>
    <row r="505" spans="1:5" ht="15.75" customHeight="1" thickBot="1" x14ac:dyDescent="0.25">
      <c r="A505" s="16" t="s">
        <v>72</v>
      </c>
      <c r="B505" s="26" t="s">
        <v>73</v>
      </c>
      <c r="C505" s="27">
        <f>C502/B502-1</f>
        <v>0.39999999999999991</v>
      </c>
      <c r="D505" s="27">
        <f t="shared" ref="D505:E507" si="11">D502/C502-1</f>
        <v>0.28571428571428581</v>
      </c>
      <c r="E505" s="27">
        <f t="shared" si="11"/>
        <v>0.11111111111111116</v>
      </c>
    </row>
    <row r="506" spans="1:5" ht="15.75" customHeight="1" thickBot="1" x14ac:dyDescent="0.25">
      <c r="A506" s="16" t="s">
        <v>74</v>
      </c>
      <c r="B506" s="26" t="s">
        <v>73</v>
      </c>
      <c r="C506" s="27">
        <f>C503/B503-1</f>
        <v>5.8823529411764719E-2</v>
      </c>
      <c r="D506" s="27">
        <f t="shared" si="11"/>
        <v>0</v>
      </c>
      <c r="E506" s="27">
        <f t="shared" si="11"/>
        <v>0</v>
      </c>
    </row>
    <row r="507" spans="1:5" ht="15.75" customHeight="1" thickBot="1" x14ac:dyDescent="0.25">
      <c r="A507" s="16" t="s">
        <v>75</v>
      </c>
      <c r="B507" s="26" t="s">
        <v>73</v>
      </c>
      <c r="C507" s="27">
        <f>C504/B504-1</f>
        <v>-0.24369747899159655</v>
      </c>
      <c r="D507" s="27">
        <f t="shared" si="11"/>
        <v>-0.22222222222222221</v>
      </c>
      <c r="E507" s="27">
        <f t="shared" si="11"/>
        <v>-9.9999999999999978E-2</v>
      </c>
    </row>
    <row r="508" spans="1:5" ht="18" customHeight="1" thickBot="1" x14ac:dyDescent="0.25">
      <c r="A508" s="670" t="s">
        <v>76</v>
      </c>
      <c r="B508" s="671"/>
      <c r="C508" s="671"/>
      <c r="D508" s="671"/>
      <c r="E508" s="672"/>
    </row>
    <row r="509" spans="1:5" ht="15.75" customHeight="1" x14ac:dyDescent="0.2">
      <c r="A509" s="668"/>
      <c r="B509" s="14">
        <v>2019</v>
      </c>
      <c r="C509" s="14">
        <v>2020</v>
      </c>
      <c r="D509" s="14">
        <v>2021</v>
      </c>
      <c r="E509" s="14">
        <v>2022</v>
      </c>
    </row>
    <row r="510" spans="1:5" ht="15.75" customHeight="1" thickBot="1" x14ac:dyDescent="0.25">
      <c r="A510" s="669"/>
      <c r="B510" s="24" t="s">
        <v>48</v>
      </c>
      <c r="C510" s="24" t="s">
        <v>49</v>
      </c>
      <c r="D510" s="24" t="s">
        <v>49</v>
      </c>
      <c r="E510" s="24" t="s">
        <v>49</v>
      </c>
    </row>
    <row r="511" spans="1:5" ht="15.75" customHeight="1" thickBot="1" x14ac:dyDescent="0.25">
      <c r="A511" s="28" t="s">
        <v>77</v>
      </c>
      <c r="B511" s="29">
        <v>6300</v>
      </c>
      <c r="C511" s="29">
        <v>6300</v>
      </c>
      <c r="D511" s="29">
        <v>6300</v>
      </c>
      <c r="E511" s="29">
        <v>6300</v>
      </c>
    </row>
    <row r="512" spans="1:5" ht="15.75" customHeight="1" thickBot="1" x14ac:dyDescent="0.25">
      <c r="A512" s="30" t="s">
        <v>78</v>
      </c>
      <c r="B512" s="31">
        <v>6300</v>
      </c>
      <c r="C512" s="32">
        <v>6300</v>
      </c>
      <c r="D512" s="64">
        <v>6300</v>
      </c>
      <c r="E512" s="64">
        <v>6300</v>
      </c>
    </row>
    <row r="513" spans="1:5" ht="15.75" customHeight="1" thickBot="1" x14ac:dyDescent="0.25">
      <c r="A513" s="30" t="s">
        <v>79</v>
      </c>
      <c r="B513" s="31"/>
      <c r="C513" s="31"/>
      <c r="D513" s="31"/>
      <c r="E513" s="31"/>
    </row>
    <row r="514" spans="1:5" ht="24.75" customHeight="1" thickBot="1" x14ac:dyDescent="0.25">
      <c r="A514" s="28" t="s">
        <v>80</v>
      </c>
      <c r="B514" s="33">
        <v>1200</v>
      </c>
      <c r="C514" s="33">
        <v>1200</v>
      </c>
      <c r="D514" s="33">
        <v>1200</v>
      </c>
      <c r="E514" s="33">
        <v>1200</v>
      </c>
    </row>
    <row r="515" spans="1:5" ht="15.75" customHeight="1" thickBot="1" x14ac:dyDescent="0.25">
      <c r="A515" s="30" t="s">
        <v>78</v>
      </c>
      <c r="B515" s="32">
        <v>1200</v>
      </c>
      <c r="C515" s="32">
        <v>1200</v>
      </c>
      <c r="D515" s="32">
        <v>1200</v>
      </c>
      <c r="E515" s="32">
        <v>1200</v>
      </c>
    </row>
    <row r="516" spans="1:5" ht="15.75" customHeight="1" thickBot="1" x14ac:dyDescent="0.25">
      <c r="A516" s="30" t="s">
        <v>79</v>
      </c>
      <c r="B516" s="32"/>
      <c r="C516" s="33"/>
      <c r="D516" s="33"/>
      <c r="E516" s="33"/>
    </row>
    <row r="517" spans="1:5" ht="15.75" customHeight="1" thickBot="1" x14ac:dyDescent="0.25">
      <c r="A517" s="28" t="s">
        <v>81</v>
      </c>
      <c r="B517" s="33">
        <v>1000</v>
      </c>
      <c r="C517" s="33">
        <v>1500</v>
      </c>
      <c r="D517" s="33">
        <v>1500</v>
      </c>
      <c r="E517" s="33">
        <v>1500</v>
      </c>
    </row>
    <row r="518" spans="1:5" ht="15.75" customHeight="1" thickBot="1" x14ac:dyDescent="0.25">
      <c r="A518" s="30" t="s">
        <v>78</v>
      </c>
      <c r="B518" s="32">
        <v>1000</v>
      </c>
      <c r="C518" s="32">
        <v>1500</v>
      </c>
      <c r="D518" s="32">
        <v>1500</v>
      </c>
      <c r="E518" s="32">
        <v>1500</v>
      </c>
    </row>
    <row r="519" spans="1:5" ht="15.75" customHeight="1" thickBot="1" x14ac:dyDescent="0.25">
      <c r="A519" s="30" t="s">
        <v>79</v>
      </c>
      <c r="B519" s="32"/>
      <c r="C519" s="33"/>
      <c r="D519" s="33"/>
      <c r="E519" s="33"/>
    </row>
    <row r="520" spans="1:5" ht="15.75" customHeight="1" thickBot="1" x14ac:dyDescent="0.25">
      <c r="A520" s="28" t="s">
        <v>82</v>
      </c>
      <c r="B520" s="32"/>
      <c r="C520" s="33"/>
      <c r="D520" s="33"/>
      <c r="E520" s="33"/>
    </row>
    <row r="521" spans="1:5" ht="15.75" customHeight="1" thickBot="1" x14ac:dyDescent="0.25">
      <c r="A521" s="30" t="s">
        <v>78</v>
      </c>
      <c r="B521" s="32"/>
      <c r="C521" s="33"/>
      <c r="D521" s="33"/>
      <c r="E521" s="33"/>
    </row>
    <row r="522" spans="1:5" ht="15.75" customHeight="1" thickBot="1" x14ac:dyDescent="0.25">
      <c r="A522" s="30" t="s">
        <v>79</v>
      </c>
      <c r="B522" s="32"/>
      <c r="C522" s="33"/>
      <c r="D522" s="33"/>
      <c r="E522" s="33"/>
    </row>
    <row r="523" spans="1:5" ht="15.75" customHeight="1" thickBot="1" x14ac:dyDescent="0.25">
      <c r="A523" s="28" t="s">
        <v>83</v>
      </c>
      <c r="B523" s="32"/>
      <c r="C523" s="33"/>
      <c r="D523" s="33"/>
      <c r="E523" s="33"/>
    </row>
    <row r="524" spans="1:5" ht="15.75" customHeight="1" thickBot="1" x14ac:dyDescent="0.25">
      <c r="A524" s="30" t="s">
        <v>78</v>
      </c>
      <c r="B524" s="32"/>
      <c r="C524" s="33"/>
      <c r="D524" s="33"/>
      <c r="E524" s="33"/>
    </row>
    <row r="525" spans="1:5" ht="15.75" customHeight="1" thickBot="1" x14ac:dyDescent="0.25">
      <c r="A525" s="30" t="s">
        <v>79</v>
      </c>
      <c r="B525" s="32"/>
      <c r="C525" s="33"/>
      <c r="D525" s="33"/>
      <c r="E525" s="33"/>
    </row>
    <row r="526" spans="1:5" ht="15.75" customHeight="1" thickBot="1" x14ac:dyDescent="0.25">
      <c r="A526" s="28" t="s">
        <v>84</v>
      </c>
      <c r="B526" s="32"/>
      <c r="C526" s="33"/>
      <c r="D526" s="33"/>
      <c r="E526" s="33"/>
    </row>
    <row r="527" spans="1:5" ht="15.75" customHeight="1" thickBot="1" x14ac:dyDescent="0.25">
      <c r="A527" s="30" t="s">
        <v>78</v>
      </c>
      <c r="B527" s="32"/>
      <c r="C527" s="32"/>
      <c r="D527" s="32"/>
      <c r="E527" s="32"/>
    </row>
    <row r="528" spans="1:5" ht="15.75" customHeight="1" thickBot="1" x14ac:dyDescent="0.25">
      <c r="A528" s="30" t="s">
        <v>79</v>
      </c>
      <c r="B528" s="32"/>
      <c r="C528" s="33"/>
      <c r="D528" s="33"/>
      <c r="E528" s="33"/>
    </row>
    <row r="529" spans="1:5" ht="20.25" customHeight="1" thickBot="1" x14ac:dyDescent="0.25">
      <c r="A529" s="28" t="s">
        <v>85</v>
      </c>
      <c r="B529" s="32"/>
      <c r="C529" s="33"/>
      <c r="D529" s="33"/>
      <c r="E529" s="33"/>
    </row>
    <row r="530" spans="1:5" ht="15.75" customHeight="1" thickBot="1" x14ac:dyDescent="0.25">
      <c r="A530" s="30" t="s">
        <v>78</v>
      </c>
      <c r="B530" s="32"/>
      <c r="C530" s="34"/>
      <c r="D530" s="34"/>
      <c r="E530" s="34"/>
    </row>
    <row r="531" spans="1:5" ht="15.75" customHeight="1" thickBot="1" x14ac:dyDescent="0.25">
      <c r="A531" s="40" t="s">
        <v>79</v>
      </c>
      <c r="B531" s="32"/>
      <c r="C531" s="35"/>
      <c r="D531" s="22"/>
      <c r="E531" s="22"/>
    </row>
    <row r="532" spans="1:5" ht="15.75" customHeight="1" thickBot="1" x14ac:dyDescent="0.25">
      <c r="A532" s="44" t="s">
        <v>86</v>
      </c>
      <c r="B532" s="32">
        <v>8500</v>
      </c>
      <c r="C532" s="32">
        <f>C529+C526+C523+C520+C517+C514+C511</f>
        <v>9000</v>
      </c>
      <c r="D532" s="32">
        <f>D529+D526+D523+D520+D517+D514+D511</f>
        <v>9000</v>
      </c>
      <c r="E532" s="32">
        <f>E529+E526+E523+E520+E517+E514+E511</f>
        <v>9000</v>
      </c>
    </row>
    <row r="533" spans="1:5" ht="15.75" customHeight="1" thickBot="1" x14ac:dyDescent="0.25">
      <c r="A533" s="20" t="s">
        <v>87</v>
      </c>
      <c r="B533" s="38">
        <f>IF(B532-B503=0,0,"Error")</f>
        <v>0</v>
      </c>
      <c r="C533" s="38">
        <f>IF(C532-C503=0,0,"Error")</f>
        <v>0</v>
      </c>
      <c r="D533" s="38">
        <f>IF(D532-D503=0,0,"Error")</f>
        <v>0</v>
      </c>
      <c r="E533" s="38">
        <f>IF(E532-E503=0,0,"Error")</f>
        <v>0</v>
      </c>
    </row>
    <row r="534" spans="1:5" ht="15.75" customHeight="1" thickBot="1" x14ac:dyDescent="0.25">
      <c r="A534" s="656" t="s">
        <v>100</v>
      </c>
      <c r="B534" s="657"/>
      <c r="C534" s="657"/>
      <c r="D534" s="657"/>
      <c r="E534" s="658"/>
    </row>
    <row r="535" spans="1:5" ht="15.75" customHeight="1" thickBot="1" x14ac:dyDescent="0.25">
      <c r="A535" s="656" t="s">
        <v>101</v>
      </c>
      <c r="B535" s="657"/>
      <c r="C535" s="657"/>
      <c r="D535" s="657"/>
      <c r="E535" s="658"/>
    </row>
    <row r="536" spans="1:5" ht="19.5" customHeight="1" thickBot="1" x14ac:dyDescent="0.25">
      <c r="A536" s="23" t="s">
        <v>102</v>
      </c>
      <c r="B536" s="687" t="s">
        <v>103</v>
      </c>
      <c r="C536" s="689"/>
      <c r="D536" s="689"/>
      <c r="E536" s="688"/>
    </row>
    <row r="537" spans="1:5" ht="27.75" customHeight="1" thickBot="1" x14ac:dyDescent="0.25">
      <c r="A537" s="23" t="s">
        <v>63</v>
      </c>
      <c r="B537" s="45" t="s">
        <v>115</v>
      </c>
      <c r="C537" s="46" t="s">
        <v>116</v>
      </c>
      <c r="D537" s="687" t="s">
        <v>176</v>
      </c>
      <c r="E537" s="688"/>
    </row>
    <row r="538" spans="1:5" ht="21.75" customHeight="1" thickBot="1" x14ac:dyDescent="0.25">
      <c r="A538" s="16" t="s">
        <v>65</v>
      </c>
      <c r="B538" s="659" t="s">
        <v>177</v>
      </c>
      <c r="C538" s="660"/>
      <c r="D538" s="660"/>
      <c r="E538" s="661"/>
    </row>
    <row r="539" spans="1:5" ht="15.75" customHeight="1" thickBot="1" x14ac:dyDescent="0.25">
      <c r="A539" s="16" t="s">
        <v>67</v>
      </c>
      <c r="B539" s="665" t="s">
        <v>109</v>
      </c>
      <c r="C539" s="666"/>
      <c r="D539" s="666"/>
      <c r="E539" s="667"/>
    </row>
    <row r="540" spans="1:5" ht="15.75" customHeight="1" x14ac:dyDescent="0.2">
      <c r="A540" s="668"/>
      <c r="B540" s="14">
        <v>2019</v>
      </c>
      <c r="C540" s="14">
        <v>2020</v>
      </c>
      <c r="D540" s="14">
        <v>2021</v>
      </c>
      <c r="E540" s="14">
        <v>2022</v>
      </c>
    </row>
    <row r="541" spans="1:5" ht="36.75" customHeight="1" thickBot="1" x14ac:dyDescent="0.25">
      <c r="A541" s="669"/>
      <c r="B541" s="24" t="s">
        <v>48</v>
      </c>
      <c r="C541" s="24" t="s">
        <v>49</v>
      </c>
      <c r="D541" s="24" t="s">
        <v>49</v>
      </c>
      <c r="E541" s="24" t="s">
        <v>49</v>
      </c>
    </row>
    <row r="542" spans="1:5" ht="15.75" customHeight="1" thickBot="1" x14ac:dyDescent="0.25">
      <c r="A542" s="16" t="s">
        <v>69</v>
      </c>
      <c r="B542" s="26">
        <v>5</v>
      </c>
      <c r="C542" s="26">
        <v>3</v>
      </c>
      <c r="D542" s="26">
        <v>3</v>
      </c>
      <c r="E542" s="26">
        <v>3</v>
      </c>
    </row>
    <row r="543" spans="1:5" ht="22.5" customHeight="1" thickBot="1" x14ac:dyDescent="0.25">
      <c r="A543" s="16" t="s">
        <v>70</v>
      </c>
      <c r="B543" s="25">
        <v>200</v>
      </c>
      <c r="C543" s="25">
        <v>200</v>
      </c>
      <c r="D543" s="25">
        <v>200</v>
      </c>
      <c r="E543" s="25">
        <v>200</v>
      </c>
    </row>
    <row r="544" spans="1:5" ht="23.25" customHeight="1" thickBot="1" x14ac:dyDescent="0.25">
      <c r="A544" s="16" t="s">
        <v>71</v>
      </c>
      <c r="B544" s="25">
        <f>B543/B542</f>
        <v>40</v>
      </c>
      <c r="C544" s="25">
        <f>C543/C542</f>
        <v>66.666666666666671</v>
      </c>
      <c r="D544" s="25">
        <f>D543/D542</f>
        <v>66.666666666666671</v>
      </c>
      <c r="E544" s="25">
        <f>E543/E542</f>
        <v>66.666666666666671</v>
      </c>
    </row>
    <row r="545" spans="1:5" ht="15.75" customHeight="1" thickBot="1" x14ac:dyDescent="0.25">
      <c r="A545" s="16" t="s">
        <v>72</v>
      </c>
      <c r="B545" s="26" t="s">
        <v>73</v>
      </c>
      <c r="C545" s="27">
        <f>C542/B542-1</f>
        <v>-0.4</v>
      </c>
      <c r="D545" s="27">
        <f t="shared" ref="D545:E547" si="12">D542/C542-1</f>
        <v>0</v>
      </c>
      <c r="E545" s="27">
        <f t="shared" si="12"/>
        <v>0</v>
      </c>
    </row>
    <row r="546" spans="1:5" ht="15.75" customHeight="1" thickBot="1" x14ac:dyDescent="0.25">
      <c r="A546" s="16" t="s">
        <v>74</v>
      </c>
      <c r="B546" s="26" t="s">
        <v>73</v>
      </c>
      <c r="C546" s="27">
        <f>C543/B543-1</f>
        <v>0</v>
      </c>
      <c r="D546" s="27">
        <f t="shared" si="12"/>
        <v>0</v>
      </c>
      <c r="E546" s="27">
        <f t="shared" si="12"/>
        <v>0</v>
      </c>
    </row>
    <row r="547" spans="1:5" ht="15.75" customHeight="1" thickBot="1" x14ac:dyDescent="0.25">
      <c r="A547" s="16" t="s">
        <v>75</v>
      </c>
      <c r="B547" s="26" t="s">
        <v>73</v>
      </c>
      <c r="C547" s="27">
        <f>C544/B544-1</f>
        <v>0.66666666666666674</v>
      </c>
      <c r="D547" s="27">
        <f t="shared" si="12"/>
        <v>0</v>
      </c>
      <c r="E547" s="27">
        <f t="shared" si="12"/>
        <v>0</v>
      </c>
    </row>
    <row r="548" spans="1:5" ht="15.75" customHeight="1" thickBot="1" x14ac:dyDescent="0.25">
      <c r="A548" s="670" t="s">
        <v>76</v>
      </c>
      <c r="B548" s="671"/>
      <c r="C548" s="671"/>
      <c r="D548" s="671"/>
      <c r="E548" s="672"/>
    </row>
    <row r="549" spans="1:5" ht="15.75" customHeight="1" x14ac:dyDescent="0.2">
      <c r="A549" s="668"/>
      <c r="B549" s="14">
        <v>2019</v>
      </c>
      <c r="C549" s="14">
        <v>2020</v>
      </c>
      <c r="D549" s="14">
        <v>2021</v>
      </c>
      <c r="E549" s="14">
        <v>2022</v>
      </c>
    </row>
    <row r="550" spans="1:5" ht="15.75" customHeight="1" thickBot="1" x14ac:dyDescent="0.25">
      <c r="A550" s="669"/>
      <c r="B550" s="24" t="s">
        <v>48</v>
      </c>
      <c r="C550" s="24" t="s">
        <v>49</v>
      </c>
      <c r="D550" s="24" t="s">
        <v>49</v>
      </c>
      <c r="E550" s="24" t="s">
        <v>49</v>
      </c>
    </row>
    <row r="551" spans="1:5" ht="15.75" customHeight="1" thickBot="1" x14ac:dyDescent="0.25">
      <c r="A551" s="28" t="s">
        <v>110</v>
      </c>
      <c r="B551" s="32"/>
      <c r="C551" s="32"/>
      <c r="D551" s="32"/>
      <c r="E551" s="32"/>
    </row>
    <row r="552" spans="1:5" ht="15.75" customHeight="1" thickBot="1" x14ac:dyDescent="0.25">
      <c r="A552" s="28" t="s">
        <v>78</v>
      </c>
      <c r="B552" s="32"/>
      <c r="C552" s="32"/>
      <c r="D552" s="32"/>
      <c r="E552" s="32"/>
    </row>
    <row r="553" spans="1:5" ht="15.75" customHeight="1" thickBot="1" x14ac:dyDescent="0.25">
      <c r="A553" s="28" t="s">
        <v>111</v>
      </c>
      <c r="B553" s="32"/>
      <c r="C553" s="32"/>
      <c r="D553" s="32"/>
      <c r="E553" s="32"/>
    </row>
    <row r="554" spans="1:5" ht="15.75" customHeight="1" thickBot="1" x14ac:dyDescent="0.25">
      <c r="A554" s="28" t="s">
        <v>112</v>
      </c>
      <c r="B554" s="32"/>
      <c r="C554" s="32"/>
      <c r="D554" s="32"/>
      <c r="E554" s="32"/>
    </row>
    <row r="555" spans="1:5" ht="15.75" customHeight="1" thickBot="1" x14ac:dyDescent="0.25">
      <c r="A555" s="28" t="s">
        <v>113</v>
      </c>
      <c r="B555" s="32"/>
      <c r="C555" s="32"/>
      <c r="D555" s="32"/>
      <c r="E555" s="32"/>
    </row>
    <row r="556" spans="1:5" ht="15.75" customHeight="1" thickBot="1" x14ac:dyDescent="0.25">
      <c r="A556" s="28" t="s">
        <v>114</v>
      </c>
      <c r="B556" s="32">
        <v>200</v>
      </c>
      <c r="C556" s="32">
        <v>200</v>
      </c>
      <c r="D556" s="32">
        <v>200</v>
      </c>
      <c r="E556" s="32">
        <v>200</v>
      </c>
    </row>
    <row r="557" spans="1:5" ht="15.75" customHeight="1" thickBot="1" x14ac:dyDescent="0.25">
      <c r="A557" s="30" t="s">
        <v>78</v>
      </c>
      <c r="B557" s="32">
        <v>200</v>
      </c>
      <c r="C557" s="32">
        <v>200</v>
      </c>
      <c r="D557" s="32">
        <v>200</v>
      </c>
      <c r="E557" s="32">
        <v>200</v>
      </c>
    </row>
    <row r="558" spans="1:5" ht="15.75" customHeight="1" thickBot="1" x14ac:dyDescent="0.25">
      <c r="A558" s="30" t="s">
        <v>111</v>
      </c>
      <c r="B558" s="32"/>
      <c r="C558" s="32"/>
      <c r="D558" s="32"/>
      <c r="E558" s="32"/>
    </row>
    <row r="559" spans="1:5" ht="15.75" customHeight="1" thickBot="1" x14ac:dyDescent="0.25">
      <c r="A559" s="30" t="s">
        <v>112</v>
      </c>
      <c r="B559" s="32"/>
      <c r="C559" s="32"/>
      <c r="D559" s="32"/>
      <c r="E559" s="32"/>
    </row>
    <row r="560" spans="1:5" ht="23.25" customHeight="1" thickBot="1" x14ac:dyDescent="0.25">
      <c r="A560" s="30" t="s">
        <v>113</v>
      </c>
      <c r="B560" s="32"/>
      <c r="C560" s="32"/>
      <c r="D560" s="32"/>
      <c r="E560" s="32"/>
    </row>
    <row r="561" spans="1:5" ht="26.25" customHeight="1" thickBot="1" x14ac:dyDescent="0.25">
      <c r="A561" s="36" t="s">
        <v>86</v>
      </c>
      <c r="B561" s="32">
        <v>200</v>
      </c>
      <c r="C561" s="32">
        <f>C556+C551</f>
        <v>200</v>
      </c>
      <c r="D561" s="32">
        <f>D556+D551</f>
        <v>200</v>
      </c>
      <c r="E561" s="32">
        <f>E556+E551</f>
        <v>200</v>
      </c>
    </row>
    <row r="562" spans="1:5" ht="36.75" customHeight="1" thickBot="1" x14ac:dyDescent="0.25">
      <c r="A562" s="37" t="s">
        <v>178</v>
      </c>
      <c r="B562" s="696" t="s">
        <v>179</v>
      </c>
      <c r="C562" s="663"/>
      <c r="D562" s="663"/>
      <c r="E562" s="664"/>
    </row>
    <row r="563" spans="1:5" ht="27" customHeight="1" thickBot="1" x14ac:dyDescent="0.25">
      <c r="A563" s="693" t="s">
        <v>180</v>
      </c>
      <c r="B563" s="694"/>
      <c r="C563" s="694"/>
      <c r="D563" s="694"/>
      <c r="E563" s="695"/>
    </row>
    <row r="564" spans="1:5" ht="24.75" customHeight="1" thickBot="1" x14ac:dyDescent="0.25">
      <c r="A564" s="16" t="s">
        <v>181</v>
      </c>
      <c r="B564" s="63" t="s">
        <v>182</v>
      </c>
      <c r="C564" s="18" t="s">
        <v>183</v>
      </c>
      <c r="D564" s="18" t="s">
        <v>184</v>
      </c>
      <c r="E564" s="18" t="s">
        <v>185</v>
      </c>
    </row>
    <row r="565" spans="1:5" ht="27" customHeight="1" thickBot="1" x14ac:dyDescent="0.25">
      <c r="A565" s="656" t="s">
        <v>186</v>
      </c>
      <c r="B565" s="657"/>
      <c r="C565" s="657"/>
      <c r="D565" s="657"/>
      <c r="E565" s="658"/>
    </row>
    <row r="566" spans="1:5" ht="15.75" customHeight="1" thickBot="1" x14ac:dyDescent="0.25">
      <c r="A566" s="656" t="s">
        <v>62</v>
      </c>
      <c r="B566" s="657"/>
      <c r="C566" s="657"/>
      <c r="D566" s="657"/>
      <c r="E566" s="658"/>
    </row>
    <row r="567" spans="1:5" ht="18" customHeight="1" thickBot="1" x14ac:dyDescent="0.25">
      <c r="A567" s="23" t="s">
        <v>63</v>
      </c>
      <c r="B567" s="659" t="s">
        <v>187</v>
      </c>
      <c r="C567" s="660"/>
      <c r="D567" s="660"/>
      <c r="E567" s="661"/>
    </row>
    <row r="568" spans="1:5" ht="30" customHeight="1" thickBot="1" x14ac:dyDescent="0.25">
      <c r="A568" s="16" t="s">
        <v>65</v>
      </c>
      <c r="B568" s="662" t="s">
        <v>188</v>
      </c>
      <c r="C568" s="663"/>
      <c r="D568" s="663"/>
      <c r="E568" s="664"/>
    </row>
    <row r="569" spans="1:5" ht="17.25" customHeight="1" thickBot="1" x14ac:dyDescent="0.25">
      <c r="A569" s="16" t="s">
        <v>67</v>
      </c>
      <c r="B569" s="665" t="s">
        <v>189</v>
      </c>
      <c r="C569" s="666"/>
      <c r="D569" s="666"/>
      <c r="E569" s="667"/>
    </row>
    <row r="570" spans="1:5" ht="15.75" customHeight="1" x14ac:dyDescent="0.2">
      <c r="A570" s="668"/>
      <c r="B570" s="14">
        <v>2019</v>
      </c>
      <c r="C570" s="14">
        <v>2020</v>
      </c>
      <c r="D570" s="14">
        <v>2021</v>
      </c>
      <c r="E570" s="14">
        <v>2022</v>
      </c>
    </row>
    <row r="571" spans="1:5" ht="15.75" customHeight="1" thickBot="1" x14ac:dyDescent="0.25">
      <c r="A571" s="669"/>
      <c r="B571" s="24" t="s">
        <v>48</v>
      </c>
      <c r="C571" s="24" t="s">
        <v>49</v>
      </c>
      <c r="D571" s="24" t="s">
        <v>49</v>
      </c>
      <c r="E571" s="24" t="s">
        <v>49</v>
      </c>
    </row>
    <row r="572" spans="1:5" ht="15.75" customHeight="1" thickBot="1" x14ac:dyDescent="0.25">
      <c r="A572" s="16" t="s">
        <v>69</v>
      </c>
      <c r="B572" s="25">
        <v>50000</v>
      </c>
      <c r="C572" s="25">
        <v>50000</v>
      </c>
      <c r="D572" s="25">
        <v>55000</v>
      </c>
      <c r="E572" s="25">
        <v>60000</v>
      </c>
    </row>
    <row r="573" spans="1:5" ht="15.75" customHeight="1" thickBot="1" x14ac:dyDescent="0.25">
      <c r="A573" s="16" t="s">
        <v>70</v>
      </c>
      <c r="B573" s="25">
        <f>B602</f>
        <v>15000</v>
      </c>
      <c r="C573" s="25">
        <f>C602</f>
        <v>13500</v>
      </c>
      <c r="D573" s="25">
        <f>D602</f>
        <v>13500</v>
      </c>
      <c r="E573" s="25">
        <f>E602</f>
        <v>13500</v>
      </c>
    </row>
    <row r="574" spans="1:5" ht="15.75" customHeight="1" thickBot="1" x14ac:dyDescent="0.25">
      <c r="A574" s="16" t="s">
        <v>71</v>
      </c>
      <c r="B574" s="41">
        <f>B573/B572</f>
        <v>0.3</v>
      </c>
      <c r="C574" s="41">
        <f>C573/C572</f>
        <v>0.27</v>
      </c>
      <c r="D574" s="41">
        <f>D573/D572</f>
        <v>0.24545454545454545</v>
      </c>
      <c r="E574" s="41">
        <f>E573/E572</f>
        <v>0.22500000000000001</v>
      </c>
    </row>
    <row r="575" spans="1:5" ht="15.75" customHeight="1" thickBot="1" x14ac:dyDescent="0.25">
      <c r="A575" s="16" t="s">
        <v>72</v>
      </c>
      <c r="B575" s="26" t="s">
        <v>73</v>
      </c>
      <c r="C575" s="27">
        <f>C572/B572-1</f>
        <v>0</v>
      </c>
      <c r="D575" s="27">
        <f t="shared" ref="D575:E577" si="13">D572/C572-1</f>
        <v>0.10000000000000009</v>
      </c>
      <c r="E575" s="27">
        <f t="shared" si="13"/>
        <v>9.0909090909090828E-2</v>
      </c>
    </row>
    <row r="576" spans="1:5" ht="15.75" customHeight="1" thickBot="1" x14ac:dyDescent="0.25">
      <c r="A576" s="16" t="s">
        <v>74</v>
      </c>
      <c r="B576" s="26" t="s">
        <v>73</v>
      </c>
      <c r="C576" s="27">
        <f>C573/B573-1</f>
        <v>-9.9999999999999978E-2</v>
      </c>
      <c r="D576" s="27">
        <f t="shared" si="13"/>
        <v>0</v>
      </c>
      <c r="E576" s="27">
        <f t="shared" si="13"/>
        <v>0</v>
      </c>
    </row>
    <row r="577" spans="1:5" ht="15.75" customHeight="1" thickBot="1" x14ac:dyDescent="0.25">
      <c r="A577" s="16" t="s">
        <v>75</v>
      </c>
      <c r="B577" s="26" t="s">
        <v>73</v>
      </c>
      <c r="C577" s="27">
        <f>C574/B574-1</f>
        <v>-9.9999999999999867E-2</v>
      </c>
      <c r="D577" s="27">
        <f t="shared" si="13"/>
        <v>-9.0909090909090939E-2</v>
      </c>
      <c r="E577" s="27">
        <f t="shared" si="13"/>
        <v>-8.3333333333333259E-2</v>
      </c>
    </row>
    <row r="578" spans="1:5" ht="15.75" customHeight="1" thickBot="1" x14ac:dyDescent="0.25">
      <c r="A578" s="670" t="s">
        <v>76</v>
      </c>
      <c r="B578" s="671"/>
      <c r="C578" s="671"/>
      <c r="D578" s="671"/>
      <c r="E578" s="672"/>
    </row>
    <row r="579" spans="1:5" ht="15.75" customHeight="1" x14ac:dyDescent="0.2">
      <c r="A579" s="668"/>
      <c r="B579" s="14">
        <v>2019</v>
      </c>
      <c r="C579" s="14">
        <v>2020</v>
      </c>
      <c r="D579" s="14">
        <v>2021</v>
      </c>
      <c r="E579" s="14">
        <v>2022</v>
      </c>
    </row>
    <row r="580" spans="1:5" ht="15.75" customHeight="1" thickBot="1" x14ac:dyDescent="0.25">
      <c r="A580" s="669"/>
      <c r="B580" s="24" t="s">
        <v>48</v>
      </c>
      <c r="C580" s="24" t="s">
        <v>49</v>
      </c>
      <c r="D580" s="24" t="s">
        <v>49</v>
      </c>
      <c r="E580" s="24" t="s">
        <v>49</v>
      </c>
    </row>
    <row r="581" spans="1:5" ht="26.25" customHeight="1" thickBot="1" x14ac:dyDescent="0.25">
      <c r="A581" s="28" t="s">
        <v>77</v>
      </c>
      <c r="B581" s="29">
        <v>9400</v>
      </c>
      <c r="C581" s="29">
        <v>9400</v>
      </c>
      <c r="D581" s="29">
        <v>9400</v>
      </c>
      <c r="E581" s="29">
        <v>9400</v>
      </c>
    </row>
    <row r="582" spans="1:5" ht="15.75" customHeight="1" thickBot="1" x14ac:dyDescent="0.25">
      <c r="A582" s="30" t="s">
        <v>78</v>
      </c>
      <c r="B582" s="31">
        <v>9400</v>
      </c>
      <c r="C582" s="32">
        <v>9400</v>
      </c>
      <c r="D582" s="64">
        <v>9400</v>
      </c>
      <c r="E582" s="64">
        <v>9400</v>
      </c>
    </row>
    <row r="583" spans="1:5" ht="15.75" customHeight="1" thickBot="1" x14ac:dyDescent="0.25">
      <c r="A583" s="30" t="s">
        <v>79</v>
      </c>
      <c r="B583" s="31"/>
      <c r="C583" s="31"/>
      <c r="D583" s="31"/>
      <c r="E583" s="31"/>
    </row>
    <row r="584" spans="1:5" ht="23.25" customHeight="1" thickBot="1" x14ac:dyDescent="0.25">
      <c r="A584" s="28" t="s">
        <v>80</v>
      </c>
      <c r="B584" s="33">
        <v>1600</v>
      </c>
      <c r="C584" s="33">
        <v>1600</v>
      </c>
      <c r="D584" s="33">
        <v>1600</v>
      </c>
      <c r="E584" s="33">
        <v>1600</v>
      </c>
    </row>
    <row r="585" spans="1:5" ht="15.75" customHeight="1" thickBot="1" x14ac:dyDescent="0.25">
      <c r="A585" s="30" t="s">
        <v>78</v>
      </c>
      <c r="B585" s="32">
        <v>1600</v>
      </c>
      <c r="C585" s="32">
        <v>1600</v>
      </c>
      <c r="D585" s="32">
        <v>1600</v>
      </c>
      <c r="E585" s="32">
        <v>1600</v>
      </c>
    </row>
    <row r="586" spans="1:5" ht="22.5" customHeight="1" thickBot="1" x14ac:dyDescent="0.25">
      <c r="A586" s="30" t="s">
        <v>79</v>
      </c>
      <c r="B586" s="32"/>
      <c r="C586" s="33"/>
      <c r="D586" s="33"/>
      <c r="E586" s="33"/>
    </row>
    <row r="587" spans="1:5" ht="15.75" customHeight="1" thickBot="1" x14ac:dyDescent="0.25">
      <c r="A587" s="28" t="s">
        <v>81</v>
      </c>
      <c r="B587" s="33">
        <v>4000</v>
      </c>
      <c r="C587" s="33">
        <v>2500</v>
      </c>
      <c r="D587" s="33">
        <v>2500</v>
      </c>
      <c r="E587" s="33">
        <v>2500</v>
      </c>
    </row>
    <row r="588" spans="1:5" ht="15.75" customHeight="1" thickBot="1" x14ac:dyDescent="0.25">
      <c r="A588" s="30" t="s">
        <v>78</v>
      </c>
      <c r="B588" s="32">
        <v>4000</v>
      </c>
      <c r="C588" s="32">
        <v>2500</v>
      </c>
      <c r="D588" s="32">
        <v>2500</v>
      </c>
      <c r="E588" s="32">
        <v>2500</v>
      </c>
    </row>
    <row r="589" spans="1:5" ht="15.75" customHeight="1" thickBot="1" x14ac:dyDescent="0.25">
      <c r="A589" s="30" t="s">
        <v>79</v>
      </c>
      <c r="B589" s="32"/>
      <c r="C589" s="33"/>
      <c r="D589" s="33"/>
      <c r="E589" s="33"/>
    </row>
    <row r="590" spans="1:5" ht="15.75" customHeight="1" thickBot="1" x14ac:dyDescent="0.25">
      <c r="A590" s="28" t="s">
        <v>82</v>
      </c>
      <c r="B590" s="32"/>
      <c r="C590" s="33"/>
      <c r="D590" s="33"/>
      <c r="E590" s="33"/>
    </row>
    <row r="591" spans="1:5" ht="15.75" customHeight="1" thickBot="1" x14ac:dyDescent="0.25">
      <c r="A591" s="30" t="s">
        <v>78</v>
      </c>
      <c r="B591" s="32"/>
      <c r="C591" s="33"/>
      <c r="D591" s="33"/>
      <c r="E591" s="33"/>
    </row>
    <row r="592" spans="1:5" ht="15.75" customHeight="1" thickBot="1" x14ac:dyDescent="0.25">
      <c r="A592" s="30" t="s">
        <v>79</v>
      </c>
      <c r="B592" s="32"/>
      <c r="C592" s="33"/>
      <c r="D592" s="33"/>
      <c r="E592" s="33"/>
    </row>
    <row r="593" spans="1:5" ht="15.75" customHeight="1" thickBot="1" x14ac:dyDescent="0.25">
      <c r="A593" s="28" t="s">
        <v>83</v>
      </c>
      <c r="B593" s="32"/>
      <c r="C593" s="33"/>
      <c r="D593" s="33"/>
      <c r="E593" s="33"/>
    </row>
    <row r="594" spans="1:5" ht="15.75" customHeight="1" thickBot="1" x14ac:dyDescent="0.25">
      <c r="A594" s="30" t="s">
        <v>78</v>
      </c>
      <c r="B594" s="32"/>
      <c r="C594" s="33"/>
      <c r="D594" s="33"/>
      <c r="E594" s="33"/>
    </row>
    <row r="595" spans="1:5" ht="15.75" customHeight="1" thickBot="1" x14ac:dyDescent="0.25">
      <c r="A595" s="30" t="s">
        <v>79</v>
      </c>
      <c r="B595" s="32"/>
      <c r="C595" s="33"/>
      <c r="D595" s="33"/>
      <c r="E595" s="33"/>
    </row>
    <row r="596" spans="1:5" ht="15.75" customHeight="1" thickBot="1" x14ac:dyDescent="0.25">
      <c r="A596" s="28" t="s">
        <v>84</v>
      </c>
      <c r="B596" s="32"/>
      <c r="C596" s="33"/>
      <c r="D596" s="33"/>
      <c r="E596" s="33"/>
    </row>
    <row r="597" spans="1:5" ht="15.75" customHeight="1" thickBot="1" x14ac:dyDescent="0.25">
      <c r="A597" s="30" t="s">
        <v>78</v>
      </c>
      <c r="B597" s="32"/>
      <c r="C597" s="32"/>
      <c r="D597" s="32"/>
      <c r="E597" s="32"/>
    </row>
    <row r="598" spans="1:5" ht="15.75" customHeight="1" thickBot="1" x14ac:dyDescent="0.25">
      <c r="A598" s="30" t="s">
        <v>79</v>
      </c>
      <c r="B598" s="32"/>
      <c r="C598" s="33"/>
      <c r="D598" s="33"/>
      <c r="E598" s="33"/>
    </row>
    <row r="599" spans="1:5" ht="26.25" customHeight="1" thickBot="1" x14ac:dyDescent="0.25">
      <c r="A599" s="28" t="s">
        <v>85</v>
      </c>
      <c r="B599" s="32"/>
      <c r="C599" s="33"/>
      <c r="D599" s="33"/>
      <c r="E599" s="33"/>
    </row>
    <row r="600" spans="1:5" ht="15.75" customHeight="1" thickBot="1" x14ac:dyDescent="0.25">
      <c r="A600" s="30" t="s">
        <v>78</v>
      </c>
      <c r="B600" s="32"/>
      <c r="C600" s="34"/>
      <c r="D600" s="34"/>
      <c r="E600" s="34"/>
    </row>
    <row r="601" spans="1:5" ht="17.25" customHeight="1" thickBot="1" x14ac:dyDescent="0.25">
      <c r="A601" s="40" t="s">
        <v>79</v>
      </c>
      <c r="B601" s="32"/>
      <c r="C601" s="35"/>
      <c r="D601" s="22"/>
      <c r="E601" s="22"/>
    </row>
    <row r="602" spans="1:5" ht="22.5" customHeight="1" thickBot="1" x14ac:dyDescent="0.25">
      <c r="A602" s="44" t="s">
        <v>86</v>
      </c>
      <c r="B602" s="32">
        <f>B599+B596+B593+B590+B587+B584+B581</f>
        <v>15000</v>
      </c>
      <c r="C602" s="32">
        <f>C599+C596+C593+C590+C587+C584+C581</f>
        <v>13500</v>
      </c>
      <c r="D602" s="32">
        <f>D599+D596+D593+D590+D587+D584+D581</f>
        <v>13500</v>
      </c>
      <c r="E602" s="32">
        <f>E599+E596+E593+E590+E587+E584+E581</f>
        <v>13500</v>
      </c>
    </row>
    <row r="603" spans="1:5" ht="13.5" thickBot="1" x14ac:dyDescent="0.25">
      <c r="A603" s="20" t="s">
        <v>87</v>
      </c>
      <c r="B603" s="38">
        <f>IF(B602-B573=0,0,"Error")</f>
        <v>0</v>
      </c>
      <c r="C603" s="38">
        <f>IF(C602-C573=0,0,"Error")</f>
        <v>0</v>
      </c>
      <c r="D603" s="38">
        <f>IF(D602-D573=0,0,"Error")</f>
        <v>0</v>
      </c>
      <c r="E603" s="38">
        <f>IF(E602-E573=0,0,"Error")</f>
        <v>0</v>
      </c>
    </row>
    <row r="604" spans="1:5" ht="21.75" customHeight="1" thickBot="1" x14ac:dyDescent="0.25">
      <c r="A604" s="656" t="s">
        <v>100</v>
      </c>
      <c r="B604" s="657"/>
      <c r="C604" s="657"/>
      <c r="D604" s="657"/>
      <c r="E604" s="658"/>
    </row>
    <row r="605" spans="1:5" ht="13.5" thickBot="1" x14ac:dyDescent="0.25">
      <c r="A605" s="656" t="s">
        <v>101</v>
      </c>
      <c r="B605" s="657"/>
      <c r="C605" s="657"/>
      <c r="D605" s="657"/>
      <c r="E605" s="658"/>
    </row>
    <row r="606" spans="1:5" ht="27" customHeight="1" thickBot="1" x14ac:dyDescent="0.25">
      <c r="A606" s="23" t="s">
        <v>102</v>
      </c>
      <c r="B606" s="687" t="s">
        <v>103</v>
      </c>
      <c r="C606" s="689"/>
      <c r="D606" s="689"/>
      <c r="E606" s="688"/>
    </row>
    <row r="607" spans="1:5" ht="39" thickBot="1" x14ac:dyDescent="0.25">
      <c r="A607" s="23" t="s">
        <v>104</v>
      </c>
      <c r="B607" s="23" t="s">
        <v>105</v>
      </c>
      <c r="C607" s="43" t="s">
        <v>116</v>
      </c>
      <c r="D607" s="687" t="s">
        <v>117</v>
      </c>
      <c r="E607" s="688"/>
    </row>
    <row r="608" spans="1:5" ht="16.5" customHeight="1" thickBot="1" x14ac:dyDescent="0.25">
      <c r="A608" s="56"/>
      <c r="B608" s="687"/>
      <c r="C608" s="689"/>
      <c r="D608" s="689"/>
      <c r="E608" s="688"/>
    </row>
    <row r="609" spans="1:5" ht="23.25" customHeight="1" thickBot="1" x14ac:dyDescent="0.25">
      <c r="A609" s="16" t="s">
        <v>65</v>
      </c>
      <c r="B609" s="659" t="s">
        <v>190</v>
      </c>
      <c r="C609" s="660"/>
      <c r="D609" s="660"/>
      <c r="E609" s="661"/>
    </row>
    <row r="610" spans="1:5" ht="13.5" thickBot="1" x14ac:dyDescent="0.25">
      <c r="A610" s="16" t="s">
        <v>67</v>
      </c>
      <c r="B610" s="665" t="s">
        <v>109</v>
      </c>
      <c r="C610" s="666"/>
      <c r="D610" s="666"/>
      <c r="E610" s="667"/>
    </row>
    <row r="611" spans="1:5" x14ac:dyDescent="0.2">
      <c r="A611" s="668"/>
      <c r="B611" s="14">
        <v>2019</v>
      </c>
      <c r="C611" s="14">
        <v>2020</v>
      </c>
      <c r="D611" s="14">
        <v>2021</v>
      </c>
      <c r="E611" s="14">
        <v>2022</v>
      </c>
    </row>
    <row r="612" spans="1:5" ht="13.5" thickBot="1" x14ac:dyDescent="0.25">
      <c r="A612" s="669"/>
      <c r="B612" s="24" t="s">
        <v>48</v>
      </c>
      <c r="C612" s="24" t="s">
        <v>49</v>
      </c>
      <c r="D612" s="24" t="s">
        <v>49</v>
      </c>
      <c r="E612" s="24" t="s">
        <v>49</v>
      </c>
    </row>
    <row r="613" spans="1:5" ht="13.5" thickBot="1" x14ac:dyDescent="0.25">
      <c r="A613" s="16" t="s">
        <v>69</v>
      </c>
      <c r="B613" s="25">
        <v>15</v>
      </c>
      <c r="C613" s="25">
        <v>15</v>
      </c>
      <c r="D613" s="25">
        <v>15</v>
      </c>
      <c r="E613" s="25">
        <v>15</v>
      </c>
    </row>
    <row r="614" spans="1:5" ht="13.5" thickBot="1" x14ac:dyDescent="0.25">
      <c r="A614" s="16" t="s">
        <v>70</v>
      </c>
      <c r="B614" s="25">
        <v>500</v>
      </c>
      <c r="C614" s="25">
        <v>500</v>
      </c>
      <c r="D614" s="25">
        <v>500</v>
      </c>
      <c r="E614" s="25">
        <v>500</v>
      </c>
    </row>
    <row r="615" spans="1:5" ht="13.5" thickBot="1" x14ac:dyDescent="0.25">
      <c r="A615" s="16" t="s">
        <v>71</v>
      </c>
      <c r="B615" s="25">
        <f>B614/B613</f>
        <v>33.333333333333336</v>
      </c>
      <c r="C615" s="25">
        <f>C614/C613</f>
        <v>33.333333333333336</v>
      </c>
      <c r="D615" s="25">
        <f>D614/D613</f>
        <v>33.333333333333336</v>
      </c>
      <c r="E615" s="25">
        <f>E614/E613</f>
        <v>33.333333333333336</v>
      </c>
    </row>
    <row r="616" spans="1:5" ht="13.5" thickBot="1" x14ac:dyDescent="0.25">
      <c r="A616" s="16" t="s">
        <v>72</v>
      </c>
      <c r="B616" s="26" t="s">
        <v>73</v>
      </c>
      <c r="C616" s="27">
        <f>C613/B613-1</f>
        <v>0</v>
      </c>
      <c r="D616" s="27">
        <f t="shared" ref="D616:E618" si="14">D613/C613-1</f>
        <v>0</v>
      </c>
      <c r="E616" s="27">
        <f t="shared" si="14"/>
        <v>0</v>
      </c>
    </row>
    <row r="617" spans="1:5" ht="13.5" thickBot="1" x14ac:dyDescent="0.25">
      <c r="A617" s="16" t="s">
        <v>74</v>
      </c>
      <c r="B617" s="26" t="s">
        <v>73</v>
      </c>
      <c r="C617" s="27">
        <f>C614/B614-1</f>
        <v>0</v>
      </c>
      <c r="D617" s="27">
        <f t="shared" si="14"/>
        <v>0</v>
      </c>
      <c r="E617" s="27">
        <f t="shared" si="14"/>
        <v>0</v>
      </c>
    </row>
    <row r="618" spans="1:5" ht="13.5" thickBot="1" x14ac:dyDescent="0.25">
      <c r="A618" s="16" t="s">
        <v>75</v>
      </c>
      <c r="B618" s="26" t="s">
        <v>73</v>
      </c>
      <c r="C618" s="27">
        <f>C615/B615-1</f>
        <v>0</v>
      </c>
      <c r="D618" s="27">
        <f t="shared" si="14"/>
        <v>0</v>
      </c>
      <c r="E618" s="27">
        <f t="shared" si="14"/>
        <v>0</v>
      </c>
    </row>
    <row r="619" spans="1:5" ht="15.75" customHeight="1" thickBot="1" x14ac:dyDescent="0.25">
      <c r="A619" s="670" t="s">
        <v>76</v>
      </c>
      <c r="B619" s="671"/>
      <c r="C619" s="671"/>
      <c r="D619" s="671"/>
      <c r="E619" s="672"/>
    </row>
    <row r="620" spans="1:5" x14ac:dyDescent="0.2">
      <c r="A620" s="668"/>
      <c r="B620" s="14">
        <v>2019</v>
      </c>
      <c r="C620" s="14">
        <v>2020</v>
      </c>
      <c r="D620" s="14">
        <v>2021</v>
      </c>
      <c r="E620" s="14">
        <v>2022</v>
      </c>
    </row>
    <row r="621" spans="1:5" ht="13.5" thickBot="1" x14ac:dyDescent="0.25">
      <c r="A621" s="669"/>
      <c r="B621" s="24" t="s">
        <v>48</v>
      </c>
      <c r="C621" s="24" t="s">
        <v>49</v>
      </c>
      <c r="D621" s="24" t="s">
        <v>49</v>
      </c>
      <c r="E621" s="24" t="s">
        <v>49</v>
      </c>
    </row>
    <row r="622" spans="1:5" ht="13.5" thickBot="1" x14ac:dyDescent="0.25">
      <c r="A622" s="28" t="s">
        <v>110</v>
      </c>
      <c r="B622" s="32"/>
      <c r="C622" s="32"/>
      <c r="D622" s="32"/>
      <c r="E622" s="32"/>
    </row>
    <row r="623" spans="1:5" ht="13.5" thickBot="1" x14ac:dyDescent="0.25">
      <c r="A623" s="30" t="s">
        <v>78</v>
      </c>
      <c r="B623" s="32"/>
      <c r="C623" s="32"/>
      <c r="D623" s="32"/>
      <c r="E623" s="32"/>
    </row>
    <row r="624" spans="1:5" ht="13.5" thickBot="1" x14ac:dyDescent="0.25">
      <c r="A624" s="30" t="s">
        <v>111</v>
      </c>
      <c r="B624" s="32"/>
      <c r="C624" s="32"/>
      <c r="D624" s="32"/>
      <c r="E624" s="32"/>
    </row>
    <row r="625" spans="1:5" ht="13.5" thickBot="1" x14ac:dyDescent="0.25">
      <c r="A625" s="30" t="s">
        <v>112</v>
      </c>
      <c r="B625" s="32"/>
      <c r="C625" s="32"/>
      <c r="D625" s="32"/>
      <c r="E625" s="32"/>
    </row>
    <row r="626" spans="1:5" ht="13.5" thickBot="1" x14ac:dyDescent="0.25">
      <c r="A626" s="30" t="s">
        <v>113</v>
      </c>
      <c r="B626" s="32"/>
      <c r="C626" s="32"/>
      <c r="D626" s="32"/>
      <c r="E626" s="32"/>
    </row>
    <row r="627" spans="1:5" ht="15" customHeight="1" thickBot="1" x14ac:dyDescent="0.25">
      <c r="A627" s="65" t="s">
        <v>114</v>
      </c>
      <c r="B627" s="32">
        <v>500</v>
      </c>
      <c r="C627" s="32">
        <v>500</v>
      </c>
      <c r="D627" s="32">
        <v>500</v>
      </c>
      <c r="E627" s="32">
        <v>500</v>
      </c>
    </row>
    <row r="628" spans="1:5" ht="13.5" thickBot="1" x14ac:dyDescent="0.25">
      <c r="A628" s="30" t="s">
        <v>78</v>
      </c>
      <c r="B628" s="32">
        <v>500</v>
      </c>
      <c r="C628" s="32">
        <v>500</v>
      </c>
      <c r="D628" s="32">
        <v>500</v>
      </c>
      <c r="E628" s="32">
        <v>500</v>
      </c>
    </row>
    <row r="629" spans="1:5" ht="13.5" thickBot="1" x14ac:dyDescent="0.25">
      <c r="A629" s="30" t="s">
        <v>111</v>
      </c>
      <c r="B629" s="32"/>
      <c r="C629" s="32"/>
      <c r="D629" s="32"/>
      <c r="E629" s="32"/>
    </row>
    <row r="630" spans="1:5" ht="13.5" thickBot="1" x14ac:dyDescent="0.25">
      <c r="A630" s="30" t="s">
        <v>112</v>
      </c>
      <c r="B630" s="32"/>
      <c r="C630" s="32"/>
      <c r="D630" s="32"/>
      <c r="E630" s="32"/>
    </row>
    <row r="631" spans="1:5" ht="13.5" thickBot="1" x14ac:dyDescent="0.25">
      <c r="A631" s="30" t="s">
        <v>113</v>
      </c>
      <c r="B631" s="32"/>
      <c r="C631" s="32"/>
      <c r="D631" s="32"/>
      <c r="E631" s="32"/>
    </row>
    <row r="632" spans="1:5" ht="14.25" thickBot="1" x14ac:dyDescent="0.25">
      <c r="A632" s="66" t="s">
        <v>86</v>
      </c>
      <c r="B632" s="32">
        <f>B627+B622</f>
        <v>500</v>
      </c>
      <c r="C632" s="32">
        <f>C627+C622</f>
        <v>500</v>
      </c>
      <c r="D632" s="32">
        <f>D627+D622</f>
        <v>500</v>
      </c>
      <c r="E632" s="32">
        <f>E627+E622</f>
        <v>500</v>
      </c>
    </row>
    <row r="633" spans="1:5" ht="14.25" thickBot="1" x14ac:dyDescent="0.25">
      <c r="A633" s="67"/>
      <c r="B633" s="32"/>
      <c r="C633" s="32"/>
      <c r="D633" s="32"/>
      <c r="E633" s="32"/>
    </row>
    <row r="634" spans="1:5" ht="27" customHeight="1" thickTop="1" thickBot="1" x14ac:dyDescent="0.25">
      <c r="A634" s="68" t="s">
        <v>191</v>
      </c>
      <c r="B634" s="69">
        <f>B614+B573+B543+B503+B472+B444+B433+B392+B355+B222+B197+B248+B169+B144+B104+B67+B30+B299+B324+B273</f>
        <v>879844</v>
      </c>
      <c r="C634" s="69">
        <f>C614+C573+C543+C503+C472+C444+C433+C392+C355+C222+C197+C248+C169+C144+C104+C67+C30+C299+C324+C273</f>
        <v>873800</v>
      </c>
      <c r="D634" s="69">
        <f>D614+D573+D543+D503+D472+D444+D433+D392+D355+D222+D197+D248+D169+D144+D104+D67+D30+D299+D324+D273</f>
        <v>721800</v>
      </c>
      <c r="E634" s="69">
        <f>E614+E573+E543+E503+E472+E444+E433+E392+E355+E222+E197+E248+E169+E144+E104+E67+E30+E299+E324+E273</f>
        <v>722800</v>
      </c>
    </row>
    <row r="635" spans="1:5" ht="33" customHeight="1" thickTop="1" thickBot="1" x14ac:dyDescent="0.25">
      <c r="A635" s="70" t="s">
        <v>192</v>
      </c>
      <c r="B635" s="69">
        <f>B636+B639+B642+B645+B648+B651+B654+B657+B662</f>
        <v>879844</v>
      </c>
      <c r="C635" s="69">
        <f>C636+C639+C642+C645+C648+C651+C654+C657+C662</f>
        <v>873800</v>
      </c>
      <c r="D635" s="69">
        <f>D636+D639+D642+D645+D648+D651+D654+D657+D662</f>
        <v>721800</v>
      </c>
      <c r="E635" s="69">
        <f>E636+E639+E642+E645+E648+E651+E654+E657+E662</f>
        <v>722800</v>
      </c>
    </row>
    <row r="636" spans="1:5" ht="19.5" customHeight="1" thickBot="1" x14ac:dyDescent="0.25">
      <c r="A636" s="28" t="s">
        <v>77</v>
      </c>
      <c r="B636" s="38">
        <f t="shared" ref="B636:E637" si="15">B581+B511+B400+B363+B112+B75+B38</f>
        <v>196000</v>
      </c>
      <c r="C636" s="38">
        <f t="shared" si="15"/>
        <v>241616</v>
      </c>
      <c r="D636" s="38">
        <f t="shared" si="15"/>
        <v>257897</v>
      </c>
      <c r="E636" s="38">
        <f t="shared" si="15"/>
        <v>257897</v>
      </c>
    </row>
    <row r="637" spans="1:5" ht="13.5" thickBot="1" x14ac:dyDescent="0.25">
      <c r="A637" s="30" t="s">
        <v>78</v>
      </c>
      <c r="B637" s="38">
        <f t="shared" si="15"/>
        <v>196000</v>
      </c>
      <c r="C637" s="38">
        <f t="shared" si="15"/>
        <v>241616</v>
      </c>
      <c r="D637" s="38">
        <f t="shared" si="15"/>
        <v>257897</v>
      </c>
      <c r="E637" s="38">
        <f t="shared" si="15"/>
        <v>257897</v>
      </c>
    </row>
    <row r="638" spans="1:5" ht="13.5" thickBot="1" x14ac:dyDescent="0.25">
      <c r="A638" s="30" t="s">
        <v>193</v>
      </c>
      <c r="B638" s="38"/>
      <c r="C638" s="32"/>
      <c r="D638" s="32"/>
      <c r="E638" s="32"/>
    </row>
    <row r="639" spans="1:5" ht="27.75" customHeight="1" thickBot="1" x14ac:dyDescent="0.25">
      <c r="A639" s="28" t="s">
        <v>80</v>
      </c>
      <c r="B639" s="38">
        <f t="shared" ref="B639:E654" si="16">B584+B514+B403+B366+B115+B78+B41</f>
        <v>36000</v>
      </c>
      <c r="C639" s="38">
        <f t="shared" si="16"/>
        <v>45884</v>
      </c>
      <c r="D639" s="38">
        <f t="shared" si="16"/>
        <v>48603</v>
      </c>
      <c r="E639" s="38">
        <f t="shared" si="16"/>
        <v>48603</v>
      </c>
    </row>
    <row r="640" spans="1:5" ht="27.75" customHeight="1" thickBot="1" x14ac:dyDescent="0.25">
      <c r="A640" s="30" t="s">
        <v>78</v>
      </c>
      <c r="B640" s="38">
        <f t="shared" si="16"/>
        <v>36000</v>
      </c>
      <c r="C640" s="38">
        <f t="shared" si="16"/>
        <v>45884</v>
      </c>
      <c r="D640" s="38">
        <f t="shared" si="16"/>
        <v>48603</v>
      </c>
      <c r="E640" s="38">
        <f t="shared" si="16"/>
        <v>48603</v>
      </c>
    </row>
    <row r="641" spans="1:5" ht="28.5" customHeight="1" thickBot="1" x14ac:dyDescent="0.25">
      <c r="A641" s="30" t="s">
        <v>193</v>
      </c>
      <c r="B641" s="38">
        <f t="shared" si="16"/>
        <v>0</v>
      </c>
      <c r="C641" s="38">
        <f t="shared" si="16"/>
        <v>0</v>
      </c>
      <c r="D641" s="38">
        <f t="shared" si="16"/>
        <v>0</v>
      </c>
      <c r="E641" s="38">
        <f t="shared" si="16"/>
        <v>0</v>
      </c>
    </row>
    <row r="642" spans="1:5" ht="52.5" customHeight="1" thickBot="1" x14ac:dyDescent="0.25">
      <c r="A642" s="28" t="s">
        <v>81</v>
      </c>
      <c r="B642" s="38">
        <f t="shared" si="16"/>
        <v>152684</v>
      </c>
      <c r="C642" s="38">
        <f t="shared" si="16"/>
        <v>133140</v>
      </c>
      <c r="D642" s="38">
        <f t="shared" si="16"/>
        <v>127140</v>
      </c>
      <c r="E642" s="38">
        <f t="shared" si="16"/>
        <v>127140</v>
      </c>
    </row>
    <row r="643" spans="1:5" ht="18" customHeight="1" thickBot="1" x14ac:dyDescent="0.25">
      <c r="A643" s="30" t="s">
        <v>78</v>
      </c>
      <c r="B643" s="38">
        <f t="shared" si="16"/>
        <v>152684</v>
      </c>
      <c r="C643" s="38">
        <f t="shared" si="16"/>
        <v>133140</v>
      </c>
      <c r="D643" s="38">
        <f t="shared" si="16"/>
        <v>127140</v>
      </c>
      <c r="E643" s="38">
        <f t="shared" si="16"/>
        <v>127140</v>
      </c>
    </row>
    <row r="644" spans="1:5" ht="36" customHeight="1" thickBot="1" x14ac:dyDescent="0.25">
      <c r="A644" s="30" t="s">
        <v>193</v>
      </c>
      <c r="B644" s="38">
        <f t="shared" si="16"/>
        <v>0</v>
      </c>
      <c r="C644" s="38">
        <f t="shared" si="16"/>
        <v>0</v>
      </c>
      <c r="D644" s="38">
        <f t="shared" si="16"/>
        <v>0</v>
      </c>
      <c r="E644" s="38">
        <f t="shared" si="16"/>
        <v>0</v>
      </c>
    </row>
    <row r="645" spans="1:5" ht="27" customHeight="1" thickBot="1" x14ac:dyDescent="0.25">
      <c r="A645" s="28" t="s">
        <v>82</v>
      </c>
      <c r="B645" s="38">
        <f t="shared" si="16"/>
        <v>0</v>
      </c>
      <c r="C645" s="38">
        <f t="shared" si="16"/>
        <v>0</v>
      </c>
      <c r="D645" s="38">
        <f t="shared" si="16"/>
        <v>0</v>
      </c>
      <c r="E645" s="38">
        <f t="shared" si="16"/>
        <v>0</v>
      </c>
    </row>
    <row r="646" spans="1:5" ht="47.25" customHeight="1" thickBot="1" x14ac:dyDescent="0.25">
      <c r="A646" s="30" t="s">
        <v>78</v>
      </c>
      <c r="B646" s="38">
        <f t="shared" si="16"/>
        <v>0</v>
      </c>
      <c r="C646" s="38">
        <f t="shared" si="16"/>
        <v>0</v>
      </c>
      <c r="D646" s="38">
        <f t="shared" si="16"/>
        <v>0</v>
      </c>
      <c r="E646" s="38">
        <f t="shared" si="16"/>
        <v>0</v>
      </c>
    </row>
    <row r="647" spans="1:5" ht="13.5" thickBot="1" x14ac:dyDescent="0.25">
      <c r="A647" s="30" t="s">
        <v>193</v>
      </c>
      <c r="B647" s="38">
        <f t="shared" si="16"/>
        <v>0</v>
      </c>
      <c r="C647" s="38">
        <f t="shared" si="16"/>
        <v>0</v>
      </c>
      <c r="D647" s="38">
        <f t="shared" si="16"/>
        <v>0</v>
      </c>
      <c r="E647" s="38">
        <f t="shared" si="16"/>
        <v>0</v>
      </c>
    </row>
    <row r="648" spans="1:5" ht="13.5" thickBot="1" x14ac:dyDescent="0.25">
      <c r="A648" s="28" t="s">
        <v>83</v>
      </c>
      <c r="B648" s="38">
        <f t="shared" si="16"/>
        <v>0</v>
      </c>
      <c r="C648" s="38">
        <f t="shared" si="16"/>
        <v>0</v>
      </c>
      <c r="D648" s="38">
        <f t="shared" si="16"/>
        <v>0</v>
      </c>
      <c r="E648" s="38">
        <f t="shared" si="16"/>
        <v>0</v>
      </c>
    </row>
    <row r="649" spans="1:5" ht="13.5" thickBot="1" x14ac:dyDescent="0.25">
      <c r="A649" s="30" t="s">
        <v>78</v>
      </c>
      <c r="B649" s="38">
        <f t="shared" si="16"/>
        <v>0</v>
      </c>
      <c r="C649" s="38">
        <f t="shared" si="16"/>
        <v>0</v>
      </c>
      <c r="D649" s="38">
        <f t="shared" si="16"/>
        <v>0</v>
      </c>
      <c r="E649" s="38">
        <f t="shared" si="16"/>
        <v>0</v>
      </c>
    </row>
    <row r="650" spans="1:5" ht="13.5" thickBot="1" x14ac:dyDescent="0.25">
      <c r="A650" s="30" t="s">
        <v>193</v>
      </c>
      <c r="B650" s="38">
        <f t="shared" si="16"/>
        <v>0</v>
      </c>
      <c r="C650" s="38">
        <f t="shared" si="16"/>
        <v>0</v>
      </c>
      <c r="D650" s="38">
        <f t="shared" si="16"/>
        <v>0</v>
      </c>
      <c r="E650" s="38">
        <f t="shared" si="16"/>
        <v>0</v>
      </c>
    </row>
    <row r="651" spans="1:5" ht="13.5" thickBot="1" x14ac:dyDescent="0.25">
      <c r="A651" s="28" t="s">
        <v>84</v>
      </c>
      <c r="B651" s="38">
        <f t="shared" si="16"/>
        <v>15000</v>
      </c>
      <c r="C651" s="38">
        <f t="shared" si="16"/>
        <v>36000</v>
      </c>
      <c r="D651" s="38">
        <f t="shared" si="16"/>
        <v>36000</v>
      </c>
      <c r="E651" s="38">
        <f t="shared" si="16"/>
        <v>37000</v>
      </c>
    </row>
    <row r="652" spans="1:5" ht="13.5" thickBot="1" x14ac:dyDescent="0.25">
      <c r="A652" s="30" t="s">
        <v>78</v>
      </c>
      <c r="B652" s="38">
        <f t="shared" si="16"/>
        <v>15000</v>
      </c>
      <c r="C652" s="38">
        <f t="shared" si="16"/>
        <v>36000</v>
      </c>
      <c r="D652" s="38">
        <f t="shared" si="16"/>
        <v>36000</v>
      </c>
      <c r="E652" s="38">
        <f t="shared" si="16"/>
        <v>37000</v>
      </c>
    </row>
    <row r="653" spans="1:5" ht="13.5" thickBot="1" x14ac:dyDescent="0.25">
      <c r="A653" s="30" t="s">
        <v>193</v>
      </c>
      <c r="B653" s="38">
        <f t="shared" si="16"/>
        <v>0</v>
      </c>
      <c r="C653" s="38">
        <f t="shared" si="16"/>
        <v>0</v>
      </c>
      <c r="D653" s="38">
        <f t="shared" si="16"/>
        <v>0</v>
      </c>
      <c r="E653" s="38">
        <f t="shared" si="16"/>
        <v>0</v>
      </c>
    </row>
    <row r="654" spans="1:5" ht="13.5" thickBot="1" x14ac:dyDescent="0.25">
      <c r="A654" s="28" t="s">
        <v>85</v>
      </c>
      <c r="B654" s="38">
        <f t="shared" si="16"/>
        <v>360</v>
      </c>
      <c r="C654" s="38">
        <f t="shared" si="16"/>
        <v>360</v>
      </c>
      <c r="D654" s="38">
        <f t="shared" si="16"/>
        <v>360</v>
      </c>
      <c r="E654" s="38">
        <f t="shared" si="16"/>
        <v>360</v>
      </c>
    </row>
    <row r="655" spans="1:5" ht="13.5" thickBot="1" x14ac:dyDescent="0.25">
      <c r="A655" s="30" t="s">
        <v>78</v>
      </c>
      <c r="B655" s="38">
        <f t="shared" ref="B655:E656" si="17">B600+B530+B419+B382+B131+B94+B57</f>
        <v>360</v>
      </c>
      <c r="C655" s="38">
        <f t="shared" si="17"/>
        <v>360</v>
      </c>
      <c r="D655" s="38">
        <f t="shared" si="17"/>
        <v>360</v>
      </c>
      <c r="E655" s="38">
        <f t="shared" si="17"/>
        <v>360</v>
      </c>
    </row>
    <row r="656" spans="1:5" ht="13.5" thickBot="1" x14ac:dyDescent="0.25">
      <c r="A656" s="30" t="s">
        <v>193</v>
      </c>
      <c r="B656" s="38">
        <f t="shared" si="17"/>
        <v>0</v>
      </c>
      <c r="C656" s="38">
        <f t="shared" si="17"/>
        <v>0</v>
      </c>
      <c r="D656" s="38">
        <f t="shared" si="17"/>
        <v>0</v>
      </c>
      <c r="E656" s="38">
        <f t="shared" si="17"/>
        <v>0</v>
      </c>
    </row>
    <row r="657" spans="1:5" ht="40.5" customHeight="1" thickBot="1" x14ac:dyDescent="0.25">
      <c r="A657" s="28" t="s">
        <v>194</v>
      </c>
      <c r="B657" s="38">
        <f>B658+B659+B660+B661</f>
        <v>356300</v>
      </c>
      <c r="C657" s="38">
        <f>C658+C659+C660+C661</f>
        <v>230000</v>
      </c>
      <c r="D657" s="38">
        <f>D658+D659+D660+D661</f>
        <v>110500</v>
      </c>
      <c r="E657" s="38">
        <f>E658+E659+E660+E661</f>
        <v>110000</v>
      </c>
    </row>
    <row r="658" spans="1:5" ht="13.5" thickBot="1" x14ac:dyDescent="0.25">
      <c r="A658" s="30" t="s">
        <v>78</v>
      </c>
      <c r="B658" s="38"/>
      <c r="C658" s="38"/>
      <c r="D658" s="38"/>
      <c r="E658" s="38"/>
    </row>
    <row r="659" spans="1:5" ht="13.5" thickBot="1" x14ac:dyDescent="0.25">
      <c r="A659" s="30" t="s">
        <v>111</v>
      </c>
      <c r="B659" s="38">
        <f>B258</f>
        <v>350000</v>
      </c>
      <c r="C659" s="38">
        <f>C258</f>
        <v>225000</v>
      </c>
      <c r="D659" s="38">
        <f>D258</f>
        <v>110000</v>
      </c>
      <c r="E659" s="38">
        <f>E258</f>
        <v>110000</v>
      </c>
    </row>
    <row r="660" spans="1:5" ht="13.5" thickBot="1" x14ac:dyDescent="0.25">
      <c r="A660" s="30" t="s">
        <v>112</v>
      </c>
      <c r="B660" s="38"/>
      <c r="C660" s="38"/>
      <c r="D660" s="38"/>
      <c r="E660" s="38"/>
    </row>
    <row r="661" spans="1:5" ht="13.5" thickBot="1" x14ac:dyDescent="0.25">
      <c r="A661" s="30" t="s">
        <v>113</v>
      </c>
      <c r="B661" s="38">
        <f>B285</f>
        <v>6300</v>
      </c>
      <c r="C661" s="38">
        <f>C285</f>
        <v>5000</v>
      </c>
      <c r="D661" s="38">
        <f>D285</f>
        <v>500</v>
      </c>
      <c r="E661" s="38">
        <f>E285</f>
        <v>0</v>
      </c>
    </row>
    <row r="662" spans="1:5" ht="46.5" customHeight="1" thickBot="1" x14ac:dyDescent="0.25">
      <c r="A662" s="28" t="s">
        <v>195</v>
      </c>
      <c r="B662" s="38">
        <f>B663+B664+B665+B666</f>
        <v>123500</v>
      </c>
      <c r="C662" s="38">
        <f>C663+C664+C665+C666</f>
        <v>186800</v>
      </c>
      <c r="D662" s="38">
        <f>D663+D664+D665+D666</f>
        <v>141300</v>
      </c>
      <c r="E662" s="38">
        <f>E663+E664+E665+E666</f>
        <v>141800</v>
      </c>
    </row>
    <row r="663" spans="1:5" ht="13.5" thickBot="1" x14ac:dyDescent="0.25">
      <c r="A663" s="30" t="s">
        <v>78</v>
      </c>
      <c r="B663" s="38">
        <f>B628+B557+B486+B458+B313+B236+B211+B183+B158+B338</f>
        <v>123500</v>
      </c>
      <c r="C663" s="38">
        <f>C628+C557+C486+C458+C313+C236+C211+C183+C158+C338</f>
        <v>186800</v>
      </c>
      <c r="D663" s="38">
        <f>D628+D557+D486+D458+D313+D236+D211+D183+D158+D338</f>
        <v>141300</v>
      </c>
      <c r="E663" s="38">
        <f>E628+E557+E486+E458+E313+E236+E211+E183+E158+E338</f>
        <v>141800</v>
      </c>
    </row>
    <row r="664" spans="1:5" ht="13.5" thickBot="1" x14ac:dyDescent="0.25">
      <c r="A664" s="30" t="s">
        <v>111</v>
      </c>
      <c r="B664" s="38">
        <f>B263</f>
        <v>0</v>
      </c>
      <c r="C664" s="38">
        <f>C263</f>
        <v>0</v>
      </c>
      <c r="D664" s="38">
        <f>D263</f>
        <v>0</v>
      </c>
      <c r="E664" s="38">
        <f>E263</f>
        <v>0</v>
      </c>
    </row>
    <row r="665" spans="1:5" ht="13.5" thickBot="1" x14ac:dyDescent="0.25">
      <c r="A665" s="30" t="s">
        <v>112</v>
      </c>
      <c r="B665" s="38">
        <f>B630+B559+B488+B460+B315+B238+B213+B185+B160</f>
        <v>0</v>
      </c>
      <c r="C665" s="38">
        <f>C630+C559+C488+C460+C315+C238+C213+C185+C160</f>
        <v>0</v>
      </c>
      <c r="D665" s="38">
        <f>D630+D559+D488+D460+D315+D238+D213+D185+D160</f>
        <v>0</v>
      </c>
      <c r="E665" s="38">
        <f>E630+E559+E488+E460+E315+E238+E213+E185+E160</f>
        <v>0</v>
      </c>
    </row>
    <row r="666" spans="1:5" ht="13.5" thickBot="1" x14ac:dyDescent="0.25">
      <c r="A666" s="30" t="s">
        <v>113</v>
      </c>
      <c r="B666" s="38">
        <f>B265</f>
        <v>0</v>
      </c>
      <c r="C666" s="38"/>
      <c r="D666" s="38"/>
      <c r="E666" s="38"/>
    </row>
    <row r="667" spans="1:5" ht="13.5" thickBot="1" x14ac:dyDescent="0.25">
      <c r="A667" s="20" t="s">
        <v>87</v>
      </c>
      <c r="B667" s="38">
        <f>IF(B635-B634=0,0,"Error")</f>
        <v>0</v>
      </c>
      <c r="C667" s="38">
        <f>IF(C635-C634=0,0,"Error")</f>
        <v>0</v>
      </c>
      <c r="D667" s="38">
        <f>IF(D635-D634=0,0,"Error")</f>
        <v>0</v>
      </c>
      <c r="E667" s="38">
        <f>IF(E635-E634=0,0,"Error")</f>
        <v>0</v>
      </c>
    </row>
  </sheetData>
  <mergeCells count="165">
    <mergeCell ref="A619:E619"/>
    <mergeCell ref="A620:A621"/>
    <mergeCell ref="B606:E606"/>
    <mergeCell ref="D607:E607"/>
    <mergeCell ref="B608:E608"/>
    <mergeCell ref="B609:E609"/>
    <mergeCell ref="B610:E610"/>
    <mergeCell ref="A611:A612"/>
    <mergeCell ref="B569:E569"/>
    <mergeCell ref="A570:A571"/>
    <mergeCell ref="A578:E578"/>
    <mergeCell ref="A579:A580"/>
    <mergeCell ref="A604:E604"/>
    <mergeCell ref="A605:E605"/>
    <mergeCell ref="B562:E562"/>
    <mergeCell ref="A563:E563"/>
    <mergeCell ref="A565:E565"/>
    <mergeCell ref="A566:E566"/>
    <mergeCell ref="B567:E567"/>
    <mergeCell ref="B568:E568"/>
    <mergeCell ref="D537:E537"/>
    <mergeCell ref="B538:E538"/>
    <mergeCell ref="B539:E539"/>
    <mergeCell ref="A540:A541"/>
    <mergeCell ref="A548:E548"/>
    <mergeCell ref="A549:A550"/>
    <mergeCell ref="A500:A501"/>
    <mergeCell ref="A508:E508"/>
    <mergeCell ref="A509:A510"/>
    <mergeCell ref="A534:E534"/>
    <mergeCell ref="A535:E535"/>
    <mergeCell ref="B536:E536"/>
    <mergeCell ref="A492:E492"/>
    <mergeCell ref="A495:E495"/>
    <mergeCell ref="A496:E496"/>
    <mergeCell ref="B497:E497"/>
    <mergeCell ref="B498:E498"/>
    <mergeCell ref="B499:E499"/>
    <mergeCell ref="B467:E467"/>
    <mergeCell ref="B468:E468"/>
    <mergeCell ref="A469:A470"/>
    <mergeCell ref="A477:E477"/>
    <mergeCell ref="A478:A479"/>
    <mergeCell ref="B491:E491"/>
    <mergeCell ref="A441:A442"/>
    <mergeCell ref="A449:E449"/>
    <mergeCell ref="A450:A451"/>
    <mergeCell ref="A463:E463"/>
    <mergeCell ref="A464:E464"/>
    <mergeCell ref="B465:E465"/>
    <mergeCell ref="B428:E428"/>
    <mergeCell ref="B429:E429"/>
    <mergeCell ref="A430:A431"/>
    <mergeCell ref="D438:E438"/>
    <mergeCell ref="B439:E439"/>
    <mergeCell ref="B440:E440"/>
    <mergeCell ref="A398:A399"/>
    <mergeCell ref="A423:E423"/>
    <mergeCell ref="A424:E424"/>
    <mergeCell ref="B425:E425"/>
    <mergeCell ref="D426:E426"/>
    <mergeCell ref="B427:E427"/>
    <mergeCell ref="A361:A362"/>
    <mergeCell ref="B386:E386"/>
    <mergeCell ref="B387:E387"/>
    <mergeCell ref="B388:E388"/>
    <mergeCell ref="A389:A390"/>
    <mergeCell ref="A397:E397"/>
    <mergeCell ref="A348:E348"/>
    <mergeCell ref="B349:E349"/>
    <mergeCell ref="B350:E350"/>
    <mergeCell ref="B351:E351"/>
    <mergeCell ref="A352:A353"/>
    <mergeCell ref="A360:E360"/>
    <mergeCell ref="A321:A322"/>
    <mergeCell ref="A329:E329"/>
    <mergeCell ref="A330:A331"/>
    <mergeCell ref="B343:E343"/>
    <mergeCell ref="A344:E344"/>
    <mergeCell ref="A347:E347"/>
    <mergeCell ref="A296:A297"/>
    <mergeCell ref="A304:E304"/>
    <mergeCell ref="A305:A306"/>
    <mergeCell ref="D318:E318"/>
    <mergeCell ref="B319:E319"/>
    <mergeCell ref="B320:E320"/>
    <mergeCell ref="A278:E278"/>
    <mergeCell ref="A279:A280"/>
    <mergeCell ref="B292:E292"/>
    <mergeCell ref="D293:E293"/>
    <mergeCell ref="B294:E294"/>
    <mergeCell ref="B295:E295"/>
    <mergeCell ref="A253:E253"/>
    <mergeCell ref="A254:A255"/>
    <mergeCell ref="D267:E267"/>
    <mergeCell ref="B268:E268"/>
    <mergeCell ref="B269:E269"/>
    <mergeCell ref="A270:A271"/>
    <mergeCell ref="A228:A229"/>
    <mergeCell ref="B241:E241"/>
    <mergeCell ref="D242:E242"/>
    <mergeCell ref="B243:E243"/>
    <mergeCell ref="B244:E244"/>
    <mergeCell ref="A245:A246"/>
    <mergeCell ref="A203:A204"/>
    <mergeCell ref="D216:E216"/>
    <mergeCell ref="B217:E217"/>
    <mergeCell ref="B218:E218"/>
    <mergeCell ref="A219:A220"/>
    <mergeCell ref="A227:E227"/>
    <mergeCell ref="B190:E190"/>
    <mergeCell ref="D191:E191"/>
    <mergeCell ref="B192:E192"/>
    <mergeCell ref="B193:E193"/>
    <mergeCell ref="A194:A195"/>
    <mergeCell ref="A202:E202"/>
    <mergeCell ref="B165:E165"/>
    <mergeCell ref="A166:A167"/>
    <mergeCell ref="A174:E174"/>
    <mergeCell ref="A175:A176"/>
    <mergeCell ref="A188:E188"/>
    <mergeCell ref="A189:E189"/>
    <mergeCell ref="B140:E140"/>
    <mergeCell ref="A141:A142"/>
    <mergeCell ref="A149:E149"/>
    <mergeCell ref="A150:A151"/>
    <mergeCell ref="D163:E163"/>
    <mergeCell ref="B164:E164"/>
    <mergeCell ref="A110:A111"/>
    <mergeCell ref="A135:E135"/>
    <mergeCell ref="A136:E136"/>
    <mergeCell ref="B137:E137"/>
    <mergeCell ref="D138:E138"/>
    <mergeCell ref="B139:E139"/>
    <mergeCell ref="A73:A74"/>
    <mergeCell ref="B98:E98"/>
    <mergeCell ref="B99:E99"/>
    <mergeCell ref="B100:E100"/>
    <mergeCell ref="A101:A102"/>
    <mergeCell ref="A109:E109"/>
    <mergeCell ref="A36:A37"/>
    <mergeCell ref="B61:E61"/>
    <mergeCell ref="B62:E62"/>
    <mergeCell ref="B63:E63"/>
    <mergeCell ref="A64:A65"/>
    <mergeCell ref="A72:E72"/>
    <mergeCell ref="A23:E23"/>
    <mergeCell ref="B24:E24"/>
    <mergeCell ref="B25:E25"/>
    <mergeCell ref="B26:E26"/>
    <mergeCell ref="A27:A28"/>
    <mergeCell ref="A35:E35"/>
    <mergeCell ref="A1:E1"/>
    <mergeCell ref="A9:E10"/>
    <mergeCell ref="B11:E11"/>
    <mergeCell ref="A12:A13"/>
    <mergeCell ref="B18:E18"/>
    <mergeCell ref="A19:E19"/>
    <mergeCell ref="A22:E22"/>
    <mergeCell ref="A2:E2"/>
    <mergeCell ref="A3:E3"/>
    <mergeCell ref="B5:E5"/>
    <mergeCell ref="B6:E6"/>
    <mergeCell ref="B7:E7"/>
    <mergeCell ref="A8:E8"/>
  </mergeCells>
  <pageMargins left="0.5" right="0.2" top="0.77" bottom="0.27" header="0.53" footer="0.49"/>
  <pageSetup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7"/>
  <sheetViews>
    <sheetView topLeftCell="A271" zoomScaleNormal="100" workbookViewId="0">
      <selection activeCell="J285" sqref="J285"/>
    </sheetView>
  </sheetViews>
  <sheetFormatPr defaultColWidth="9.140625" defaultRowHeight="60" customHeight="1" x14ac:dyDescent="0.25"/>
  <cols>
    <col min="1" max="1" width="39.28515625" style="72" customWidth="1"/>
    <col min="2" max="2" width="20.28515625" style="72" customWidth="1"/>
    <col min="3" max="3" width="20.7109375" style="72" customWidth="1"/>
    <col min="4" max="4" width="21" style="72" customWidth="1"/>
    <col min="5" max="5" width="21.7109375" style="72" customWidth="1"/>
    <col min="6" max="6" width="8.7109375" style="71" customWidth="1"/>
    <col min="7" max="7" width="13.85546875" style="71" bestFit="1" customWidth="1"/>
    <col min="8" max="8" width="14.7109375" style="91" customWidth="1"/>
    <col min="9" max="10" width="11.28515625" style="91" bestFit="1" customWidth="1"/>
    <col min="11" max="16384" width="9.140625" style="71"/>
  </cols>
  <sheetData>
    <row r="1" spans="1:5" ht="20.25" x14ac:dyDescent="0.3">
      <c r="A1" s="719" t="s">
        <v>2</v>
      </c>
      <c r="B1" s="719"/>
      <c r="C1" s="719"/>
      <c r="D1" s="719"/>
      <c r="E1" s="719"/>
    </row>
    <row r="2" spans="1:5" ht="20.100000000000001" customHeight="1" thickBot="1" x14ac:dyDescent="0.3">
      <c r="A2" s="703" t="s">
        <v>38</v>
      </c>
      <c r="B2" s="703"/>
      <c r="C2" s="703"/>
      <c r="D2" s="703"/>
      <c r="E2" s="703"/>
    </row>
    <row r="3" spans="1:5" ht="19.899999999999999" customHeight="1" thickBot="1" x14ac:dyDescent="0.3">
      <c r="A3" s="704" t="s">
        <v>39</v>
      </c>
      <c r="B3" s="705"/>
      <c r="C3" s="705"/>
      <c r="D3" s="705"/>
      <c r="E3" s="706"/>
    </row>
    <row r="4" spans="1:5" ht="19.899999999999999" customHeight="1" thickBot="1" x14ac:dyDescent="0.3">
      <c r="A4" s="73"/>
      <c r="B4" s="74"/>
      <c r="C4" s="74"/>
      <c r="D4" s="74"/>
      <c r="E4" s="75"/>
    </row>
    <row r="5" spans="1:5" ht="28.15" customHeight="1" thickBot="1" x14ac:dyDescent="0.3">
      <c r="A5" s="76" t="s">
        <v>40</v>
      </c>
      <c r="B5" s="707" t="s">
        <v>196</v>
      </c>
      <c r="C5" s="708"/>
      <c r="D5" s="708"/>
      <c r="E5" s="709"/>
    </row>
    <row r="6" spans="1:5" ht="19.899999999999999" customHeight="1" thickBot="1" x14ac:dyDescent="0.3">
      <c r="A6" s="76" t="s">
        <v>8</v>
      </c>
      <c r="B6" s="710" t="s">
        <v>26</v>
      </c>
      <c r="C6" s="711"/>
      <c r="D6" s="711"/>
      <c r="E6" s="712"/>
    </row>
    <row r="7" spans="1:5" ht="27" customHeight="1" thickBot="1" x14ac:dyDescent="0.3">
      <c r="A7" s="76" t="s">
        <v>42</v>
      </c>
      <c r="B7" s="713" t="s">
        <v>197</v>
      </c>
      <c r="C7" s="714"/>
      <c r="D7" s="714"/>
      <c r="E7" s="715"/>
    </row>
    <row r="8" spans="1:5" ht="19.899999999999999" customHeight="1" thickBot="1" x14ac:dyDescent="0.3">
      <c r="A8" s="77" t="s">
        <v>9</v>
      </c>
      <c r="B8" s="78"/>
      <c r="C8" s="78"/>
      <c r="D8" s="78"/>
      <c r="E8" s="79"/>
    </row>
    <row r="9" spans="1:5" ht="9.9499999999999993" customHeight="1" x14ac:dyDescent="0.25">
      <c r="A9" s="720" t="s">
        <v>198</v>
      </c>
      <c r="B9" s="721"/>
      <c r="C9" s="721"/>
      <c r="D9" s="721"/>
      <c r="E9" s="722"/>
    </row>
    <row r="10" spans="1:5" ht="9.9499999999999993" customHeight="1" x14ac:dyDescent="0.25">
      <c r="A10" s="723"/>
      <c r="B10" s="724"/>
      <c r="C10" s="724"/>
      <c r="D10" s="724"/>
      <c r="E10" s="725"/>
    </row>
    <row r="11" spans="1:5" ht="9.9499999999999993" customHeight="1" thickBot="1" x14ac:dyDescent="0.3">
      <c r="A11" s="726"/>
      <c r="B11" s="727"/>
      <c r="C11" s="727"/>
      <c r="D11" s="727"/>
      <c r="E11" s="728"/>
    </row>
    <row r="12" spans="1:5" ht="60" customHeight="1" thickBot="1" x14ac:dyDescent="0.3">
      <c r="A12" s="80" t="s">
        <v>45</v>
      </c>
      <c r="B12" s="729" t="s">
        <v>199</v>
      </c>
      <c r="C12" s="730"/>
      <c r="D12" s="730"/>
      <c r="E12" s="731"/>
    </row>
    <row r="13" spans="1:5" ht="19.899999999999999" customHeight="1" x14ac:dyDescent="0.25">
      <c r="A13" s="732" t="s">
        <v>47</v>
      </c>
      <c r="B13" s="81">
        <v>2019</v>
      </c>
      <c r="C13" s="82">
        <v>2020</v>
      </c>
      <c r="D13" s="82">
        <v>2021</v>
      </c>
      <c r="E13" s="83">
        <v>2022</v>
      </c>
    </row>
    <row r="14" spans="1:5" ht="19.899999999999999" customHeight="1" thickBot="1" x14ac:dyDescent="0.3">
      <c r="A14" s="733"/>
      <c r="B14" s="84" t="s">
        <v>48</v>
      </c>
      <c r="C14" s="84" t="s">
        <v>49</v>
      </c>
      <c r="D14" s="84" t="s">
        <v>49</v>
      </c>
      <c r="E14" s="85" t="s">
        <v>49</v>
      </c>
    </row>
    <row r="15" spans="1:5" ht="40.15" customHeight="1" thickBot="1" x14ac:dyDescent="0.3">
      <c r="A15" s="86" t="s">
        <v>200</v>
      </c>
      <c r="B15" s="87">
        <f>B70</f>
        <v>800</v>
      </c>
      <c r="C15" s="87">
        <f t="shared" ref="C15:E15" si="0">C70</f>
        <v>1000</v>
      </c>
      <c r="D15" s="87">
        <f t="shared" si="0"/>
        <v>1200</v>
      </c>
      <c r="E15" s="88">
        <f t="shared" si="0"/>
        <v>1400</v>
      </c>
    </row>
    <row r="16" spans="1:5" ht="45.6" customHeight="1" thickBot="1" x14ac:dyDescent="0.3">
      <c r="A16" s="86" t="s">
        <v>201</v>
      </c>
      <c r="B16" s="89">
        <f>B229</f>
        <v>3000</v>
      </c>
      <c r="C16" s="89">
        <f t="shared" ref="C16:E16" si="1">C229</f>
        <v>0</v>
      </c>
      <c r="D16" s="89">
        <f t="shared" si="1"/>
        <v>0</v>
      </c>
      <c r="E16" s="90">
        <f t="shared" si="1"/>
        <v>0</v>
      </c>
    </row>
    <row r="17" spans="1:10" ht="44.25" customHeight="1" thickBot="1" x14ac:dyDescent="0.3">
      <c r="A17" s="92" t="s">
        <v>56</v>
      </c>
      <c r="B17" s="734" t="s">
        <v>202</v>
      </c>
      <c r="C17" s="735"/>
      <c r="D17" s="735"/>
      <c r="E17" s="736"/>
    </row>
    <row r="18" spans="1:10" ht="19.899999999999999" customHeight="1" thickBot="1" x14ac:dyDescent="0.3">
      <c r="A18" s="716" t="s">
        <v>58</v>
      </c>
      <c r="B18" s="717"/>
      <c r="C18" s="717"/>
      <c r="D18" s="717"/>
      <c r="E18" s="718"/>
    </row>
    <row r="19" spans="1:10" ht="37.5" customHeight="1" thickBot="1" x14ac:dyDescent="0.3">
      <c r="A19" s="86" t="s">
        <v>203</v>
      </c>
      <c r="B19" s="87">
        <f>B15</f>
        <v>800</v>
      </c>
      <c r="C19" s="87">
        <f t="shared" ref="C19:E19" si="2">C15</f>
        <v>1000</v>
      </c>
      <c r="D19" s="87">
        <f t="shared" si="2"/>
        <v>1200</v>
      </c>
      <c r="E19" s="88">
        <f t="shared" si="2"/>
        <v>1400</v>
      </c>
    </row>
    <row r="20" spans="1:10" ht="37.5" customHeight="1" thickBot="1" x14ac:dyDescent="0.3">
      <c r="A20" s="93" t="s">
        <v>204</v>
      </c>
      <c r="B20" s="94">
        <v>0.25</v>
      </c>
      <c r="C20" s="94">
        <v>0.27</v>
      </c>
      <c r="D20" s="94">
        <v>0.28000000000000003</v>
      </c>
      <c r="E20" s="95">
        <v>0.3</v>
      </c>
    </row>
    <row r="21" spans="1:10" ht="37.5" customHeight="1" thickBot="1" x14ac:dyDescent="0.3">
      <c r="A21" s="96" t="s">
        <v>205</v>
      </c>
      <c r="B21" s="97">
        <v>0.5</v>
      </c>
      <c r="C21" s="97">
        <v>0.55000000000000004</v>
      </c>
      <c r="D21" s="97">
        <v>0.6</v>
      </c>
      <c r="E21" s="98">
        <v>0.65</v>
      </c>
    </row>
    <row r="22" spans="1:10" s="99" customFormat="1" ht="30" customHeight="1" thickBot="1" x14ac:dyDescent="0.25">
      <c r="A22" s="700" t="s">
        <v>61</v>
      </c>
      <c r="B22" s="701"/>
      <c r="C22" s="701"/>
      <c r="D22" s="701"/>
      <c r="E22" s="702"/>
      <c r="H22" s="100"/>
      <c r="I22" s="100"/>
      <c r="J22" s="100"/>
    </row>
    <row r="23" spans="1:10" s="99" customFormat="1" ht="30" customHeight="1" thickBot="1" x14ac:dyDescent="0.25">
      <c r="A23" s="737" t="s">
        <v>206</v>
      </c>
      <c r="B23" s="738"/>
      <c r="C23" s="738"/>
      <c r="D23" s="738"/>
      <c r="E23" s="739"/>
      <c r="H23" s="100"/>
      <c r="I23" s="100"/>
      <c r="J23" s="100"/>
    </row>
    <row r="24" spans="1:10" s="99" customFormat="1" ht="30" customHeight="1" thickBot="1" x14ac:dyDescent="0.25">
      <c r="A24" s="101" t="s">
        <v>63</v>
      </c>
      <c r="B24" s="729" t="s">
        <v>207</v>
      </c>
      <c r="C24" s="730"/>
      <c r="D24" s="730"/>
      <c r="E24" s="731"/>
      <c r="H24" s="100"/>
      <c r="I24" s="100"/>
      <c r="J24" s="100"/>
    </row>
    <row r="25" spans="1:10" s="99" customFormat="1" ht="52.15" customHeight="1" thickBot="1" x14ac:dyDescent="0.25">
      <c r="A25" s="102" t="s">
        <v>65</v>
      </c>
      <c r="B25" s="729" t="s">
        <v>208</v>
      </c>
      <c r="C25" s="730"/>
      <c r="D25" s="730"/>
      <c r="E25" s="731"/>
      <c r="H25" s="100"/>
      <c r="I25" s="100"/>
      <c r="J25" s="100"/>
    </row>
    <row r="26" spans="1:10" s="99" customFormat="1" ht="30" customHeight="1" thickBot="1" x14ac:dyDescent="0.25">
      <c r="A26" s="103" t="s">
        <v>67</v>
      </c>
      <c r="B26" s="740" t="s">
        <v>209</v>
      </c>
      <c r="C26" s="741"/>
      <c r="D26" s="741"/>
      <c r="E26" s="742"/>
      <c r="H26" s="100"/>
      <c r="I26" s="100"/>
      <c r="J26" s="100"/>
    </row>
    <row r="27" spans="1:10" ht="19.899999999999999" customHeight="1" x14ac:dyDescent="0.25">
      <c r="A27" s="743"/>
      <c r="B27" s="104">
        <v>2019</v>
      </c>
      <c r="C27" s="104">
        <v>2020</v>
      </c>
      <c r="D27" s="104">
        <v>2021</v>
      </c>
      <c r="E27" s="105">
        <v>2022</v>
      </c>
    </row>
    <row r="28" spans="1:10" ht="19.899999999999999" customHeight="1" thickBot="1" x14ac:dyDescent="0.3">
      <c r="A28" s="733"/>
      <c r="B28" s="106" t="s">
        <v>48</v>
      </c>
      <c r="C28" s="106" t="s">
        <v>49</v>
      </c>
      <c r="D28" s="106" t="s">
        <v>49</v>
      </c>
      <c r="E28" s="107" t="s">
        <v>49</v>
      </c>
    </row>
    <row r="29" spans="1:10" ht="19.5" customHeight="1" thickBot="1" x14ac:dyDescent="0.3">
      <c r="A29" s="96" t="s">
        <v>69</v>
      </c>
      <c r="B29" s="108">
        <v>1346</v>
      </c>
      <c r="C29" s="108">
        <v>0</v>
      </c>
      <c r="D29" s="108">
        <v>0</v>
      </c>
      <c r="E29" s="109">
        <v>0</v>
      </c>
    </row>
    <row r="30" spans="1:10" ht="19.899999999999999" customHeight="1" thickBot="1" x14ac:dyDescent="0.3">
      <c r="A30" s="96" t="s">
        <v>70</v>
      </c>
      <c r="B30" s="110">
        <f>B59</f>
        <v>14697</v>
      </c>
      <c r="C30" s="110">
        <f>C59</f>
        <v>0</v>
      </c>
      <c r="D30" s="110">
        <f t="shared" ref="D30:E30" si="3">D59</f>
        <v>0</v>
      </c>
      <c r="E30" s="111">
        <f t="shared" si="3"/>
        <v>0</v>
      </c>
    </row>
    <row r="31" spans="1:10" ht="19.5" customHeight="1" thickBot="1" x14ac:dyDescent="0.3">
      <c r="A31" s="96" t="s">
        <v>71</v>
      </c>
      <c r="B31" s="108">
        <f>B30/B29</f>
        <v>10.919019316493314</v>
      </c>
      <c r="C31" s="108"/>
      <c r="D31" s="108"/>
      <c r="E31" s="109"/>
    </row>
    <row r="32" spans="1:10" ht="19.899999999999999" customHeight="1" thickBot="1" x14ac:dyDescent="0.3">
      <c r="A32" s="96" t="s">
        <v>72</v>
      </c>
      <c r="B32" s="112" t="s">
        <v>73</v>
      </c>
      <c r="C32" s="113"/>
      <c r="D32" s="113"/>
      <c r="E32" s="114"/>
    </row>
    <row r="33" spans="1:5" ht="19.899999999999999" customHeight="1" thickBot="1" x14ac:dyDescent="0.3">
      <c r="A33" s="96" t="s">
        <v>74</v>
      </c>
      <c r="B33" s="112" t="s">
        <v>73</v>
      </c>
      <c r="C33" s="113"/>
      <c r="D33" s="113"/>
      <c r="E33" s="114"/>
    </row>
    <row r="34" spans="1:5" ht="19.899999999999999" customHeight="1" thickBot="1" x14ac:dyDescent="0.3">
      <c r="A34" s="96" t="s">
        <v>75</v>
      </c>
      <c r="B34" s="112" t="s">
        <v>73</v>
      </c>
      <c r="C34" s="113"/>
      <c r="D34" s="113"/>
      <c r="E34" s="114"/>
    </row>
    <row r="35" spans="1:5" ht="19.899999999999999" customHeight="1" thickBot="1" x14ac:dyDescent="0.3">
      <c r="A35" s="744" t="s">
        <v>76</v>
      </c>
      <c r="B35" s="745"/>
      <c r="C35" s="745"/>
      <c r="D35" s="745"/>
      <c r="E35" s="746"/>
    </row>
    <row r="36" spans="1:5" ht="19.899999999999999" customHeight="1" x14ac:dyDescent="0.25">
      <c r="A36" s="743"/>
      <c r="B36" s="104">
        <v>2019</v>
      </c>
      <c r="C36" s="104">
        <v>2020</v>
      </c>
      <c r="D36" s="104">
        <v>2021</v>
      </c>
      <c r="E36" s="105">
        <v>2022</v>
      </c>
    </row>
    <row r="37" spans="1:5" ht="19.899999999999999" customHeight="1" thickBot="1" x14ac:dyDescent="0.3">
      <c r="A37" s="733"/>
      <c r="B37" s="106" t="s">
        <v>48</v>
      </c>
      <c r="C37" s="106" t="s">
        <v>49</v>
      </c>
      <c r="D37" s="106" t="s">
        <v>49</v>
      </c>
      <c r="E37" s="107" t="s">
        <v>49</v>
      </c>
    </row>
    <row r="38" spans="1:5" ht="19.899999999999999" customHeight="1" thickBot="1" x14ac:dyDescent="0.3">
      <c r="A38" s="115" t="s">
        <v>77</v>
      </c>
      <c r="B38" s="116">
        <v>0</v>
      </c>
      <c r="C38" s="116">
        <v>0</v>
      </c>
      <c r="D38" s="116">
        <v>0</v>
      </c>
      <c r="E38" s="117">
        <v>0</v>
      </c>
    </row>
    <row r="39" spans="1:5" ht="20.100000000000001" customHeight="1" thickBot="1" x14ac:dyDescent="0.3">
      <c r="A39" s="118" t="s">
        <v>78</v>
      </c>
      <c r="B39" s="119">
        <v>0</v>
      </c>
      <c r="C39" s="119">
        <v>0</v>
      </c>
      <c r="D39" s="119">
        <v>0</v>
      </c>
      <c r="E39" s="120">
        <v>0</v>
      </c>
    </row>
    <row r="40" spans="1:5" ht="20.100000000000001" customHeight="1" thickBot="1" x14ac:dyDescent="0.3">
      <c r="A40" s="118" t="s">
        <v>210</v>
      </c>
      <c r="B40" s="119">
        <v>0</v>
      </c>
      <c r="C40" s="119">
        <v>0</v>
      </c>
      <c r="D40" s="119">
        <v>0</v>
      </c>
      <c r="E40" s="120">
        <v>0</v>
      </c>
    </row>
    <row r="41" spans="1:5" ht="20.100000000000001" customHeight="1" thickBot="1" x14ac:dyDescent="0.3">
      <c r="A41" s="121" t="s">
        <v>80</v>
      </c>
      <c r="B41" s="116">
        <v>0</v>
      </c>
      <c r="C41" s="116">
        <v>0</v>
      </c>
      <c r="D41" s="116">
        <v>0</v>
      </c>
      <c r="E41" s="117">
        <v>0</v>
      </c>
    </row>
    <row r="42" spans="1:5" ht="20.100000000000001" customHeight="1" thickBot="1" x14ac:dyDescent="0.3">
      <c r="A42" s="118" t="s">
        <v>78</v>
      </c>
      <c r="B42" s="119">
        <v>0</v>
      </c>
      <c r="C42" s="119">
        <v>0</v>
      </c>
      <c r="D42" s="119">
        <v>0</v>
      </c>
      <c r="E42" s="120">
        <v>0</v>
      </c>
    </row>
    <row r="43" spans="1:5" ht="20.100000000000001" customHeight="1" thickBot="1" x14ac:dyDescent="0.3">
      <c r="A43" s="118" t="s">
        <v>210</v>
      </c>
      <c r="B43" s="119">
        <v>0</v>
      </c>
      <c r="C43" s="122">
        <v>0</v>
      </c>
      <c r="D43" s="122">
        <v>0</v>
      </c>
      <c r="E43" s="123">
        <v>0</v>
      </c>
    </row>
    <row r="44" spans="1:5" ht="20.100000000000001" customHeight="1" thickBot="1" x14ac:dyDescent="0.3">
      <c r="A44" s="124" t="s">
        <v>81</v>
      </c>
      <c r="B44" s="125">
        <f>B45</f>
        <v>14497</v>
      </c>
      <c r="C44" s="125">
        <f t="shared" ref="C44:E44" si="4">C45</f>
        <v>0</v>
      </c>
      <c r="D44" s="125">
        <f t="shared" si="4"/>
        <v>0</v>
      </c>
      <c r="E44" s="126">
        <f t="shared" si="4"/>
        <v>0</v>
      </c>
    </row>
    <row r="45" spans="1:5" ht="20.100000000000001" customHeight="1" thickBot="1" x14ac:dyDescent="0.3">
      <c r="A45" s="118" t="s">
        <v>78</v>
      </c>
      <c r="B45" s="127">
        <v>14497</v>
      </c>
      <c r="C45" s="119">
        <v>0</v>
      </c>
      <c r="D45" s="119">
        <v>0</v>
      </c>
      <c r="E45" s="120">
        <v>0</v>
      </c>
    </row>
    <row r="46" spans="1:5" ht="20.100000000000001" customHeight="1" thickBot="1" x14ac:dyDescent="0.3">
      <c r="A46" s="118" t="s">
        <v>210</v>
      </c>
      <c r="B46" s="119">
        <v>0</v>
      </c>
      <c r="C46" s="119">
        <v>0</v>
      </c>
      <c r="D46" s="128">
        <v>0</v>
      </c>
      <c r="E46" s="129">
        <v>0</v>
      </c>
    </row>
    <row r="47" spans="1:5" ht="20.100000000000001" customHeight="1" thickBot="1" x14ac:dyDescent="0.3">
      <c r="A47" s="130" t="s">
        <v>82</v>
      </c>
      <c r="B47" s="128">
        <v>0</v>
      </c>
      <c r="C47" s="128">
        <v>0</v>
      </c>
      <c r="D47" s="128">
        <v>0</v>
      </c>
      <c r="E47" s="129">
        <v>0</v>
      </c>
    </row>
    <row r="48" spans="1:5" ht="20.100000000000001" customHeight="1" thickBot="1" x14ac:dyDescent="0.3">
      <c r="A48" s="118" t="s">
        <v>78</v>
      </c>
      <c r="B48" s="119">
        <v>0</v>
      </c>
      <c r="C48" s="119">
        <v>0</v>
      </c>
      <c r="D48" s="119">
        <v>0</v>
      </c>
      <c r="E48" s="120">
        <v>0</v>
      </c>
    </row>
    <row r="49" spans="1:5" ht="20.100000000000001" customHeight="1" thickBot="1" x14ac:dyDescent="0.3">
      <c r="A49" s="118" t="s">
        <v>210</v>
      </c>
      <c r="B49" s="119">
        <v>0</v>
      </c>
      <c r="C49" s="119">
        <v>0</v>
      </c>
      <c r="D49" s="119">
        <v>0</v>
      </c>
      <c r="E49" s="120">
        <v>0</v>
      </c>
    </row>
    <row r="50" spans="1:5" ht="20.100000000000001" customHeight="1" thickBot="1" x14ac:dyDescent="0.3">
      <c r="A50" s="131" t="s">
        <v>83</v>
      </c>
      <c r="B50" s="116">
        <v>0</v>
      </c>
      <c r="C50" s="116">
        <v>0</v>
      </c>
      <c r="D50" s="116">
        <v>0</v>
      </c>
      <c r="E50" s="117">
        <v>0</v>
      </c>
    </row>
    <row r="51" spans="1:5" ht="20.100000000000001" customHeight="1" thickBot="1" x14ac:dyDescent="0.3">
      <c r="A51" s="118" t="s">
        <v>78</v>
      </c>
      <c r="B51" s="119">
        <v>0</v>
      </c>
      <c r="C51" s="119">
        <v>0</v>
      </c>
      <c r="D51" s="119">
        <v>0</v>
      </c>
      <c r="E51" s="120">
        <v>0</v>
      </c>
    </row>
    <row r="52" spans="1:5" ht="20.100000000000001" customHeight="1" thickBot="1" x14ac:dyDescent="0.3">
      <c r="A52" s="118" t="s">
        <v>210</v>
      </c>
      <c r="B52" s="119">
        <v>0</v>
      </c>
      <c r="C52" s="119">
        <v>0</v>
      </c>
      <c r="D52" s="119">
        <v>0</v>
      </c>
      <c r="E52" s="120">
        <v>0</v>
      </c>
    </row>
    <row r="53" spans="1:5" ht="20.100000000000001" customHeight="1" thickBot="1" x14ac:dyDescent="0.3">
      <c r="A53" s="131" t="s">
        <v>84</v>
      </c>
      <c r="B53" s="116">
        <v>0</v>
      </c>
      <c r="C53" s="116">
        <v>0</v>
      </c>
      <c r="D53" s="116">
        <v>0</v>
      </c>
      <c r="E53" s="117">
        <v>0</v>
      </c>
    </row>
    <row r="54" spans="1:5" ht="20.100000000000001" customHeight="1" thickBot="1" x14ac:dyDescent="0.3">
      <c r="A54" s="118" t="s">
        <v>78</v>
      </c>
      <c r="B54" s="119">
        <v>0</v>
      </c>
      <c r="C54" s="119">
        <v>0</v>
      </c>
      <c r="D54" s="119">
        <v>0</v>
      </c>
      <c r="E54" s="120">
        <v>0</v>
      </c>
    </row>
    <row r="55" spans="1:5" ht="20.100000000000001" customHeight="1" thickBot="1" x14ac:dyDescent="0.3">
      <c r="A55" s="118" t="s">
        <v>210</v>
      </c>
      <c r="B55" s="119">
        <v>0</v>
      </c>
      <c r="C55" s="119">
        <v>0</v>
      </c>
      <c r="D55" s="119">
        <v>0</v>
      </c>
      <c r="E55" s="120">
        <v>0</v>
      </c>
    </row>
    <row r="56" spans="1:5" ht="20.100000000000001" customHeight="1" thickBot="1" x14ac:dyDescent="0.3">
      <c r="A56" s="131" t="s">
        <v>85</v>
      </c>
      <c r="B56" s="116">
        <v>200</v>
      </c>
      <c r="C56" s="116">
        <v>0</v>
      </c>
      <c r="D56" s="116">
        <v>0</v>
      </c>
      <c r="E56" s="117">
        <v>0</v>
      </c>
    </row>
    <row r="57" spans="1:5" ht="20.100000000000001" customHeight="1" thickBot="1" x14ac:dyDescent="0.3">
      <c r="A57" s="118" t="s">
        <v>78</v>
      </c>
      <c r="B57" s="119">
        <v>200</v>
      </c>
      <c r="C57" s="119">
        <v>0</v>
      </c>
      <c r="D57" s="119">
        <v>0</v>
      </c>
      <c r="E57" s="120">
        <v>0</v>
      </c>
    </row>
    <row r="58" spans="1:5" ht="20.100000000000001" customHeight="1" thickBot="1" x14ac:dyDescent="0.3">
      <c r="A58" s="118" t="s">
        <v>210</v>
      </c>
      <c r="B58" s="119">
        <v>0</v>
      </c>
      <c r="C58" s="119">
        <v>0</v>
      </c>
      <c r="D58" s="119">
        <v>0</v>
      </c>
      <c r="E58" s="120">
        <v>0</v>
      </c>
    </row>
    <row r="59" spans="1:5" ht="25.15" customHeight="1" thickBot="1" x14ac:dyDescent="0.3">
      <c r="A59" s="132" t="s">
        <v>86</v>
      </c>
      <c r="B59" s="133">
        <f>B56+B53+B50+B47+B44+B41+B38</f>
        <v>14697</v>
      </c>
      <c r="C59" s="116">
        <f t="shared" ref="C59:E59" si="5">C56+C53+C50+C47+C44+C41+C38</f>
        <v>0</v>
      </c>
      <c r="D59" s="116">
        <f t="shared" si="5"/>
        <v>0</v>
      </c>
      <c r="E59" s="117">
        <f t="shared" si="5"/>
        <v>0</v>
      </c>
    </row>
    <row r="60" spans="1:5" ht="12.6" customHeight="1" x14ac:dyDescent="0.25">
      <c r="A60" s="747" t="s">
        <v>211</v>
      </c>
      <c r="B60" s="750" t="s">
        <v>212</v>
      </c>
      <c r="C60" s="751"/>
      <c r="D60" s="751"/>
      <c r="E60" s="752"/>
    </row>
    <row r="61" spans="1:5" ht="15" customHeight="1" x14ac:dyDescent="0.25">
      <c r="A61" s="748"/>
      <c r="B61" s="753"/>
      <c r="C61" s="754"/>
      <c r="D61" s="754"/>
      <c r="E61" s="755"/>
    </row>
    <row r="62" spans="1:5" ht="21" customHeight="1" thickBot="1" x14ac:dyDescent="0.3">
      <c r="A62" s="749"/>
      <c r="B62" s="756"/>
      <c r="C62" s="717"/>
      <c r="D62" s="717"/>
      <c r="E62" s="718"/>
    </row>
    <row r="63" spans="1:5" ht="15" customHeight="1" thickBot="1" x14ac:dyDescent="0.3">
      <c r="A63" s="134" t="s">
        <v>87</v>
      </c>
      <c r="B63" s="135">
        <f>B59-B30</f>
        <v>0</v>
      </c>
      <c r="C63" s="135">
        <f t="shared" ref="C63:E63" si="6">IF(C59-C30=0,0,"Error")</f>
        <v>0</v>
      </c>
      <c r="D63" s="135">
        <f t="shared" si="6"/>
        <v>0</v>
      </c>
      <c r="E63" s="136">
        <f t="shared" si="6"/>
        <v>0</v>
      </c>
    </row>
    <row r="64" spans="1:5" ht="19.899999999999999" customHeight="1" thickBot="1" x14ac:dyDescent="0.3">
      <c r="A64" s="700" t="s">
        <v>213</v>
      </c>
      <c r="B64" s="701"/>
      <c r="C64" s="701"/>
      <c r="D64" s="701"/>
      <c r="E64" s="702"/>
    </row>
    <row r="65" spans="1:5" ht="19.899999999999999" customHeight="1" thickBot="1" x14ac:dyDescent="0.3">
      <c r="A65" s="134" t="s">
        <v>88</v>
      </c>
      <c r="B65" s="757" t="s">
        <v>214</v>
      </c>
      <c r="C65" s="701"/>
      <c r="D65" s="701"/>
      <c r="E65" s="702"/>
    </row>
    <row r="66" spans="1:5" ht="19.899999999999999" customHeight="1" thickBot="1" x14ac:dyDescent="0.3">
      <c r="A66" s="96" t="s">
        <v>65</v>
      </c>
      <c r="B66" s="713" t="s">
        <v>215</v>
      </c>
      <c r="C66" s="714"/>
      <c r="D66" s="714"/>
      <c r="E66" s="715"/>
    </row>
    <row r="67" spans="1:5" ht="19.899999999999999" customHeight="1" thickBot="1" x14ac:dyDescent="0.3">
      <c r="A67" s="96" t="s">
        <v>67</v>
      </c>
      <c r="B67" s="707" t="s">
        <v>216</v>
      </c>
      <c r="C67" s="708"/>
      <c r="D67" s="708"/>
      <c r="E67" s="709"/>
    </row>
    <row r="68" spans="1:5" ht="19.899999999999999" customHeight="1" x14ac:dyDescent="0.25">
      <c r="A68" s="743"/>
      <c r="B68" s="104">
        <v>2019</v>
      </c>
      <c r="C68" s="104">
        <v>2020</v>
      </c>
      <c r="D68" s="104">
        <v>2021</v>
      </c>
      <c r="E68" s="105">
        <v>2022</v>
      </c>
    </row>
    <row r="69" spans="1:5" ht="19.899999999999999" customHeight="1" thickBot="1" x14ac:dyDescent="0.3">
      <c r="A69" s="733"/>
      <c r="B69" s="106" t="s">
        <v>48</v>
      </c>
      <c r="C69" s="106" t="s">
        <v>49</v>
      </c>
      <c r="D69" s="106" t="s">
        <v>49</v>
      </c>
      <c r="E69" s="107" t="s">
        <v>49</v>
      </c>
    </row>
    <row r="70" spans="1:5" ht="19.899999999999999" customHeight="1" thickBot="1" x14ac:dyDescent="0.3">
      <c r="A70" s="96" t="s">
        <v>69</v>
      </c>
      <c r="B70" s="108">
        <v>800</v>
      </c>
      <c r="C70" s="108">
        <v>1000</v>
      </c>
      <c r="D70" s="108">
        <v>1200</v>
      </c>
      <c r="E70" s="109">
        <v>1400</v>
      </c>
    </row>
    <row r="71" spans="1:5" ht="19.899999999999999" customHeight="1" thickBot="1" x14ac:dyDescent="0.3">
      <c r="A71" s="96" t="s">
        <v>70</v>
      </c>
      <c r="B71" s="137">
        <f>B100</f>
        <v>4209941</v>
      </c>
      <c r="C71" s="137">
        <f t="shared" ref="C71:E71" si="7">C100</f>
        <v>4734400</v>
      </c>
      <c r="D71" s="137">
        <f t="shared" si="7"/>
        <v>4782000</v>
      </c>
      <c r="E71" s="138">
        <f t="shared" si="7"/>
        <v>4782000</v>
      </c>
    </row>
    <row r="72" spans="1:5" ht="19.899999999999999" customHeight="1" thickBot="1" x14ac:dyDescent="0.3">
      <c r="A72" s="96" t="s">
        <v>71</v>
      </c>
      <c r="B72" s="110">
        <f>B71/B70</f>
        <v>5262.4262500000004</v>
      </c>
      <c r="C72" s="110">
        <f>C71/C70</f>
        <v>4734.3999999999996</v>
      </c>
      <c r="D72" s="110">
        <f>D71/D70</f>
        <v>3985</v>
      </c>
      <c r="E72" s="111">
        <f>E71/E70</f>
        <v>3415.7142857142858</v>
      </c>
    </row>
    <row r="73" spans="1:5" ht="19.899999999999999" customHeight="1" thickBot="1" x14ac:dyDescent="0.3">
      <c r="A73" s="96" t="s">
        <v>72</v>
      </c>
      <c r="B73" s="139"/>
      <c r="C73" s="113">
        <f>C70/B70-1</f>
        <v>0.25</v>
      </c>
      <c r="D73" s="113">
        <f>D70/C70-1</f>
        <v>0.19999999999999996</v>
      </c>
      <c r="E73" s="114">
        <f>E70/D70-1</f>
        <v>0.16666666666666674</v>
      </c>
    </row>
    <row r="74" spans="1:5" ht="19.899999999999999" customHeight="1" thickBot="1" x14ac:dyDescent="0.3">
      <c r="A74" s="96" t="s">
        <v>74</v>
      </c>
      <c r="B74" s="139"/>
      <c r="C74" s="113">
        <f>C71/B71-1</f>
        <v>0.12457633016709746</v>
      </c>
      <c r="D74" s="113">
        <f t="shared" ref="D74:E75" si="8">D71/C71-1</f>
        <v>1.005407232173039E-2</v>
      </c>
      <c r="E74" s="114">
        <f t="shared" si="8"/>
        <v>0</v>
      </c>
    </row>
    <row r="75" spans="1:5" ht="19.899999999999999" customHeight="1" thickBot="1" x14ac:dyDescent="0.3">
      <c r="A75" s="96" t="s">
        <v>75</v>
      </c>
      <c r="B75" s="139"/>
      <c r="C75" s="113">
        <f>C72/B72-1</f>
        <v>-0.10033893586632225</v>
      </c>
      <c r="D75" s="113">
        <f t="shared" si="8"/>
        <v>-0.15828827306522464</v>
      </c>
      <c r="E75" s="114">
        <f t="shared" si="8"/>
        <v>-0.14285714285714279</v>
      </c>
    </row>
    <row r="76" spans="1:5" ht="19.899999999999999" customHeight="1" thickBot="1" x14ac:dyDescent="0.3">
      <c r="A76" s="744" t="s">
        <v>217</v>
      </c>
      <c r="B76" s="745"/>
      <c r="C76" s="745"/>
      <c r="D76" s="745"/>
      <c r="E76" s="746"/>
    </row>
    <row r="77" spans="1:5" ht="19.899999999999999" customHeight="1" x14ac:dyDescent="0.25">
      <c r="A77" s="743"/>
      <c r="B77" s="104">
        <v>2019</v>
      </c>
      <c r="C77" s="104">
        <v>2020</v>
      </c>
      <c r="D77" s="104">
        <v>2021</v>
      </c>
      <c r="E77" s="105">
        <v>2022</v>
      </c>
    </row>
    <row r="78" spans="1:5" ht="19.899999999999999" customHeight="1" thickBot="1" x14ac:dyDescent="0.3">
      <c r="A78" s="733"/>
      <c r="B78" s="106" t="s">
        <v>48</v>
      </c>
      <c r="C78" s="106" t="s">
        <v>49</v>
      </c>
      <c r="D78" s="106" t="s">
        <v>49</v>
      </c>
      <c r="E78" s="107" t="s">
        <v>49</v>
      </c>
    </row>
    <row r="79" spans="1:5" ht="20.100000000000001" customHeight="1" thickBot="1" x14ac:dyDescent="0.3">
      <c r="A79" s="115" t="s">
        <v>77</v>
      </c>
      <c r="B79" s="133">
        <f>B80</f>
        <v>171000</v>
      </c>
      <c r="C79" s="133">
        <f t="shared" ref="C79:E79" si="9">C80</f>
        <v>171000</v>
      </c>
      <c r="D79" s="133">
        <f t="shared" si="9"/>
        <v>171000</v>
      </c>
      <c r="E79" s="140">
        <f t="shared" si="9"/>
        <v>171000</v>
      </c>
    </row>
    <row r="80" spans="1:5" ht="20.100000000000001" customHeight="1" thickBot="1" x14ac:dyDescent="0.3">
      <c r="A80" s="118" t="s">
        <v>78</v>
      </c>
      <c r="B80" s="127">
        <v>171000</v>
      </c>
      <c r="C80" s="127">
        <v>171000</v>
      </c>
      <c r="D80" s="127">
        <v>171000</v>
      </c>
      <c r="E80" s="141">
        <v>171000</v>
      </c>
    </row>
    <row r="81" spans="1:10" ht="20.100000000000001" customHeight="1" thickBot="1" x14ac:dyDescent="0.3">
      <c r="A81" s="118" t="s">
        <v>210</v>
      </c>
      <c r="B81" s="142">
        <v>0</v>
      </c>
      <c r="C81" s="142">
        <v>0</v>
      </c>
      <c r="D81" s="142">
        <v>0</v>
      </c>
      <c r="E81" s="143">
        <v>0</v>
      </c>
    </row>
    <row r="82" spans="1:10" ht="20.100000000000001" customHeight="1" thickBot="1" x14ac:dyDescent="0.3">
      <c r="A82" s="131" t="s">
        <v>80</v>
      </c>
      <c r="B82" s="133">
        <f>B83</f>
        <v>29000</v>
      </c>
      <c r="C82" s="133">
        <f t="shared" ref="C82:E82" si="10">C83</f>
        <v>29000</v>
      </c>
      <c r="D82" s="133">
        <f t="shared" si="10"/>
        <v>29000</v>
      </c>
      <c r="E82" s="140">
        <f t="shared" si="10"/>
        <v>29000</v>
      </c>
    </row>
    <row r="83" spans="1:10" ht="20.100000000000001" customHeight="1" thickBot="1" x14ac:dyDescent="0.3">
      <c r="A83" s="118" t="s">
        <v>78</v>
      </c>
      <c r="B83" s="127">
        <v>29000</v>
      </c>
      <c r="C83" s="127">
        <v>29000</v>
      </c>
      <c r="D83" s="127">
        <v>29000</v>
      </c>
      <c r="E83" s="141">
        <v>29000</v>
      </c>
    </row>
    <row r="84" spans="1:10" ht="20.100000000000001" customHeight="1" thickBot="1" x14ac:dyDescent="0.3">
      <c r="A84" s="118" t="s">
        <v>210</v>
      </c>
      <c r="B84" s="142">
        <v>0</v>
      </c>
      <c r="C84" s="142">
        <v>0</v>
      </c>
      <c r="D84" s="142">
        <v>0</v>
      </c>
      <c r="E84" s="143">
        <v>0</v>
      </c>
    </row>
    <row r="85" spans="1:10" ht="20.100000000000001" customHeight="1" thickBot="1" x14ac:dyDescent="0.3">
      <c r="A85" s="131" t="s">
        <v>81</v>
      </c>
      <c r="B85" s="133">
        <f>B86</f>
        <v>9941</v>
      </c>
      <c r="C85" s="133">
        <f t="shared" ref="C85:E85" si="11">C86</f>
        <v>44400</v>
      </c>
      <c r="D85" s="133">
        <f t="shared" si="11"/>
        <v>42000</v>
      </c>
      <c r="E85" s="140">
        <f t="shared" si="11"/>
        <v>42000</v>
      </c>
    </row>
    <row r="86" spans="1:10" ht="20.100000000000001" customHeight="1" thickBot="1" x14ac:dyDescent="0.3">
      <c r="A86" s="118" t="s">
        <v>78</v>
      </c>
      <c r="B86" s="127">
        <v>9941</v>
      </c>
      <c r="C86" s="127">
        <v>44400</v>
      </c>
      <c r="D86" s="127">
        <v>42000</v>
      </c>
      <c r="E86" s="141">
        <v>42000</v>
      </c>
    </row>
    <row r="87" spans="1:10" ht="20.100000000000001" customHeight="1" thickBot="1" x14ac:dyDescent="0.3">
      <c r="A87" s="118" t="s">
        <v>210</v>
      </c>
      <c r="B87" s="142">
        <v>0</v>
      </c>
      <c r="C87" s="142">
        <v>0</v>
      </c>
      <c r="D87" s="142">
        <v>0</v>
      </c>
      <c r="E87" s="143">
        <v>0</v>
      </c>
    </row>
    <row r="88" spans="1:10" ht="20.100000000000001" customHeight="1" thickBot="1" x14ac:dyDescent="0.3">
      <c r="A88" s="131" t="s">
        <v>82</v>
      </c>
      <c r="B88" s="142">
        <v>0</v>
      </c>
      <c r="C88" s="142">
        <v>0</v>
      </c>
      <c r="D88" s="142">
        <v>0</v>
      </c>
      <c r="E88" s="143">
        <v>0</v>
      </c>
    </row>
    <row r="89" spans="1:10" ht="20.100000000000001" customHeight="1" thickBot="1" x14ac:dyDescent="0.3">
      <c r="A89" s="118" t="s">
        <v>78</v>
      </c>
      <c r="B89" s="142">
        <v>0</v>
      </c>
      <c r="C89" s="142">
        <v>0</v>
      </c>
      <c r="D89" s="142">
        <v>0</v>
      </c>
      <c r="E89" s="143">
        <v>0</v>
      </c>
    </row>
    <row r="90" spans="1:10" ht="20.100000000000001" customHeight="1" thickBot="1" x14ac:dyDescent="0.3">
      <c r="A90" s="118" t="s">
        <v>210</v>
      </c>
      <c r="B90" s="142">
        <v>0</v>
      </c>
      <c r="C90" s="142">
        <v>0</v>
      </c>
      <c r="D90" s="142">
        <v>0</v>
      </c>
      <c r="E90" s="143">
        <v>0</v>
      </c>
    </row>
    <row r="91" spans="1:10" ht="20.100000000000001" customHeight="1" thickBot="1" x14ac:dyDescent="0.3">
      <c r="A91" s="131" t="s">
        <v>83</v>
      </c>
      <c r="B91" s="133">
        <f>B92</f>
        <v>4000000</v>
      </c>
      <c r="C91" s="133">
        <f t="shared" ref="C91:E91" si="12">C92</f>
        <v>4490000</v>
      </c>
      <c r="D91" s="133">
        <f t="shared" si="12"/>
        <v>4540000</v>
      </c>
      <c r="E91" s="140">
        <f t="shared" si="12"/>
        <v>4540000</v>
      </c>
    </row>
    <row r="92" spans="1:10" ht="20.100000000000001" customHeight="1" thickBot="1" x14ac:dyDescent="0.3">
      <c r="A92" s="118" t="s">
        <v>78</v>
      </c>
      <c r="B92" s="127">
        <v>4000000</v>
      </c>
      <c r="C92" s="127">
        <v>4490000</v>
      </c>
      <c r="D92" s="127">
        <v>4540000</v>
      </c>
      <c r="E92" s="141">
        <v>4540000</v>
      </c>
    </row>
    <row r="93" spans="1:10" ht="20.100000000000001" customHeight="1" thickBot="1" x14ac:dyDescent="0.3">
      <c r="A93" s="118" t="s">
        <v>210</v>
      </c>
      <c r="B93" s="142">
        <v>0</v>
      </c>
      <c r="C93" s="142">
        <v>0</v>
      </c>
      <c r="D93" s="142">
        <v>0</v>
      </c>
      <c r="E93" s="143">
        <v>0</v>
      </c>
    </row>
    <row r="94" spans="1:10" s="146" customFormat="1" ht="20.100000000000001" customHeight="1" thickBot="1" x14ac:dyDescent="0.3">
      <c r="A94" s="131" t="s">
        <v>84</v>
      </c>
      <c r="B94" s="144">
        <v>0</v>
      </c>
      <c r="C94" s="144">
        <v>0</v>
      </c>
      <c r="D94" s="144">
        <v>0</v>
      </c>
      <c r="E94" s="145">
        <v>0</v>
      </c>
      <c r="H94" s="147"/>
      <c r="I94" s="147"/>
      <c r="J94" s="147"/>
    </row>
    <row r="95" spans="1:10" ht="20.100000000000001" customHeight="1" thickBot="1" x14ac:dyDescent="0.3">
      <c r="A95" s="118" t="s">
        <v>78</v>
      </c>
      <c r="B95" s="142">
        <v>0</v>
      </c>
      <c r="C95" s="142">
        <v>0</v>
      </c>
      <c r="D95" s="142">
        <v>0</v>
      </c>
      <c r="E95" s="143">
        <v>0</v>
      </c>
    </row>
    <row r="96" spans="1:10" ht="20.100000000000001" customHeight="1" thickBot="1" x14ac:dyDescent="0.3">
      <c r="A96" s="118" t="s">
        <v>210</v>
      </c>
      <c r="B96" s="142">
        <v>0</v>
      </c>
      <c r="C96" s="142">
        <v>0</v>
      </c>
      <c r="D96" s="142">
        <v>0</v>
      </c>
      <c r="E96" s="143">
        <v>0</v>
      </c>
    </row>
    <row r="97" spans="1:11" ht="20.100000000000001" customHeight="1" thickBot="1" x14ac:dyDescent="0.3">
      <c r="A97" s="131" t="s">
        <v>85</v>
      </c>
      <c r="B97" s="144">
        <v>0</v>
      </c>
      <c r="C97" s="144">
        <v>0</v>
      </c>
      <c r="D97" s="144">
        <v>0</v>
      </c>
      <c r="E97" s="145">
        <v>0</v>
      </c>
    </row>
    <row r="98" spans="1:11" ht="20.100000000000001" customHeight="1" thickBot="1" x14ac:dyDescent="0.3">
      <c r="A98" s="118" t="s">
        <v>78</v>
      </c>
      <c r="B98" s="142">
        <v>0</v>
      </c>
      <c r="C98" s="142">
        <v>0</v>
      </c>
      <c r="D98" s="142">
        <v>0</v>
      </c>
      <c r="E98" s="143">
        <v>0</v>
      </c>
    </row>
    <row r="99" spans="1:11" ht="20.100000000000001" customHeight="1" thickBot="1" x14ac:dyDescent="0.3">
      <c r="A99" s="118" t="s">
        <v>210</v>
      </c>
      <c r="B99" s="142">
        <v>0</v>
      </c>
      <c r="C99" s="142">
        <v>0</v>
      </c>
      <c r="D99" s="142">
        <v>0</v>
      </c>
      <c r="E99" s="143">
        <v>0</v>
      </c>
    </row>
    <row r="100" spans="1:11" ht="30" customHeight="1" thickBot="1" x14ac:dyDescent="0.3">
      <c r="A100" s="148" t="s">
        <v>93</v>
      </c>
      <c r="B100" s="135">
        <f>SUM(B97+B94+B91+B88+B85+B82+B79)</f>
        <v>4209941</v>
      </c>
      <c r="C100" s="135">
        <f t="shared" ref="C100:E100" si="13">SUM(C97+C94+C91+C88+C85+C82+C79)</f>
        <v>4734400</v>
      </c>
      <c r="D100" s="135">
        <f t="shared" si="13"/>
        <v>4782000</v>
      </c>
      <c r="E100" s="136">
        <f t="shared" si="13"/>
        <v>4782000</v>
      </c>
    </row>
    <row r="101" spans="1:11" ht="24.95" customHeight="1" x14ac:dyDescent="0.25">
      <c r="A101" s="747" t="s">
        <v>218</v>
      </c>
      <c r="B101" s="758" t="s">
        <v>219</v>
      </c>
      <c r="C101" s="758"/>
      <c r="D101" s="758"/>
      <c r="E101" s="759"/>
    </row>
    <row r="102" spans="1:11" ht="24.95" customHeight="1" x14ac:dyDescent="0.25">
      <c r="A102" s="748"/>
      <c r="B102" s="760"/>
      <c r="C102" s="760"/>
      <c r="D102" s="760"/>
      <c r="E102" s="761"/>
    </row>
    <row r="103" spans="1:11" ht="24.95" customHeight="1" thickBot="1" x14ac:dyDescent="0.3">
      <c r="A103" s="749"/>
      <c r="B103" s="762"/>
      <c r="C103" s="762"/>
      <c r="D103" s="762"/>
      <c r="E103" s="763"/>
    </row>
    <row r="104" spans="1:11" ht="15" customHeight="1" thickBot="1" x14ac:dyDescent="0.3">
      <c r="A104" s="134" t="s">
        <v>87</v>
      </c>
      <c r="B104" s="135">
        <f>IF(B100-B71=0,0,"Error")</f>
        <v>0</v>
      </c>
      <c r="C104" s="135">
        <f>IF(C100-C71=0,0,"Error")</f>
        <v>0</v>
      </c>
      <c r="D104" s="135">
        <f>IF(D100-D71=0,0,"Error")</f>
        <v>0</v>
      </c>
      <c r="E104" s="136">
        <f>IF(E100-E71=0,0,"Error")</f>
        <v>0</v>
      </c>
    </row>
    <row r="105" spans="1:11" ht="30" customHeight="1" thickBot="1" x14ac:dyDescent="0.3">
      <c r="A105" s="700" t="s">
        <v>220</v>
      </c>
      <c r="B105" s="701"/>
      <c r="C105" s="701"/>
      <c r="D105" s="701"/>
      <c r="E105" s="702"/>
    </row>
    <row r="106" spans="1:11" ht="30" customHeight="1" thickBot="1" x14ac:dyDescent="0.3">
      <c r="A106" s="149" t="s">
        <v>94</v>
      </c>
      <c r="B106" s="767" t="s">
        <v>221</v>
      </c>
      <c r="C106" s="701"/>
      <c r="D106" s="701"/>
      <c r="E106" s="702"/>
    </row>
    <row r="107" spans="1:11" ht="37.9" customHeight="1" thickBot="1" x14ac:dyDescent="0.3">
      <c r="A107" s="96" t="s">
        <v>65</v>
      </c>
      <c r="B107" s="768" t="s">
        <v>222</v>
      </c>
      <c r="C107" s="769"/>
      <c r="D107" s="769"/>
      <c r="E107" s="770"/>
    </row>
    <row r="108" spans="1:11" ht="30" customHeight="1" thickBot="1" x14ac:dyDescent="0.3">
      <c r="A108" s="96" t="s">
        <v>67</v>
      </c>
      <c r="B108" s="707" t="s">
        <v>223</v>
      </c>
      <c r="C108" s="708"/>
      <c r="D108" s="708"/>
      <c r="E108" s="709"/>
    </row>
    <row r="109" spans="1:11" ht="19.899999999999999" customHeight="1" x14ac:dyDescent="0.25">
      <c r="A109" s="743"/>
      <c r="B109" s="104">
        <v>2019</v>
      </c>
      <c r="C109" s="104">
        <v>2020</v>
      </c>
      <c r="D109" s="104">
        <v>2021</v>
      </c>
      <c r="E109" s="105">
        <v>2022</v>
      </c>
    </row>
    <row r="110" spans="1:11" ht="30" customHeight="1" thickBot="1" x14ac:dyDescent="0.3">
      <c r="A110" s="733"/>
      <c r="B110" s="106" t="s">
        <v>48</v>
      </c>
      <c r="C110" s="106" t="s">
        <v>49</v>
      </c>
      <c r="D110" s="106" t="s">
        <v>49</v>
      </c>
      <c r="E110" s="107" t="s">
        <v>49</v>
      </c>
    </row>
    <row r="111" spans="1:11" ht="30" customHeight="1" thickBot="1" x14ac:dyDescent="0.3">
      <c r="A111" s="96" t="s">
        <v>69</v>
      </c>
      <c r="B111" s="108">
        <v>1000</v>
      </c>
      <c r="C111" s="108">
        <v>1600</v>
      </c>
      <c r="D111" s="108">
        <v>1760</v>
      </c>
      <c r="E111" s="109">
        <v>1936</v>
      </c>
      <c r="G111" s="150"/>
      <c r="K111" s="151"/>
    </row>
    <row r="112" spans="1:11" ht="30" customHeight="1" thickBot="1" x14ac:dyDescent="0.3">
      <c r="A112" s="96" t="s">
        <v>70</v>
      </c>
      <c r="B112" s="110">
        <f>B141</f>
        <v>18225</v>
      </c>
      <c r="C112" s="110">
        <f t="shared" ref="C112:E112" si="14">C141</f>
        <v>22200</v>
      </c>
      <c r="D112" s="110">
        <f t="shared" si="14"/>
        <v>21000</v>
      </c>
      <c r="E112" s="111">
        <f t="shared" si="14"/>
        <v>21000</v>
      </c>
      <c r="G112" s="150"/>
      <c r="K112" s="151"/>
    </row>
    <row r="113" spans="1:11" ht="30" customHeight="1" thickBot="1" x14ac:dyDescent="0.3">
      <c r="A113" s="96" t="s">
        <v>71</v>
      </c>
      <c r="B113" s="108">
        <f>B112/B111</f>
        <v>18.225000000000001</v>
      </c>
      <c r="C113" s="108">
        <f>C112/C111</f>
        <v>13.875</v>
      </c>
      <c r="D113" s="108">
        <f>D112/D111</f>
        <v>11.931818181818182</v>
      </c>
      <c r="E113" s="109">
        <f>E112/E111</f>
        <v>10.847107438016529</v>
      </c>
      <c r="G113" s="150"/>
      <c r="K113" s="151"/>
    </row>
    <row r="114" spans="1:11" ht="19.899999999999999" customHeight="1" thickBot="1" x14ac:dyDescent="0.3">
      <c r="A114" s="96" t="s">
        <v>72</v>
      </c>
      <c r="B114" s="112" t="s">
        <v>73</v>
      </c>
      <c r="C114" s="113">
        <f>C111/B111-1</f>
        <v>0.60000000000000009</v>
      </c>
      <c r="D114" s="113">
        <f>D111/C111-1</f>
        <v>0.10000000000000009</v>
      </c>
      <c r="E114" s="114">
        <f>E111/D111-1</f>
        <v>0.10000000000000009</v>
      </c>
    </row>
    <row r="115" spans="1:11" ht="30" customHeight="1" thickBot="1" x14ac:dyDescent="0.3">
      <c r="A115" s="96" t="s">
        <v>74</v>
      </c>
      <c r="B115" s="112" t="s">
        <v>73</v>
      </c>
      <c r="C115" s="113">
        <f>C112/B112-1</f>
        <v>0.21810699588477367</v>
      </c>
      <c r="D115" s="113">
        <f>D112/C112-1</f>
        <v>-5.4054054054054057E-2</v>
      </c>
      <c r="E115" s="114">
        <f t="shared" ref="E115:E116" si="15">E112/D112-1</f>
        <v>0</v>
      </c>
    </row>
    <row r="116" spans="1:11" ht="30" customHeight="1" thickBot="1" x14ac:dyDescent="0.3">
      <c r="A116" s="96" t="s">
        <v>75</v>
      </c>
      <c r="B116" s="112" t="s">
        <v>73</v>
      </c>
      <c r="C116" s="113">
        <f>C113/B113-1</f>
        <v>-0.23868312757201648</v>
      </c>
      <c r="D116" s="113">
        <f t="shared" ref="D116" si="16">D113/C113-1</f>
        <v>-0.14004914004914004</v>
      </c>
      <c r="E116" s="114">
        <f t="shared" si="15"/>
        <v>-9.0909090909090828E-2</v>
      </c>
    </row>
    <row r="117" spans="1:11" ht="19.899999999999999" customHeight="1" thickBot="1" x14ac:dyDescent="0.3">
      <c r="A117" s="744" t="s">
        <v>98</v>
      </c>
      <c r="B117" s="745"/>
      <c r="C117" s="745"/>
      <c r="D117" s="745"/>
      <c r="E117" s="746"/>
    </row>
    <row r="118" spans="1:11" ht="24.6" customHeight="1" x14ac:dyDescent="0.25">
      <c r="A118" s="743"/>
      <c r="B118" s="104">
        <v>2019</v>
      </c>
      <c r="C118" s="104">
        <v>2020</v>
      </c>
      <c r="D118" s="104">
        <v>2021</v>
      </c>
      <c r="E118" s="105">
        <v>2022</v>
      </c>
    </row>
    <row r="119" spans="1:11" ht="16.899999999999999" customHeight="1" thickBot="1" x14ac:dyDescent="0.3">
      <c r="A119" s="733"/>
      <c r="B119" s="106" t="s">
        <v>48</v>
      </c>
      <c r="C119" s="106" t="s">
        <v>49</v>
      </c>
      <c r="D119" s="106" t="s">
        <v>49</v>
      </c>
      <c r="E119" s="107" t="s">
        <v>49</v>
      </c>
    </row>
    <row r="120" spans="1:11" ht="20.100000000000001" customHeight="1" thickBot="1" x14ac:dyDescent="0.3">
      <c r="A120" s="115" t="s">
        <v>77</v>
      </c>
      <c r="B120" s="128">
        <v>0</v>
      </c>
      <c r="C120" s="128">
        <v>0</v>
      </c>
      <c r="D120" s="128">
        <v>0</v>
      </c>
      <c r="E120" s="129">
        <v>0</v>
      </c>
    </row>
    <row r="121" spans="1:11" ht="20.100000000000001" customHeight="1" thickBot="1" x14ac:dyDescent="0.3">
      <c r="A121" s="118" t="s">
        <v>78</v>
      </c>
      <c r="B121" s="119">
        <v>0</v>
      </c>
      <c r="C121" s="119">
        <v>0</v>
      </c>
      <c r="D121" s="119">
        <v>0</v>
      </c>
      <c r="E121" s="120">
        <v>0</v>
      </c>
    </row>
    <row r="122" spans="1:11" ht="20.100000000000001" customHeight="1" thickBot="1" x14ac:dyDescent="0.3">
      <c r="A122" s="118" t="s">
        <v>210</v>
      </c>
      <c r="B122" s="119">
        <v>0</v>
      </c>
      <c r="C122" s="119">
        <v>0</v>
      </c>
      <c r="D122" s="119">
        <v>0</v>
      </c>
      <c r="E122" s="120">
        <v>0</v>
      </c>
    </row>
    <row r="123" spans="1:11" ht="20.100000000000001" customHeight="1" thickBot="1" x14ac:dyDescent="0.3">
      <c r="A123" s="121" t="s">
        <v>80</v>
      </c>
      <c r="B123" s="128">
        <v>0</v>
      </c>
      <c r="C123" s="128">
        <v>0</v>
      </c>
      <c r="D123" s="128">
        <v>0</v>
      </c>
      <c r="E123" s="129">
        <v>0</v>
      </c>
    </row>
    <row r="124" spans="1:11" ht="20.100000000000001" customHeight="1" thickBot="1" x14ac:dyDescent="0.3">
      <c r="A124" s="118" t="s">
        <v>78</v>
      </c>
      <c r="B124" s="119">
        <v>0</v>
      </c>
      <c r="C124" s="119">
        <v>0</v>
      </c>
      <c r="D124" s="119">
        <v>0</v>
      </c>
      <c r="E124" s="120">
        <v>0</v>
      </c>
    </row>
    <row r="125" spans="1:11" ht="20.100000000000001" customHeight="1" thickBot="1" x14ac:dyDescent="0.3">
      <c r="A125" s="118" t="s">
        <v>210</v>
      </c>
      <c r="B125" s="119">
        <v>0</v>
      </c>
      <c r="C125" s="119">
        <v>0</v>
      </c>
      <c r="D125" s="119">
        <v>0</v>
      </c>
      <c r="E125" s="120">
        <v>0</v>
      </c>
    </row>
    <row r="126" spans="1:11" ht="20.100000000000001" customHeight="1" thickBot="1" x14ac:dyDescent="0.3">
      <c r="A126" s="124" t="s">
        <v>81</v>
      </c>
      <c r="B126" s="125">
        <f>B127</f>
        <v>18225</v>
      </c>
      <c r="C126" s="125">
        <f t="shared" ref="C126:E126" si="17">C127</f>
        <v>22200</v>
      </c>
      <c r="D126" s="125">
        <f t="shared" si="17"/>
        <v>21000</v>
      </c>
      <c r="E126" s="126">
        <f t="shared" si="17"/>
        <v>21000</v>
      </c>
    </row>
    <row r="127" spans="1:11" ht="20.100000000000001" customHeight="1" thickBot="1" x14ac:dyDescent="0.3">
      <c r="A127" s="118" t="s">
        <v>78</v>
      </c>
      <c r="B127" s="127">
        <v>18225</v>
      </c>
      <c r="C127" s="127">
        <v>22200</v>
      </c>
      <c r="D127" s="127">
        <v>21000</v>
      </c>
      <c r="E127" s="141">
        <v>21000</v>
      </c>
    </row>
    <row r="128" spans="1:11" ht="20.100000000000001" customHeight="1" thickBot="1" x14ac:dyDescent="0.3">
      <c r="A128" s="118" t="s">
        <v>210</v>
      </c>
      <c r="B128" s="119">
        <v>0</v>
      </c>
      <c r="C128" s="119">
        <v>0</v>
      </c>
      <c r="D128" s="119">
        <v>0</v>
      </c>
      <c r="E128" s="120">
        <v>0</v>
      </c>
    </row>
    <row r="129" spans="1:5" ht="20.100000000000001" customHeight="1" thickBot="1" x14ac:dyDescent="0.3">
      <c r="A129" s="152" t="s">
        <v>82</v>
      </c>
      <c r="B129" s="153">
        <v>0</v>
      </c>
      <c r="C129" s="153">
        <v>0</v>
      </c>
      <c r="D129" s="153">
        <v>0</v>
      </c>
      <c r="E129" s="154">
        <v>0</v>
      </c>
    </row>
    <row r="130" spans="1:5" ht="20.100000000000001" customHeight="1" thickBot="1" x14ac:dyDescent="0.3">
      <c r="A130" s="118" t="s">
        <v>78</v>
      </c>
      <c r="B130" s="119">
        <v>0</v>
      </c>
      <c r="C130" s="119">
        <v>0</v>
      </c>
      <c r="D130" s="119">
        <v>0</v>
      </c>
      <c r="E130" s="120">
        <v>0</v>
      </c>
    </row>
    <row r="131" spans="1:5" ht="20.100000000000001" customHeight="1" thickBot="1" x14ac:dyDescent="0.3">
      <c r="A131" s="118" t="s">
        <v>210</v>
      </c>
      <c r="B131" s="119">
        <v>0</v>
      </c>
      <c r="C131" s="119">
        <v>0</v>
      </c>
      <c r="D131" s="119">
        <v>0</v>
      </c>
      <c r="E131" s="120">
        <v>0</v>
      </c>
    </row>
    <row r="132" spans="1:5" ht="20.100000000000001" customHeight="1" thickBot="1" x14ac:dyDescent="0.3">
      <c r="A132" s="131" t="s">
        <v>83</v>
      </c>
      <c r="B132" s="128">
        <v>0</v>
      </c>
      <c r="C132" s="128">
        <v>0</v>
      </c>
      <c r="D132" s="128">
        <v>0</v>
      </c>
      <c r="E132" s="129">
        <v>0</v>
      </c>
    </row>
    <row r="133" spans="1:5" ht="20.100000000000001" customHeight="1" thickBot="1" x14ac:dyDescent="0.3">
      <c r="A133" s="118" t="s">
        <v>78</v>
      </c>
      <c r="B133" s="119">
        <v>0</v>
      </c>
      <c r="C133" s="119">
        <v>0</v>
      </c>
      <c r="D133" s="119">
        <v>0</v>
      </c>
      <c r="E133" s="120">
        <v>0</v>
      </c>
    </row>
    <row r="134" spans="1:5" ht="20.100000000000001" customHeight="1" thickBot="1" x14ac:dyDescent="0.3">
      <c r="A134" s="118" t="s">
        <v>210</v>
      </c>
      <c r="B134" s="119">
        <v>0</v>
      </c>
      <c r="C134" s="119">
        <v>0</v>
      </c>
      <c r="D134" s="119">
        <v>0</v>
      </c>
      <c r="E134" s="120">
        <v>0</v>
      </c>
    </row>
    <row r="135" spans="1:5" ht="20.100000000000001" customHeight="1" thickBot="1" x14ac:dyDescent="0.3">
      <c r="A135" s="131" t="s">
        <v>84</v>
      </c>
      <c r="B135" s="128">
        <v>0</v>
      </c>
      <c r="C135" s="128">
        <v>0</v>
      </c>
      <c r="D135" s="128">
        <v>0</v>
      </c>
      <c r="E135" s="129">
        <v>0</v>
      </c>
    </row>
    <row r="136" spans="1:5" ht="20.100000000000001" customHeight="1" thickBot="1" x14ac:dyDescent="0.3">
      <c r="A136" s="118" t="s">
        <v>78</v>
      </c>
      <c r="B136" s="119">
        <v>0</v>
      </c>
      <c r="C136" s="119">
        <v>0</v>
      </c>
      <c r="D136" s="119">
        <v>0</v>
      </c>
      <c r="E136" s="120">
        <v>0</v>
      </c>
    </row>
    <row r="137" spans="1:5" ht="20.100000000000001" customHeight="1" thickBot="1" x14ac:dyDescent="0.3">
      <c r="A137" s="118" t="s">
        <v>210</v>
      </c>
      <c r="B137" s="119">
        <v>0</v>
      </c>
      <c r="C137" s="119">
        <v>0</v>
      </c>
      <c r="D137" s="119">
        <v>0</v>
      </c>
      <c r="E137" s="120">
        <v>0</v>
      </c>
    </row>
    <row r="138" spans="1:5" ht="20.100000000000001" customHeight="1" thickBot="1" x14ac:dyDescent="0.3">
      <c r="A138" s="131" t="s">
        <v>85</v>
      </c>
      <c r="B138" s="128">
        <v>0</v>
      </c>
      <c r="C138" s="128">
        <v>0</v>
      </c>
      <c r="D138" s="128">
        <v>0</v>
      </c>
      <c r="E138" s="129">
        <v>0</v>
      </c>
    </row>
    <row r="139" spans="1:5" ht="20.100000000000001" customHeight="1" thickBot="1" x14ac:dyDescent="0.3">
      <c r="A139" s="118" t="s">
        <v>78</v>
      </c>
      <c r="B139" s="119">
        <v>0</v>
      </c>
      <c r="C139" s="119">
        <v>0</v>
      </c>
      <c r="D139" s="119">
        <v>0</v>
      </c>
      <c r="E139" s="120">
        <v>0</v>
      </c>
    </row>
    <row r="140" spans="1:5" ht="20.100000000000001" customHeight="1" thickBot="1" x14ac:dyDescent="0.3">
      <c r="A140" s="118" t="s">
        <v>210</v>
      </c>
      <c r="B140" s="119">
        <v>0</v>
      </c>
      <c r="C140" s="119">
        <v>0</v>
      </c>
      <c r="D140" s="119">
        <v>0</v>
      </c>
      <c r="E140" s="120">
        <v>0</v>
      </c>
    </row>
    <row r="141" spans="1:5" ht="35.1" customHeight="1" thickBot="1" x14ac:dyDescent="0.3">
      <c r="A141" s="155" t="s">
        <v>99</v>
      </c>
      <c r="B141" s="133">
        <f>B138+B135+B132+B129+B126+B123+B120</f>
        <v>18225</v>
      </c>
      <c r="C141" s="133">
        <f t="shared" ref="C141:E141" si="18">C138+C135+C132+C129+C126+C123+C120</f>
        <v>22200</v>
      </c>
      <c r="D141" s="133">
        <f t="shared" si="18"/>
        <v>21000</v>
      </c>
      <c r="E141" s="140">
        <f t="shared" si="18"/>
        <v>21000</v>
      </c>
    </row>
    <row r="142" spans="1:5" ht="15" customHeight="1" thickBot="1" x14ac:dyDescent="0.3">
      <c r="A142" s="134" t="s">
        <v>87</v>
      </c>
      <c r="B142" s="135">
        <f>B173-B155</f>
        <v>0</v>
      </c>
      <c r="C142" s="135">
        <f>C173-C155</f>
        <v>0</v>
      </c>
      <c r="D142" s="135">
        <f>D173-D155</f>
        <v>0</v>
      </c>
      <c r="E142" s="136">
        <f>E173-E155</f>
        <v>0</v>
      </c>
    </row>
    <row r="143" spans="1:5" ht="30" customHeight="1" x14ac:dyDescent="0.25">
      <c r="A143" s="747" t="s">
        <v>224</v>
      </c>
      <c r="B143" s="750" t="s">
        <v>225</v>
      </c>
      <c r="C143" s="751"/>
      <c r="D143" s="751"/>
      <c r="E143" s="752"/>
    </row>
    <row r="144" spans="1:5" ht="30" customHeight="1" x14ac:dyDescent="0.25">
      <c r="A144" s="748"/>
      <c r="B144" s="753"/>
      <c r="C144" s="754"/>
      <c r="D144" s="754"/>
      <c r="E144" s="755"/>
    </row>
    <row r="145" spans="1:5" ht="30" customHeight="1" thickBot="1" x14ac:dyDescent="0.3">
      <c r="A145" s="749"/>
      <c r="B145" s="756"/>
      <c r="C145" s="717"/>
      <c r="D145" s="717"/>
      <c r="E145" s="718"/>
    </row>
    <row r="146" spans="1:5" ht="30" customHeight="1" thickBot="1" x14ac:dyDescent="0.3">
      <c r="A146" s="700" t="s">
        <v>100</v>
      </c>
      <c r="B146" s="701"/>
      <c r="C146" s="701"/>
      <c r="D146" s="701"/>
      <c r="E146" s="702"/>
    </row>
    <row r="147" spans="1:5" ht="30" customHeight="1" thickBot="1" x14ac:dyDescent="0.3">
      <c r="A147" s="700" t="s">
        <v>101</v>
      </c>
      <c r="B147" s="701"/>
      <c r="C147" s="701"/>
      <c r="D147" s="701"/>
      <c r="E147" s="702"/>
    </row>
    <row r="148" spans="1:5" ht="30" customHeight="1" thickBot="1" x14ac:dyDescent="0.3">
      <c r="A148" s="96" t="s">
        <v>102</v>
      </c>
      <c r="B148" s="764" t="s">
        <v>226</v>
      </c>
      <c r="C148" s="765"/>
      <c r="D148" s="765"/>
      <c r="E148" s="766"/>
    </row>
    <row r="149" spans="1:5" ht="30" customHeight="1" thickBot="1" x14ac:dyDescent="0.3">
      <c r="A149" s="149" t="s">
        <v>227</v>
      </c>
      <c r="B149" s="707" t="s">
        <v>228</v>
      </c>
      <c r="C149" s="708"/>
      <c r="D149" s="708"/>
      <c r="E149" s="709"/>
    </row>
    <row r="150" spans="1:5" ht="30" customHeight="1" thickBot="1" x14ac:dyDescent="0.3">
      <c r="A150" s="96" t="s">
        <v>65</v>
      </c>
      <c r="B150" s="707" t="s">
        <v>229</v>
      </c>
      <c r="C150" s="708"/>
      <c r="D150" s="708"/>
      <c r="E150" s="709"/>
    </row>
    <row r="151" spans="1:5" ht="30" customHeight="1" thickBot="1" x14ac:dyDescent="0.3">
      <c r="A151" s="96" t="s">
        <v>67</v>
      </c>
      <c r="B151" s="707" t="s">
        <v>230</v>
      </c>
      <c r="C151" s="708"/>
      <c r="D151" s="708"/>
      <c r="E151" s="709"/>
    </row>
    <row r="152" spans="1:5" ht="22.15" customHeight="1" x14ac:dyDescent="0.25">
      <c r="A152" s="743"/>
      <c r="B152" s="104">
        <v>2019</v>
      </c>
      <c r="C152" s="104">
        <v>2020</v>
      </c>
      <c r="D152" s="104">
        <v>2021</v>
      </c>
      <c r="E152" s="105">
        <v>2022</v>
      </c>
    </row>
    <row r="153" spans="1:5" ht="20.45" customHeight="1" thickBot="1" x14ac:dyDescent="0.3">
      <c r="A153" s="733"/>
      <c r="B153" s="106" t="s">
        <v>48</v>
      </c>
      <c r="C153" s="106" t="s">
        <v>49</v>
      </c>
      <c r="D153" s="106" t="s">
        <v>49</v>
      </c>
      <c r="E153" s="107" t="s">
        <v>49</v>
      </c>
    </row>
    <row r="154" spans="1:5" ht="30" customHeight="1" thickBot="1" x14ac:dyDescent="0.3">
      <c r="A154" s="96" t="s">
        <v>69</v>
      </c>
      <c r="B154" s="108">
        <v>1</v>
      </c>
      <c r="C154" s="108">
        <v>113</v>
      </c>
      <c r="D154" s="108">
        <v>23</v>
      </c>
      <c r="E154" s="109">
        <v>23</v>
      </c>
    </row>
    <row r="155" spans="1:5" ht="30" customHeight="1" thickBot="1" x14ac:dyDescent="0.3">
      <c r="A155" s="96" t="s">
        <v>70</v>
      </c>
      <c r="B155" s="110">
        <f>B173</f>
        <v>1000</v>
      </c>
      <c r="C155" s="110">
        <f t="shared" ref="C155:E155" si="19">C173</f>
        <v>5000</v>
      </c>
      <c r="D155" s="110">
        <f t="shared" si="19"/>
        <v>5000</v>
      </c>
      <c r="E155" s="111">
        <f t="shared" si="19"/>
        <v>5000</v>
      </c>
    </row>
    <row r="156" spans="1:5" ht="19.899999999999999" customHeight="1" thickBot="1" x14ac:dyDescent="0.3">
      <c r="A156" s="96" t="s">
        <v>71</v>
      </c>
      <c r="B156" s="108">
        <f>B155/B154</f>
        <v>1000</v>
      </c>
      <c r="C156" s="108">
        <f t="shared" ref="C156:E156" si="20">C155/C154</f>
        <v>44.247787610619469</v>
      </c>
      <c r="D156" s="108">
        <f t="shared" si="20"/>
        <v>217.39130434782609</v>
      </c>
      <c r="E156" s="109">
        <f t="shared" si="20"/>
        <v>217.39130434782609</v>
      </c>
    </row>
    <row r="157" spans="1:5" ht="19.899999999999999" customHeight="1" thickBot="1" x14ac:dyDescent="0.3">
      <c r="A157" s="96" t="s">
        <v>72</v>
      </c>
      <c r="B157" s="112" t="s">
        <v>73</v>
      </c>
      <c r="C157" s="113">
        <f>C154/B154-1</f>
        <v>112</v>
      </c>
      <c r="D157" s="113">
        <f t="shared" ref="D157:E159" si="21">D154/C154-1</f>
        <v>-0.79646017699115046</v>
      </c>
      <c r="E157" s="114">
        <f t="shared" si="21"/>
        <v>0</v>
      </c>
    </row>
    <row r="158" spans="1:5" ht="19.899999999999999" customHeight="1" thickBot="1" x14ac:dyDescent="0.3">
      <c r="A158" s="96" t="s">
        <v>74</v>
      </c>
      <c r="B158" s="112" t="s">
        <v>73</v>
      </c>
      <c r="C158" s="113">
        <f>C155/B155-1</f>
        <v>4</v>
      </c>
      <c r="D158" s="113">
        <f t="shared" si="21"/>
        <v>0</v>
      </c>
      <c r="E158" s="114">
        <f t="shared" si="21"/>
        <v>0</v>
      </c>
    </row>
    <row r="159" spans="1:5" ht="19.899999999999999" customHeight="1" thickBot="1" x14ac:dyDescent="0.3">
      <c r="A159" s="96" t="s">
        <v>75</v>
      </c>
      <c r="B159" s="112" t="s">
        <v>73</v>
      </c>
      <c r="C159" s="113">
        <f>C156/B156-1</f>
        <v>-0.95575221238938057</v>
      </c>
      <c r="D159" s="113">
        <f t="shared" si="21"/>
        <v>3.9130434782608701</v>
      </c>
      <c r="E159" s="114">
        <f t="shared" si="21"/>
        <v>0</v>
      </c>
    </row>
    <row r="160" spans="1:5" ht="19.899999999999999" customHeight="1" thickBot="1" x14ac:dyDescent="0.3">
      <c r="A160" s="744" t="s">
        <v>231</v>
      </c>
      <c r="B160" s="745"/>
      <c r="C160" s="745"/>
      <c r="D160" s="745"/>
      <c r="E160" s="746"/>
    </row>
    <row r="161" spans="1:5" ht="19.899999999999999" customHeight="1" x14ac:dyDescent="0.25">
      <c r="A161" s="743"/>
      <c r="B161" s="104">
        <v>2018</v>
      </c>
      <c r="C161" s="104">
        <v>2019</v>
      </c>
      <c r="D161" s="104">
        <v>2020</v>
      </c>
      <c r="E161" s="105">
        <v>2021</v>
      </c>
    </row>
    <row r="162" spans="1:5" ht="19.899999999999999" customHeight="1" thickBot="1" x14ac:dyDescent="0.3">
      <c r="A162" s="733"/>
      <c r="B162" s="106" t="s">
        <v>48</v>
      </c>
      <c r="C162" s="106" t="s">
        <v>49</v>
      </c>
      <c r="D162" s="106" t="s">
        <v>49</v>
      </c>
      <c r="E162" s="107" t="s">
        <v>49</v>
      </c>
    </row>
    <row r="163" spans="1:5" ht="19.899999999999999" customHeight="1" thickBot="1" x14ac:dyDescent="0.3">
      <c r="A163" s="115" t="s">
        <v>110</v>
      </c>
      <c r="B163" s="87">
        <v>0</v>
      </c>
      <c r="C163" s="87">
        <v>0</v>
      </c>
      <c r="D163" s="87">
        <v>0</v>
      </c>
      <c r="E163" s="88">
        <v>0</v>
      </c>
    </row>
    <row r="164" spans="1:5" ht="19.899999999999999" customHeight="1" thickBot="1" x14ac:dyDescent="0.3">
      <c r="A164" s="118" t="s">
        <v>78</v>
      </c>
      <c r="B164" s="87">
        <v>0</v>
      </c>
      <c r="C164" s="87">
        <v>0</v>
      </c>
      <c r="D164" s="87">
        <v>0</v>
      </c>
      <c r="E164" s="88">
        <v>0</v>
      </c>
    </row>
    <row r="165" spans="1:5" ht="19.899999999999999" customHeight="1" thickBot="1" x14ac:dyDescent="0.3">
      <c r="A165" s="118" t="s">
        <v>210</v>
      </c>
      <c r="B165" s="87">
        <v>0</v>
      </c>
      <c r="C165" s="87">
        <v>0</v>
      </c>
      <c r="D165" s="87">
        <v>0</v>
      </c>
      <c r="E165" s="88">
        <v>0</v>
      </c>
    </row>
    <row r="166" spans="1:5" ht="19.899999999999999" customHeight="1" thickBot="1" x14ac:dyDescent="0.3">
      <c r="A166" s="118" t="s">
        <v>112</v>
      </c>
      <c r="B166" s="87">
        <v>0</v>
      </c>
      <c r="C166" s="87">
        <v>0</v>
      </c>
      <c r="D166" s="87">
        <v>0</v>
      </c>
      <c r="E166" s="88">
        <v>0</v>
      </c>
    </row>
    <row r="167" spans="1:5" ht="19.899999999999999" customHeight="1" thickBot="1" x14ac:dyDescent="0.3">
      <c r="A167" s="118" t="s">
        <v>113</v>
      </c>
      <c r="B167" s="87">
        <v>0</v>
      </c>
      <c r="C167" s="87">
        <v>0</v>
      </c>
      <c r="D167" s="87">
        <v>0</v>
      </c>
      <c r="E167" s="88">
        <v>0</v>
      </c>
    </row>
    <row r="168" spans="1:5" ht="19.899999999999999" customHeight="1" thickBot="1" x14ac:dyDescent="0.3">
      <c r="A168" s="115" t="s">
        <v>114</v>
      </c>
      <c r="B168" s="135">
        <f>B169</f>
        <v>1000</v>
      </c>
      <c r="C168" s="135">
        <f t="shared" ref="C168:E168" si="22">C169</f>
        <v>5000</v>
      </c>
      <c r="D168" s="135">
        <f t="shared" si="22"/>
        <v>5000</v>
      </c>
      <c r="E168" s="136">
        <f t="shared" si="22"/>
        <v>5000</v>
      </c>
    </row>
    <row r="169" spans="1:5" ht="19.899999999999999" customHeight="1" thickBot="1" x14ac:dyDescent="0.3">
      <c r="A169" s="118" t="s">
        <v>78</v>
      </c>
      <c r="B169" s="87">
        <v>1000</v>
      </c>
      <c r="C169" s="87">
        <v>5000</v>
      </c>
      <c r="D169" s="87">
        <v>5000</v>
      </c>
      <c r="E169" s="88">
        <v>5000</v>
      </c>
    </row>
    <row r="170" spans="1:5" ht="19.899999999999999" customHeight="1" thickBot="1" x14ac:dyDescent="0.3">
      <c r="A170" s="118" t="s">
        <v>210</v>
      </c>
      <c r="B170" s="87">
        <v>0</v>
      </c>
      <c r="C170" s="87">
        <v>0</v>
      </c>
      <c r="D170" s="87">
        <v>0</v>
      </c>
      <c r="E170" s="88">
        <v>0</v>
      </c>
    </row>
    <row r="171" spans="1:5" ht="19.899999999999999" customHeight="1" thickBot="1" x14ac:dyDescent="0.3">
      <c r="A171" s="118" t="s">
        <v>112</v>
      </c>
      <c r="B171" s="87">
        <v>0</v>
      </c>
      <c r="C171" s="87">
        <v>0</v>
      </c>
      <c r="D171" s="87">
        <v>0</v>
      </c>
      <c r="E171" s="88">
        <v>0</v>
      </c>
    </row>
    <row r="172" spans="1:5" ht="19.899999999999999" customHeight="1" thickBot="1" x14ac:dyDescent="0.3">
      <c r="A172" s="118" t="s">
        <v>113</v>
      </c>
      <c r="B172" s="87">
        <v>0</v>
      </c>
      <c r="C172" s="87">
        <v>0</v>
      </c>
      <c r="D172" s="87">
        <v>0</v>
      </c>
      <c r="E172" s="88">
        <v>0</v>
      </c>
    </row>
    <row r="173" spans="1:5" ht="19.899999999999999" customHeight="1" thickBot="1" x14ac:dyDescent="0.3">
      <c r="A173" s="132" t="s">
        <v>232</v>
      </c>
      <c r="B173" s="135">
        <f>B168</f>
        <v>1000</v>
      </c>
      <c r="C173" s="135">
        <f>C168</f>
        <v>5000</v>
      </c>
      <c r="D173" s="135">
        <f t="shared" ref="D173:E173" si="23">D168</f>
        <v>5000</v>
      </c>
      <c r="E173" s="136">
        <f t="shared" si="23"/>
        <v>5000</v>
      </c>
    </row>
    <row r="174" spans="1:5" ht="13.15" customHeight="1" x14ac:dyDescent="0.25">
      <c r="A174" s="747" t="s">
        <v>233</v>
      </c>
      <c r="B174" s="771"/>
      <c r="C174" s="772"/>
      <c r="D174" s="772"/>
      <c r="E174" s="773"/>
    </row>
    <row r="175" spans="1:5" ht="7.9" customHeight="1" x14ac:dyDescent="0.25">
      <c r="A175" s="748"/>
      <c r="B175" s="774"/>
      <c r="C175" s="775"/>
      <c r="D175" s="775"/>
      <c r="E175" s="776"/>
    </row>
    <row r="176" spans="1:5" ht="13.9" customHeight="1" thickBot="1" x14ac:dyDescent="0.3">
      <c r="A176" s="749"/>
      <c r="B176" s="777"/>
      <c r="C176" s="778"/>
      <c r="D176" s="778"/>
      <c r="E176" s="779"/>
    </row>
    <row r="177" spans="1:5" ht="15" customHeight="1" thickBot="1" x14ac:dyDescent="0.3">
      <c r="A177" s="134" t="s">
        <v>87</v>
      </c>
      <c r="B177" s="135">
        <f>B141-B112</f>
        <v>0</v>
      </c>
      <c r="C177" s="135">
        <f>C141-C112</f>
        <v>0</v>
      </c>
      <c r="D177" s="135">
        <f>D141-D112</f>
        <v>0</v>
      </c>
      <c r="E177" s="136">
        <f>E141-E112</f>
        <v>0</v>
      </c>
    </row>
    <row r="178" spans="1:5" ht="28.9" customHeight="1" thickBot="1" x14ac:dyDescent="0.3">
      <c r="A178" s="700" t="s">
        <v>234</v>
      </c>
      <c r="B178" s="701"/>
      <c r="C178" s="701"/>
      <c r="D178" s="701"/>
      <c r="E178" s="702"/>
    </row>
    <row r="179" spans="1:5" ht="19.899999999999999" customHeight="1" thickBot="1" x14ac:dyDescent="0.3">
      <c r="A179" s="134" t="s">
        <v>140</v>
      </c>
      <c r="B179" s="767" t="s">
        <v>235</v>
      </c>
      <c r="C179" s="701"/>
      <c r="D179" s="701"/>
      <c r="E179" s="702"/>
    </row>
    <row r="180" spans="1:5" ht="30" customHeight="1" thickBot="1" x14ac:dyDescent="0.3">
      <c r="A180" s="96" t="s">
        <v>65</v>
      </c>
      <c r="B180" s="713" t="s">
        <v>236</v>
      </c>
      <c r="C180" s="714"/>
      <c r="D180" s="714"/>
      <c r="E180" s="715"/>
    </row>
    <row r="181" spans="1:5" ht="19.899999999999999" customHeight="1" thickBot="1" x14ac:dyDescent="0.3">
      <c r="A181" s="96" t="s">
        <v>67</v>
      </c>
      <c r="B181" s="707" t="s">
        <v>209</v>
      </c>
      <c r="C181" s="708"/>
      <c r="D181" s="708"/>
      <c r="E181" s="709"/>
    </row>
    <row r="182" spans="1:5" ht="19.899999999999999" customHeight="1" x14ac:dyDescent="0.25">
      <c r="A182" s="743"/>
      <c r="B182" s="104">
        <v>2019</v>
      </c>
      <c r="C182" s="104">
        <v>2020</v>
      </c>
      <c r="D182" s="104">
        <v>2021</v>
      </c>
      <c r="E182" s="105">
        <v>2022</v>
      </c>
    </row>
    <row r="183" spans="1:5" ht="19.899999999999999" customHeight="1" thickBot="1" x14ac:dyDescent="0.3">
      <c r="A183" s="733"/>
      <c r="B183" s="106" t="s">
        <v>48</v>
      </c>
      <c r="C183" s="106" t="s">
        <v>49</v>
      </c>
      <c r="D183" s="106" t="s">
        <v>49</v>
      </c>
      <c r="E183" s="107" t="s">
        <v>49</v>
      </c>
    </row>
    <row r="184" spans="1:5" ht="19.899999999999999" customHeight="1" thickBot="1" x14ac:dyDescent="0.3">
      <c r="A184" s="96" t="s">
        <v>69</v>
      </c>
      <c r="B184" s="108">
        <v>400</v>
      </c>
      <c r="C184" s="108">
        <v>410</v>
      </c>
      <c r="D184" s="108">
        <v>420</v>
      </c>
      <c r="E184" s="109">
        <v>430</v>
      </c>
    </row>
    <row r="185" spans="1:5" ht="19.899999999999999" customHeight="1" thickBot="1" x14ac:dyDescent="0.3">
      <c r="A185" s="96" t="s">
        <v>70</v>
      </c>
      <c r="B185" s="110">
        <f>B214</f>
        <v>4142</v>
      </c>
      <c r="C185" s="110">
        <f t="shared" ref="C185:E185" si="24">C214</f>
        <v>7400</v>
      </c>
      <c r="D185" s="110">
        <f t="shared" si="24"/>
        <v>7000</v>
      </c>
      <c r="E185" s="111">
        <f t="shared" si="24"/>
        <v>7000</v>
      </c>
    </row>
    <row r="186" spans="1:5" ht="19.899999999999999" customHeight="1" thickBot="1" x14ac:dyDescent="0.3">
      <c r="A186" s="96" t="s">
        <v>71</v>
      </c>
      <c r="B186" s="108">
        <f>B185/B184</f>
        <v>10.355</v>
      </c>
      <c r="C186" s="108">
        <f>C185/C184</f>
        <v>18.048780487804876</v>
      </c>
      <c r="D186" s="108">
        <f>D185/D184</f>
        <v>16.666666666666668</v>
      </c>
      <c r="E186" s="109">
        <f>E185/E184</f>
        <v>16.279069767441861</v>
      </c>
    </row>
    <row r="187" spans="1:5" ht="19.899999999999999" customHeight="1" thickBot="1" x14ac:dyDescent="0.3">
      <c r="A187" s="96" t="s">
        <v>72</v>
      </c>
      <c r="B187" s="112"/>
      <c r="C187" s="113">
        <f>C184/B184-1</f>
        <v>2.4999999999999911E-2</v>
      </c>
      <c r="D187" s="113">
        <f>D184/C184-1</f>
        <v>2.4390243902439046E-2</v>
      </c>
      <c r="E187" s="114">
        <f>E184/D184-1</f>
        <v>2.3809523809523725E-2</v>
      </c>
    </row>
    <row r="188" spans="1:5" ht="19.899999999999999" customHeight="1" thickBot="1" x14ac:dyDescent="0.3">
      <c r="A188" s="96" t="s">
        <v>74</v>
      </c>
      <c r="B188" s="112"/>
      <c r="C188" s="113">
        <f>C185/B185-1</f>
        <v>0.78657653307580877</v>
      </c>
      <c r="D188" s="113">
        <f t="shared" ref="D188:E189" si="25">D185/C185-1</f>
        <v>-5.4054054054054057E-2</v>
      </c>
      <c r="E188" s="114">
        <f t="shared" si="25"/>
        <v>0</v>
      </c>
    </row>
    <row r="189" spans="1:5" ht="19.899999999999999" customHeight="1" thickBot="1" x14ac:dyDescent="0.3">
      <c r="A189" s="96" t="s">
        <v>75</v>
      </c>
      <c r="B189" s="112"/>
      <c r="C189" s="113">
        <f>C186/B186-1</f>
        <v>0.74300149568371565</v>
      </c>
      <c r="D189" s="113">
        <f t="shared" si="25"/>
        <v>-7.6576576576576461E-2</v>
      </c>
      <c r="E189" s="114">
        <f t="shared" si="25"/>
        <v>-2.3255813953488413E-2</v>
      </c>
    </row>
    <row r="190" spans="1:5" ht="24" customHeight="1" thickBot="1" x14ac:dyDescent="0.3">
      <c r="A190" s="744" t="s">
        <v>145</v>
      </c>
      <c r="B190" s="745"/>
      <c r="C190" s="745"/>
      <c r="D190" s="745"/>
      <c r="E190" s="746"/>
    </row>
    <row r="191" spans="1:5" ht="19.899999999999999" customHeight="1" x14ac:dyDescent="0.25">
      <c r="A191" s="743"/>
      <c r="B191" s="104">
        <v>2019</v>
      </c>
      <c r="C191" s="104">
        <v>2020</v>
      </c>
      <c r="D191" s="104">
        <v>2021</v>
      </c>
      <c r="E191" s="105">
        <v>2022</v>
      </c>
    </row>
    <row r="192" spans="1:5" ht="19.899999999999999" customHeight="1" thickBot="1" x14ac:dyDescent="0.3">
      <c r="A192" s="733"/>
      <c r="B192" s="106" t="s">
        <v>48</v>
      </c>
      <c r="C192" s="106" t="s">
        <v>49</v>
      </c>
      <c r="D192" s="106" t="s">
        <v>49</v>
      </c>
      <c r="E192" s="107" t="s">
        <v>49</v>
      </c>
    </row>
    <row r="193" spans="1:5" ht="20.100000000000001" customHeight="1" thickBot="1" x14ac:dyDescent="0.3">
      <c r="A193" s="115" t="s">
        <v>77</v>
      </c>
      <c r="B193" s="128">
        <v>0</v>
      </c>
      <c r="C193" s="128">
        <v>0</v>
      </c>
      <c r="D193" s="128">
        <v>0</v>
      </c>
      <c r="E193" s="129">
        <v>0</v>
      </c>
    </row>
    <row r="194" spans="1:5" ht="20.100000000000001" customHeight="1" thickBot="1" x14ac:dyDescent="0.3">
      <c r="A194" s="118" t="s">
        <v>78</v>
      </c>
      <c r="B194" s="119">
        <v>0</v>
      </c>
      <c r="C194" s="119">
        <v>0</v>
      </c>
      <c r="D194" s="119">
        <v>0</v>
      </c>
      <c r="E194" s="120">
        <v>0</v>
      </c>
    </row>
    <row r="195" spans="1:5" ht="20.100000000000001" customHeight="1" thickBot="1" x14ac:dyDescent="0.3">
      <c r="A195" s="118" t="s">
        <v>210</v>
      </c>
      <c r="B195" s="119">
        <v>0</v>
      </c>
      <c r="C195" s="119">
        <v>0</v>
      </c>
      <c r="D195" s="119">
        <v>0</v>
      </c>
      <c r="E195" s="120">
        <v>0</v>
      </c>
    </row>
    <row r="196" spans="1:5" ht="20.100000000000001" customHeight="1" thickBot="1" x14ac:dyDescent="0.3">
      <c r="A196" s="131" t="s">
        <v>80</v>
      </c>
      <c r="B196" s="128">
        <v>0</v>
      </c>
      <c r="C196" s="128">
        <v>0</v>
      </c>
      <c r="D196" s="128">
        <v>0</v>
      </c>
      <c r="E196" s="129">
        <v>0</v>
      </c>
    </row>
    <row r="197" spans="1:5" ht="20.100000000000001" customHeight="1" thickBot="1" x14ac:dyDescent="0.3">
      <c r="A197" s="118" t="s">
        <v>78</v>
      </c>
      <c r="B197" s="119">
        <v>0</v>
      </c>
      <c r="C197" s="119">
        <v>0</v>
      </c>
      <c r="D197" s="119">
        <v>0</v>
      </c>
      <c r="E197" s="120">
        <v>0</v>
      </c>
    </row>
    <row r="198" spans="1:5" ht="20.100000000000001" customHeight="1" thickBot="1" x14ac:dyDescent="0.3">
      <c r="A198" s="118" t="s">
        <v>210</v>
      </c>
      <c r="B198" s="119">
        <v>0</v>
      </c>
      <c r="C198" s="119">
        <v>0</v>
      </c>
      <c r="D198" s="119">
        <v>0</v>
      </c>
      <c r="E198" s="120">
        <v>0</v>
      </c>
    </row>
    <row r="199" spans="1:5" ht="20.100000000000001" customHeight="1" thickBot="1" x14ac:dyDescent="0.3">
      <c r="A199" s="131" t="s">
        <v>81</v>
      </c>
      <c r="B199" s="133">
        <f>B200</f>
        <v>4142</v>
      </c>
      <c r="C199" s="133">
        <f t="shared" ref="C199:E199" si="26">C200</f>
        <v>7400</v>
      </c>
      <c r="D199" s="133">
        <f t="shared" si="26"/>
        <v>7000</v>
      </c>
      <c r="E199" s="140">
        <f t="shared" si="26"/>
        <v>7000</v>
      </c>
    </row>
    <row r="200" spans="1:5" ht="20.100000000000001" customHeight="1" thickBot="1" x14ac:dyDescent="0.3">
      <c r="A200" s="118" t="s">
        <v>78</v>
      </c>
      <c r="B200" s="127">
        <v>4142</v>
      </c>
      <c r="C200" s="127">
        <v>7400</v>
      </c>
      <c r="D200" s="127">
        <v>7000</v>
      </c>
      <c r="E200" s="141">
        <v>7000</v>
      </c>
    </row>
    <row r="201" spans="1:5" ht="20.100000000000001" customHeight="1" thickBot="1" x14ac:dyDescent="0.3">
      <c r="A201" s="118" t="s">
        <v>210</v>
      </c>
      <c r="B201" s="119">
        <v>0</v>
      </c>
      <c r="C201" s="119">
        <v>0</v>
      </c>
      <c r="D201" s="119">
        <v>0</v>
      </c>
      <c r="E201" s="120">
        <v>0</v>
      </c>
    </row>
    <row r="202" spans="1:5" ht="20.100000000000001" customHeight="1" thickBot="1" x14ac:dyDescent="0.3">
      <c r="A202" s="131" t="s">
        <v>82</v>
      </c>
      <c r="B202" s="128">
        <v>0</v>
      </c>
      <c r="C202" s="128">
        <v>0</v>
      </c>
      <c r="D202" s="128">
        <v>0</v>
      </c>
      <c r="E202" s="129">
        <v>0</v>
      </c>
    </row>
    <row r="203" spans="1:5" ht="20.100000000000001" customHeight="1" thickBot="1" x14ac:dyDescent="0.3">
      <c r="A203" s="118" t="s">
        <v>78</v>
      </c>
      <c r="B203" s="119">
        <v>0</v>
      </c>
      <c r="C203" s="119">
        <v>0</v>
      </c>
      <c r="D203" s="119">
        <v>0</v>
      </c>
      <c r="E203" s="120">
        <v>0</v>
      </c>
    </row>
    <row r="204" spans="1:5" ht="20.100000000000001" customHeight="1" thickBot="1" x14ac:dyDescent="0.3">
      <c r="A204" s="118" t="s">
        <v>210</v>
      </c>
      <c r="B204" s="119">
        <v>0</v>
      </c>
      <c r="C204" s="119">
        <v>0</v>
      </c>
      <c r="D204" s="119">
        <v>0</v>
      </c>
      <c r="E204" s="120">
        <v>0</v>
      </c>
    </row>
    <row r="205" spans="1:5" ht="20.100000000000001" customHeight="1" thickBot="1" x14ac:dyDescent="0.3">
      <c r="A205" s="131" t="s">
        <v>83</v>
      </c>
      <c r="B205" s="128">
        <v>0</v>
      </c>
      <c r="C205" s="128">
        <v>0</v>
      </c>
      <c r="D205" s="128">
        <v>0</v>
      </c>
      <c r="E205" s="129">
        <v>0</v>
      </c>
    </row>
    <row r="206" spans="1:5" ht="20.100000000000001" customHeight="1" thickBot="1" x14ac:dyDescent="0.3">
      <c r="A206" s="118" t="s">
        <v>78</v>
      </c>
      <c r="B206" s="119">
        <v>0</v>
      </c>
      <c r="C206" s="119">
        <v>0</v>
      </c>
      <c r="D206" s="119">
        <v>0</v>
      </c>
      <c r="E206" s="120">
        <v>0</v>
      </c>
    </row>
    <row r="207" spans="1:5" ht="20.100000000000001" customHeight="1" thickBot="1" x14ac:dyDescent="0.3">
      <c r="A207" s="118" t="s">
        <v>210</v>
      </c>
      <c r="B207" s="119">
        <v>0</v>
      </c>
      <c r="C207" s="119">
        <v>0</v>
      </c>
      <c r="D207" s="119">
        <v>0</v>
      </c>
      <c r="E207" s="120">
        <v>0</v>
      </c>
    </row>
    <row r="208" spans="1:5" ht="20.100000000000001" customHeight="1" thickBot="1" x14ac:dyDescent="0.3">
      <c r="A208" s="131" t="s">
        <v>84</v>
      </c>
      <c r="B208" s="128">
        <v>0</v>
      </c>
      <c r="C208" s="128">
        <v>0</v>
      </c>
      <c r="D208" s="128">
        <v>0</v>
      </c>
      <c r="E208" s="129">
        <v>0</v>
      </c>
    </row>
    <row r="209" spans="1:10" ht="20.100000000000001" customHeight="1" thickBot="1" x14ac:dyDescent="0.3">
      <c r="A209" s="118" t="s">
        <v>78</v>
      </c>
      <c r="B209" s="119">
        <v>0</v>
      </c>
      <c r="C209" s="119">
        <v>0</v>
      </c>
      <c r="D209" s="119">
        <v>0</v>
      </c>
      <c r="E209" s="120">
        <v>0</v>
      </c>
    </row>
    <row r="210" spans="1:10" ht="20.100000000000001" customHeight="1" thickBot="1" x14ac:dyDescent="0.3">
      <c r="A210" s="118" t="s">
        <v>210</v>
      </c>
      <c r="B210" s="119">
        <v>0</v>
      </c>
      <c r="C210" s="119">
        <v>0</v>
      </c>
      <c r="D210" s="119">
        <v>0</v>
      </c>
      <c r="E210" s="120">
        <v>0</v>
      </c>
    </row>
    <row r="211" spans="1:10" ht="20.100000000000001" customHeight="1" thickBot="1" x14ac:dyDescent="0.3">
      <c r="A211" s="131" t="s">
        <v>85</v>
      </c>
      <c r="B211" s="128">
        <v>0</v>
      </c>
      <c r="C211" s="128">
        <v>0</v>
      </c>
      <c r="D211" s="128">
        <v>0</v>
      </c>
      <c r="E211" s="129">
        <v>0</v>
      </c>
    </row>
    <row r="212" spans="1:10" ht="20.100000000000001" customHeight="1" thickBot="1" x14ac:dyDescent="0.3">
      <c r="A212" s="118" t="s">
        <v>78</v>
      </c>
      <c r="B212" s="119">
        <v>0</v>
      </c>
      <c r="C212" s="119">
        <v>0</v>
      </c>
      <c r="D212" s="119">
        <v>0</v>
      </c>
      <c r="E212" s="120">
        <v>0</v>
      </c>
    </row>
    <row r="213" spans="1:10" s="72" customFormat="1" ht="20.100000000000001" customHeight="1" thickBot="1" x14ac:dyDescent="0.3">
      <c r="A213" s="118" t="s">
        <v>210</v>
      </c>
      <c r="B213" s="119">
        <v>0</v>
      </c>
      <c r="C213" s="119">
        <v>0</v>
      </c>
      <c r="D213" s="119">
        <v>0</v>
      </c>
      <c r="E213" s="120">
        <v>0</v>
      </c>
      <c r="H213" s="156"/>
      <c r="I213" s="156"/>
      <c r="J213" s="156"/>
    </row>
    <row r="214" spans="1:10" ht="19.899999999999999" customHeight="1" thickBot="1" x14ac:dyDescent="0.3">
      <c r="A214" s="157" t="s">
        <v>138</v>
      </c>
      <c r="B214" s="116">
        <f>B211+B208+B205+B202+B199+B196+B193</f>
        <v>4142</v>
      </c>
      <c r="C214" s="116">
        <f t="shared" ref="C214:E214" si="27">C211+C208+C205+C202+C199+C196+C193</f>
        <v>7400</v>
      </c>
      <c r="D214" s="116">
        <f t="shared" si="27"/>
        <v>7000</v>
      </c>
      <c r="E214" s="117">
        <f t="shared" si="27"/>
        <v>7000</v>
      </c>
    </row>
    <row r="215" spans="1:10" ht="10.15" customHeight="1" x14ac:dyDescent="0.25">
      <c r="A215" s="783" t="s">
        <v>237</v>
      </c>
      <c r="B215" s="751" t="s">
        <v>238</v>
      </c>
      <c r="C215" s="751"/>
      <c r="D215" s="751"/>
      <c r="E215" s="752"/>
    </row>
    <row r="216" spans="1:10" ht="10.15" customHeight="1" x14ac:dyDescent="0.25">
      <c r="A216" s="784"/>
      <c r="B216" s="754"/>
      <c r="C216" s="754"/>
      <c r="D216" s="754"/>
      <c r="E216" s="755"/>
    </row>
    <row r="217" spans="1:10" ht="10.15" customHeight="1" thickBot="1" x14ac:dyDescent="0.3">
      <c r="A217" s="785"/>
      <c r="B217" s="717"/>
      <c r="C217" s="717"/>
      <c r="D217" s="717"/>
      <c r="E217" s="718"/>
    </row>
    <row r="218" spans="1:10" ht="15" customHeight="1" thickBot="1" x14ac:dyDescent="0.3">
      <c r="A218" s="134" t="s">
        <v>87</v>
      </c>
      <c r="B218" s="135">
        <f>IF(B214-B185=0,0,"Error")</f>
        <v>0</v>
      </c>
      <c r="C218" s="135">
        <f>IF(C214-C185=0,0,"Error")</f>
        <v>0</v>
      </c>
      <c r="D218" s="135">
        <f>IF(D214-D185=0,0,"Error")</f>
        <v>0</v>
      </c>
      <c r="E218" s="136">
        <f>IF(E214-E185=0,0,"Error")</f>
        <v>0</v>
      </c>
    </row>
    <row r="219" spans="1:10" ht="37.5" customHeight="1" thickBot="1" x14ac:dyDescent="0.3">
      <c r="A219" s="134" t="s">
        <v>148</v>
      </c>
      <c r="B219" s="786" t="s">
        <v>239</v>
      </c>
      <c r="C219" s="787"/>
      <c r="D219" s="787"/>
      <c r="E219" s="788"/>
    </row>
    <row r="220" spans="1:10" ht="30" customHeight="1" thickBot="1" x14ac:dyDescent="0.3">
      <c r="A220" s="789" t="s">
        <v>240</v>
      </c>
      <c r="B220" s="714"/>
      <c r="C220" s="714"/>
      <c r="D220" s="714"/>
      <c r="E220" s="715"/>
    </row>
    <row r="221" spans="1:10" ht="30" customHeight="1" thickBot="1" x14ac:dyDescent="0.3">
      <c r="A221" s="86" t="s">
        <v>241</v>
      </c>
      <c r="B221" s="158">
        <v>3000</v>
      </c>
      <c r="C221" s="158">
        <v>0</v>
      </c>
      <c r="D221" s="158">
        <v>0</v>
      </c>
      <c r="E221" s="159">
        <v>0</v>
      </c>
    </row>
    <row r="222" spans="1:10" ht="30" customHeight="1" thickBot="1" x14ac:dyDescent="0.3">
      <c r="A222" s="700" t="s">
        <v>242</v>
      </c>
      <c r="B222" s="701"/>
      <c r="C222" s="701"/>
      <c r="D222" s="701"/>
      <c r="E222" s="702"/>
    </row>
    <row r="223" spans="1:10" ht="21.75" customHeight="1" thickBot="1" x14ac:dyDescent="0.3">
      <c r="A223" s="700" t="s">
        <v>62</v>
      </c>
      <c r="B223" s="701"/>
      <c r="C223" s="701"/>
      <c r="D223" s="701"/>
      <c r="E223" s="702"/>
    </row>
    <row r="224" spans="1:10" ht="19.899999999999999" customHeight="1" thickBot="1" x14ac:dyDescent="0.3">
      <c r="A224" s="134" t="s">
        <v>243</v>
      </c>
      <c r="B224" s="790" t="s">
        <v>244</v>
      </c>
      <c r="C224" s="738"/>
      <c r="D224" s="738"/>
      <c r="E224" s="739"/>
    </row>
    <row r="225" spans="1:5" ht="36.6" customHeight="1" thickBot="1" x14ac:dyDescent="0.3">
      <c r="A225" s="96" t="s">
        <v>65</v>
      </c>
      <c r="B225" s="729" t="s">
        <v>245</v>
      </c>
      <c r="C225" s="730"/>
      <c r="D225" s="730"/>
      <c r="E225" s="731"/>
    </row>
    <row r="226" spans="1:5" ht="19.899999999999999" customHeight="1" thickBot="1" x14ac:dyDescent="0.3">
      <c r="A226" s="96" t="s">
        <v>67</v>
      </c>
      <c r="B226" s="780" t="s">
        <v>209</v>
      </c>
      <c r="C226" s="781"/>
      <c r="D226" s="781"/>
      <c r="E226" s="782"/>
    </row>
    <row r="227" spans="1:5" ht="19.899999999999999" customHeight="1" x14ac:dyDescent="0.25">
      <c r="A227" s="743"/>
      <c r="B227" s="104">
        <v>2019</v>
      </c>
      <c r="C227" s="104">
        <v>2020</v>
      </c>
      <c r="D227" s="104">
        <v>2021</v>
      </c>
      <c r="E227" s="105">
        <v>2022</v>
      </c>
    </row>
    <row r="228" spans="1:5" ht="19.899999999999999" customHeight="1" thickBot="1" x14ac:dyDescent="0.3">
      <c r="A228" s="733"/>
      <c r="B228" s="106" t="s">
        <v>48</v>
      </c>
      <c r="C228" s="106" t="s">
        <v>49</v>
      </c>
      <c r="D228" s="106" t="s">
        <v>49</v>
      </c>
      <c r="E228" s="107" t="s">
        <v>49</v>
      </c>
    </row>
    <row r="229" spans="1:5" ht="19.899999999999999" customHeight="1" thickBot="1" x14ac:dyDescent="0.3">
      <c r="A229" s="96" t="s">
        <v>69</v>
      </c>
      <c r="B229" s="108">
        <v>3000</v>
      </c>
      <c r="C229" s="108">
        <v>0</v>
      </c>
      <c r="D229" s="108">
        <v>0</v>
      </c>
      <c r="E229" s="109">
        <v>0</v>
      </c>
    </row>
    <row r="230" spans="1:5" ht="19.899999999999999" customHeight="1" thickBot="1" x14ac:dyDescent="0.3">
      <c r="A230" s="96" t="s">
        <v>70</v>
      </c>
      <c r="B230" s="110">
        <f>B259</f>
        <v>27195</v>
      </c>
      <c r="C230" s="110">
        <f t="shared" ref="C230:E230" si="28">C259</f>
        <v>0</v>
      </c>
      <c r="D230" s="110">
        <f t="shared" si="28"/>
        <v>0</v>
      </c>
      <c r="E230" s="111">
        <f t="shared" si="28"/>
        <v>0</v>
      </c>
    </row>
    <row r="231" spans="1:5" ht="19.899999999999999" customHeight="1" thickBot="1" x14ac:dyDescent="0.3">
      <c r="A231" s="96" t="s">
        <v>71</v>
      </c>
      <c r="B231" s="108">
        <f>B230/B229</f>
        <v>9.0649999999999995</v>
      </c>
      <c r="C231" s="108"/>
      <c r="D231" s="108"/>
      <c r="E231" s="109"/>
    </row>
    <row r="232" spans="1:5" ht="19.899999999999999" customHeight="1" thickBot="1" x14ac:dyDescent="0.3">
      <c r="A232" s="96" t="s">
        <v>72</v>
      </c>
      <c r="B232" s="112"/>
      <c r="C232" s="113">
        <f>C229/B229-1</f>
        <v>-1</v>
      </c>
      <c r="D232" s="113"/>
      <c r="E232" s="114"/>
    </row>
    <row r="233" spans="1:5" ht="19.899999999999999" customHeight="1" thickBot="1" x14ac:dyDescent="0.3">
      <c r="A233" s="96" t="s">
        <v>74</v>
      </c>
      <c r="B233" s="112"/>
      <c r="C233" s="113">
        <f>C230/B230-1</f>
        <v>-1</v>
      </c>
      <c r="D233" s="113"/>
      <c r="E233" s="114"/>
    </row>
    <row r="234" spans="1:5" ht="19.899999999999999" customHeight="1" thickBot="1" x14ac:dyDescent="0.3">
      <c r="A234" s="96" t="s">
        <v>75</v>
      </c>
      <c r="B234" s="112"/>
      <c r="C234" s="113">
        <f>C231/B231-1</f>
        <v>-1</v>
      </c>
      <c r="D234" s="113"/>
      <c r="E234" s="114"/>
    </row>
    <row r="235" spans="1:5" ht="19.899999999999999" customHeight="1" thickBot="1" x14ac:dyDescent="0.3">
      <c r="A235" s="744" t="s">
        <v>76</v>
      </c>
      <c r="B235" s="745"/>
      <c r="C235" s="745"/>
      <c r="D235" s="745"/>
      <c r="E235" s="746"/>
    </row>
    <row r="236" spans="1:5" ht="19.899999999999999" customHeight="1" x14ac:dyDescent="0.25">
      <c r="A236" s="743"/>
      <c r="B236" s="104">
        <v>2019</v>
      </c>
      <c r="C236" s="104">
        <v>2020</v>
      </c>
      <c r="D236" s="104">
        <v>2021</v>
      </c>
      <c r="E236" s="105">
        <v>2022</v>
      </c>
    </row>
    <row r="237" spans="1:5" ht="19.899999999999999" customHeight="1" thickBot="1" x14ac:dyDescent="0.3">
      <c r="A237" s="733"/>
      <c r="B237" s="106" t="s">
        <v>48</v>
      </c>
      <c r="C237" s="106" t="s">
        <v>49</v>
      </c>
      <c r="D237" s="106" t="s">
        <v>49</v>
      </c>
      <c r="E237" s="107" t="s">
        <v>49</v>
      </c>
    </row>
    <row r="238" spans="1:5" ht="24.95" customHeight="1" thickBot="1" x14ac:dyDescent="0.3">
      <c r="A238" s="115" t="s">
        <v>77</v>
      </c>
      <c r="B238" s="128">
        <v>0</v>
      </c>
      <c r="C238" s="128">
        <v>0</v>
      </c>
      <c r="D238" s="128">
        <v>0</v>
      </c>
      <c r="E238" s="129">
        <v>0</v>
      </c>
    </row>
    <row r="239" spans="1:5" ht="20.100000000000001" customHeight="1" thickBot="1" x14ac:dyDescent="0.3">
      <c r="A239" s="118" t="s">
        <v>78</v>
      </c>
      <c r="B239" s="119">
        <v>0</v>
      </c>
      <c r="C239" s="119">
        <v>0</v>
      </c>
      <c r="D239" s="119">
        <v>0</v>
      </c>
      <c r="E239" s="120">
        <v>0</v>
      </c>
    </row>
    <row r="240" spans="1:5" ht="20.100000000000001" customHeight="1" thickBot="1" x14ac:dyDescent="0.3">
      <c r="A240" s="118" t="s">
        <v>210</v>
      </c>
      <c r="B240" s="119">
        <v>0</v>
      </c>
      <c r="C240" s="119">
        <v>0</v>
      </c>
      <c r="D240" s="119">
        <v>0</v>
      </c>
      <c r="E240" s="120">
        <v>0</v>
      </c>
    </row>
    <row r="241" spans="1:5" ht="20.100000000000001" customHeight="1" thickBot="1" x14ac:dyDescent="0.3">
      <c r="A241" s="131" t="s">
        <v>80</v>
      </c>
      <c r="B241" s="128">
        <v>0</v>
      </c>
      <c r="C241" s="128">
        <v>0</v>
      </c>
      <c r="D241" s="128">
        <v>0</v>
      </c>
      <c r="E241" s="129">
        <v>0</v>
      </c>
    </row>
    <row r="242" spans="1:5" ht="20.100000000000001" customHeight="1" thickBot="1" x14ac:dyDescent="0.3">
      <c r="A242" s="118" t="s">
        <v>78</v>
      </c>
      <c r="B242" s="119">
        <v>0</v>
      </c>
      <c r="C242" s="119">
        <v>0</v>
      </c>
      <c r="D242" s="119">
        <v>0</v>
      </c>
      <c r="E242" s="120">
        <v>0</v>
      </c>
    </row>
    <row r="243" spans="1:5" ht="20.100000000000001" customHeight="1" thickBot="1" x14ac:dyDescent="0.3">
      <c r="A243" s="118" t="s">
        <v>210</v>
      </c>
      <c r="B243" s="119">
        <v>0</v>
      </c>
      <c r="C243" s="119">
        <v>0</v>
      </c>
      <c r="D243" s="119">
        <v>0</v>
      </c>
      <c r="E243" s="120">
        <v>0</v>
      </c>
    </row>
    <row r="244" spans="1:5" ht="20.100000000000001" customHeight="1" thickBot="1" x14ac:dyDescent="0.3">
      <c r="A244" s="131" t="s">
        <v>81</v>
      </c>
      <c r="B244" s="133">
        <f>B245</f>
        <v>27195</v>
      </c>
      <c r="C244" s="160">
        <v>0</v>
      </c>
      <c r="D244" s="160">
        <v>0</v>
      </c>
      <c r="E244" s="161">
        <v>0</v>
      </c>
    </row>
    <row r="245" spans="1:5" ht="20.100000000000001" customHeight="1" thickBot="1" x14ac:dyDescent="0.3">
      <c r="A245" s="118" t="s">
        <v>78</v>
      </c>
      <c r="B245" s="127">
        <v>27195</v>
      </c>
      <c r="C245" s="119">
        <v>0</v>
      </c>
      <c r="D245" s="119">
        <v>0</v>
      </c>
      <c r="E245" s="120">
        <v>0</v>
      </c>
    </row>
    <row r="246" spans="1:5" ht="20.100000000000001" customHeight="1" thickBot="1" x14ac:dyDescent="0.3">
      <c r="A246" s="118" t="s">
        <v>210</v>
      </c>
      <c r="B246" s="119">
        <v>0</v>
      </c>
      <c r="C246" s="119">
        <v>0</v>
      </c>
      <c r="D246" s="119">
        <v>0</v>
      </c>
      <c r="E246" s="120">
        <v>0</v>
      </c>
    </row>
    <row r="247" spans="1:5" ht="20.100000000000001" customHeight="1" thickBot="1" x14ac:dyDescent="0.3">
      <c r="A247" s="131" t="s">
        <v>82</v>
      </c>
      <c r="B247" s="128">
        <v>0</v>
      </c>
      <c r="C247" s="128">
        <v>0</v>
      </c>
      <c r="D247" s="128">
        <v>0</v>
      </c>
      <c r="E247" s="129">
        <v>0</v>
      </c>
    </row>
    <row r="248" spans="1:5" ht="20.100000000000001" customHeight="1" thickBot="1" x14ac:dyDescent="0.3">
      <c r="A248" s="118" t="s">
        <v>78</v>
      </c>
      <c r="B248" s="119">
        <v>0</v>
      </c>
      <c r="C248" s="119">
        <v>0</v>
      </c>
      <c r="D248" s="119">
        <v>0</v>
      </c>
      <c r="E248" s="120">
        <v>0</v>
      </c>
    </row>
    <row r="249" spans="1:5" ht="20.100000000000001" customHeight="1" thickBot="1" x14ac:dyDescent="0.3">
      <c r="A249" s="118" t="s">
        <v>210</v>
      </c>
      <c r="B249" s="119">
        <v>0</v>
      </c>
      <c r="C249" s="119">
        <v>0</v>
      </c>
      <c r="D249" s="119">
        <v>0</v>
      </c>
      <c r="E249" s="120">
        <v>0</v>
      </c>
    </row>
    <row r="250" spans="1:5" ht="20.100000000000001" customHeight="1" thickBot="1" x14ac:dyDescent="0.3">
      <c r="A250" s="131" t="s">
        <v>83</v>
      </c>
      <c r="B250" s="128">
        <v>0</v>
      </c>
      <c r="C250" s="128">
        <v>0</v>
      </c>
      <c r="D250" s="128">
        <v>0</v>
      </c>
      <c r="E250" s="129">
        <v>0</v>
      </c>
    </row>
    <row r="251" spans="1:5" ht="20.100000000000001" customHeight="1" thickBot="1" x14ac:dyDescent="0.3">
      <c r="A251" s="118" t="s">
        <v>78</v>
      </c>
      <c r="B251" s="119">
        <v>0</v>
      </c>
      <c r="C251" s="119">
        <v>0</v>
      </c>
      <c r="D251" s="119">
        <v>0</v>
      </c>
      <c r="E251" s="120">
        <v>0</v>
      </c>
    </row>
    <row r="252" spans="1:5" ht="20.100000000000001" customHeight="1" thickBot="1" x14ac:dyDescent="0.3">
      <c r="A252" s="118" t="s">
        <v>210</v>
      </c>
      <c r="B252" s="119">
        <v>0</v>
      </c>
      <c r="C252" s="119">
        <v>0</v>
      </c>
      <c r="D252" s="119">
        <v>0</v>
      </c>
      <c r="E252" s="120">
        <v>0</v>
      </c>
    </row>
    <row r="253" spans="1:5" ht="20.100000000000001" customHeight="1" thickBot="1" x14ac:dyDescent="0.3">
      <c r="A253" s="131" t="s">
        <v>84</v>
      </c>
      <c r="B253" s="128">
        <v>0</v>
      </c>
      <c r="C253" s="128">
        <v>0</v>
      </c>
      <c r="D253" s="128">
        <v>0</v>
      </c>
      <c r="E253" s="129">
        <v>0</v>
      </c>
    </row>
    <row r="254" spans="1:5" ht="20.100000000000001" customHeight="1" thickBot="1" x14ac:dyDescent="0.3">
      <c r="A254" s="118" t="s">
        <v>78</v>
      </c>
      <c r="B254" s="119">
        <v>0</v>
      </c>
      <c r="C254" s="119">
        <v>0</v>
      </c>
      <c r="D254" s="119">
        <v>0</v>
      </c>
      <c r="E254" s="120">
        <v>0</v>
      </c>
    </row>
    <row r="255" spans="1:5" ht="20.100000000000001" customHeight="1" thickBot="1" x14ac:dyDescent="0.3">
      <c r="A255" s="118" t="s">
        <v>210</v>
      </c>
      <c r="B255" s="119">
        <v>0</v>
      </c>
      <c r="C255" s="119">
        <v>0</v>
      </c>
      <c r="D255" s="119">
        <v>0</v>
      </c>
      <c r="E255" s="120">
        <v>0</v>
      </c>
    </row>
    <row r="256" spans="1:5" ht="20.100000000000001" customHeight="1" thickBot="1" x14ac:dyDescent="0.3">
      <c r="A256" s="131" t="s">
        <v>85</v>
      </c>
      <c r="B256" s="128">
        <v>0</v>
      </c>
      <c r="C256" s="128">
        <v>0</v>
      </c>
      <c r="D256" s="128">
        <v>0</v>
      </c>
      <c r="E256" s="129">
        <v>0</v>
      </c>
    </row>
    <row r="257" spans="1:14" ht="20.100000000000001" customHeight="1" thickBot="1" x14ac:dyDescent="0.3">
      <c r="A257" s="118" t="s">
        <v>78</v>
      </c>
      <c r="B257" s="119">
        <v>0</v>
      </c>
      <c r="C257" s="119">
        <v>0</v>
      </c>
      <c r="D257" s="119">
        <v>0</v>
      </c>
      <c r="E257" s="120">
        <v>0</v>
      </c>
    </row>
    <row r="258" spans="1:14" ht="20.100000000000001" customHeight="1" thickBot="1" x14ac:dyDescent="0.3">
      <c r="A258" s="118" t="s">
        <v>210</v>
      </c>
      <c r="B258" s="119">
        <v>0</v>
      </c>
      <c r="C258" s="119">
        <v>0</v>
      </c>
      <c r="D258" s="119">
        <v>0</v>
      </c>
      <c r="E258" s="120">
        <v>0</v>
      </c>
    </row>
    <row r="259" spans="1:14" ht="19.899999999999999" customHeight="1" thickBot="1" x14ac:dyDescent="0.3">
      <c r="A259" s="148" t="s">
        <v>86</v>
      </c>
      <c r="B259" s="133">
        <f>B238+B241+B244+B247+B250+B253+B256</f>
        <v>27195</v>
      </c>
      <c r="C259" s="116">
        <f t="shared" ref="C259:E259" si="29">C256+C253+C250+C247+C244+C241+C238</f>
        <v>0</v>
      </c>
      <c r="D259" s="116">
        <f t="shared" si="29"/>
        <v>0</v>
      </c>
      <c r="E259" s="117">
        <f t="shared" si="29"/>
        <v>0</v>
      </c>
    </row>
    <row r="260" spans="1:14" ht="24.95" customHeight="1" x14ac:dyDescent="0.25">
      <c r="A260" s="747" t="s">
        <v>233</v>
      </c>
      <c r="B260" s="791" t="s">
        <v>246</v>
      </c>
      <c r="C260" s="791"/>
      <c r="D260" s="791"/>
      <c r="E260" s="792"/>
    </row>
    <row r="261" spans="1:14" ht="24.95" customHeight="1" x14ac:dyDescent="0.25">
      <c r="A261" s="748"/>
      <c r="B261" s="793"/>
      <c r="C261" s="793"/>
      <c r="D261" s="793"/>
      <c r="E261" s="794"/>
    </row>
    <row r="262" spans="1:14" ht="24.95" customHeight="1" thickBot="1" x14ac:dyDescent="0.3">
      <c r="A262" s="749"/>
      <c r="B262" s="795"/>
      <c r="C262" s="795"/>
      <c r="D262" s="795"/>
      <c r="E262" s="796"/>
      <c r="G262" s="72"/>
      <c r="H262" s="156"/>
      <c r="I262" s="156"/>
      <c r="J262" s="156"/>
      <c r="K262" s="72"/>
      <c r="L262" s="72"/>
      <c r="M262" s="72"/>
      <c r="N262" s="72"/>
    </row>
    <row r="263" spans="1:14" ht="15" customHeight="1" thickBot="1" x14ac:dyDescent="0.3">
      <c r="A263" s="134" t="s">
        <v>87</v>
      </c>
      <c r="B263" s="135">
        <f>IF(B259-B230=0,0,"Error")</f>
        <v>0</v>
      </c>
      <c r="C263" s="135">
        <f>IF(C259-C230=0,0,"Error")</f>
        <v>0</v>
      </c>
      <c r="D263" s="135">
        <f>IF(D259-D230=0,0,"Error")</f>
        <v>0</v>
      </c>
      <c r="E263" s="136">
        <f>IF(E259-E230=0,0,"Error")</f>
        <v>0</v>
      </c>
      <c r="G263" s="72"/>
      <c r="H263" s="156"/>
      <c r="I263" s="156"/>
      <c r="J263" s="156"/>
      <c r="K263" s="72"/>
      <c r="L263" s="72"/>
      <c r="M263" s="72"/>
      <c r="N263" s="72"/>
    </row>
    <row r="264" spans="1:14" ht="24.95" customHeight="1" thickBot="1" x14ac:dyDescent="0.3">
      <c r="A264" s="134" t="s">
        <v>191</v>
      </c>
      <c r="B264" s="135">
        <f>B30+B71+B112+B155+B185+B230</f>
        <v>4275200</v>
      </c>
      <c r="C264" s="135">
        <f>C30+C71+C112+C155+C185+C230</f>
        <v>4769000</v>
      </c>
      <c r="D264" s="135">
        <f>D30+D71+D112+D155+D185+D230</f>
        <v>4815000</v>
      </c>
      <c r="E264" s="136">
        <f>E30+E71+E112+E155+E185+E230</f>
        <v>4815000</v>
      </c>
      <c r="G264" s="162"/>
      <c r="H264" s="156"/>
      <c r="I264" s="156"/>
      <c r="J264" s="156"/>
      <c r="K264" s="72"/>
      <c r="L264" s="72"/>
      <c r="M264" s="72"/>
      <c r="N264" s="72"/>
    </row>
    <row r="265" spans="1:14" ht="24.95" customHeight="1" thickBot="1" x14ac:dyDescent="0.3">
      <c r="A265" s="134" t="s">
        <v>192</v>
      </c>
      <c r="B265" s="135">
        <f>B266+B269+B272+B275+B278+B281+B284+B287+B292</f>
        <v>4275200</v>
      </c>
      <c r="C265" s="135">
        <f>C266+C269+C272+C275+C278+C281+C284+C287+C292</f>
        <v>4769000</v>
      </c>
      <c r="D265" s="135">
        <f>D266+D269+D272+D275+D278+D281+D284+D287+D292</f>
        <v>4815000</v>
      </c>
      <c r="E265" s="136">
        <f>E266+E269+E272+E275+E278+E281+E284+E287+E292</f>
        <v>4815000</v>
      </c>
      <c r="G265" s="72"/>
      <c r="H265" s="156"/>
      <c r="I265" s="156"/>
      <c r="J265" s="156"/>
      <c r="K265" s="72"/>
      <c r="L265" s="72"/>
      <c r="M265" s="72"/>
      <c r="N265" s="72"/>
    </row>
    <row r="266" spans="1:14" ht="20.100000000000001" customHeight="1" thickBot="1" x14ac:dyDescent="0.3">
      <c r="A266" s="115" t="s">
        <v>77</v>
      </c>
      <c r="B266" s="135">
        <f>B238+B193+B120+B79</f>
        <v>171000</v>
      </c>
      <c r="C266" s="135">
        <f>C238+C193+C120+C79</f>
        <v>171000</v>
      </c>
      <c r="D266" s="135">
        <f>D238+D193+D120+D79</f>
        <v>171000</v>
      </c>
      <c r="E266" s="136">
        <f>E238+E193+E120+E79</f>
        <v>171000</v>
      </c>
      <c r="G266" s="72"/>
      <c r="H266" s="156"/>
      <c r="I266" s="156"/>
      <c r="J266" s="156"/>
      <c r="K266" s="72"/>
      <c r="L266" s="72"/>
      <c r="M266" s="72"/>
      <c r="N266" s="72"/>
    </row>
    <row r="267" spans="1:14" ht="20.100000000000001" customHeight="1" thickBot="1" x14ac:dyDescent="0.3">
      <c r="A267" s="118" t="s">
        <v>78</v>
      </c>
      <c r="B267" s="127">
        <v>171000</v>
      </c>
      <c r="C267" s="127">
        <v>171000</v>
      </c>
      <c r="D267" s="127">
        <v>171000</v>
      </c>
      <c r="E267" s="141">
        <v>171000</v>
      </c>
      <c r="G267" s="72"/>
      <c r="H267" s="156"/>
      <c r="I267" s="156"/>
      <c r="J267" s="156"/>
      <c r="K267" s="72"/>
      <c r="L267" s="72"/>
      <c r="M267" s="72"/>
      <c r="N267" s="72"/>
    </row>
    <row r="268" spans="1:14" ht="20.100000000000001" customHeight="1" thickBot="1" x14ac:dyDescent="0.3">
      <c r="A268" s="118" t="s">
        <v>210</v>
      </c>
      <c r="B268" s="87">
        <v>0</v>
      </c>
      <c r="C268" s="128">
        <v>0</v>
      </c>
      <c r="D268" s="128">
        <v>0</v>
      </c>
      <c r="E268" s="129">
        <v>0</v>
      </c>
      <c r="G268" s="162"/>
      <c r="H268" s="162"/>
      <c r="I268" s="162"/>
      <c r="J268" s="156"/>
      <c r="K268" s="72"/>
      <c r="L268" s="72"/>
      <c r="M268" s="72"/>
      <c r="N268" s="72"/>
    </row>
    <row r="269" spans="1:14" ht="20.100000000000001" customHeight="1" thickBot="1" x14ac:dyDescent="0.3">
      <c r="A269" s="163" t="s">
        <v>80</v>
      </c>
      <c r="B269" s="135">
        <f>B241+B196+B123+B82</f>
        <v>29000</v>
      </c>
      <c r="C269" s="135">
        <f>C241+C196+C123+C82</f>
        <v>29000</v>
      </c>
      <c r="D269" s="135">
        <f>D241+D196+D123+D82</f>
        <v>29000</v>
      </c>
      <c r="E269" s="136">
        <f>E241+E196+E123+E82</f>
        <v>29000</v>
      </c>
      <c r="G269" s="72"/>
      <c r="H269" s="156"/>
      <c r="I269" s="156"/>
      <c r="J269" s="156"/>
      <c r="K269" s="72"/>
      <c r="L269" s="72"/>
      <c r="M269" s="72"/>
      <c r="N269" s="72"/>
    </row>
    <row r="270" spans="1:14" ht="20.100000000000001" customHeight="1" thickBot="1" x14ac:dyDescent="0.3">
      <c r="A270" s="118" t="s">
        <v>78</v>
      </c>
      <c r="B270" s="87">
        <v>29000</v>
      </c>
      <c r="C270" s="87">
        <v>29000</v>
      </c>
      <c r="D270" s="87">
        <v>29000</v>
      </c>
      <c r="E270" s="88">
        <v>29000</v>
      </c>
      <c r="G270" s="72"/>
      <c r="H270" s="156"/>
      <c r="I270" s="156"/>
      <c r="J270" s="156"/>
      <c r="K270" s="72"/>
      <c r="L270" s="72"/>
      <c r="M270" s="72"/>
      <c r="N270" s="72"/>
    </row>
    <row r="271" spans="1:14" ht="20.100000000000001" customHeight="1" thickBot="1" x14ac:dyDescent="0.3">
      <c r="A271" s="118" t="s">
        <v>210</v>
      </c>
      <c r="B271" s="87">
        <v>0</v>
      </c>
      <c r="C271" s="87">
        <v>0</v>
      </c>
      <c r="D271" s="87">
        <v>0</v>
      </c>
      <c r="E271" s="88">
        <v>0</v>
      </c>
      <c r="G271" s="72"/>
      <c r="H271" s="156"/>
      <c r="I271" s="156"/>
      <c r="J271" s="156"/>
      <c r="K271" s="72"/>
      <c r="L271" s="72"/>
      <c r="M271" s="72"/>
      <c r="N271" s="72"/>
    </row>
    <row r="272" spans="1:14" ht="20.100000000000001" customHeight="1" thickBot="1" x14ac:dyDescent="0.3">
      <c r="A272" s="115" t="s">
        <v>81</v>
      </c>
      <c r="B272" s="135">
        <f>B244+B199+B126+B85+B44</f>
        <v>74000</v>
      </c>
      <c r="C272" s="135">
        <f>C244+C199+C126+C85+C44</f>
        <v>74000</v>
      </c>
      <c r="D272" s="135">
        <f>D244+D199+D126+D85+D44</f>
        <v>70000</v>
      </c>
      <c r="E272" s="136">
        <f>E244+E199+E126+E85+E44</f>
        <v>70000</v>
      </c>
      <c r="G272" s="162"/>
      <c r="H272" s="162"/>
      <c r="I272" s="162"/>
      <c r="J272" s="156"/>
      <c r="K272" s="72"/>
      <c r="L272" s="72"/>
      <c r="M272" s="72"/>
      <c r="N272" s="72"/>
    </row>
    <row r="273" spans="1:14" ht="20.100000000000001" customHeight="1" thickBot="1" x14ac:dyDescent="0.3">
      <c r="A273" s="118" t="s">
        <v>78</v>
      </c>
      <c r="B273" s="87">
        <v>74000</v>
      </c>
      <c r="C273" s="87">
        <v>74000</v>
      </c>
      <c r="D273" s="87">
        <v>70000</v>
      </c>
      <c r="E273" s="88">
        <v>70000</v>
      </c>
      <c r="G273" s="162"/>
      <c r="H273" s="162"/>
      <c r="I273" s="162"/>
      <c r="J273" s="156"/>
      <c r="K273" s="72"/>
      <c r="L273" s="72"/>
      <c r="M273" s="72"/>
      <c r="N273" s="72"/>
    </row>
    <row r="274" spans="1:14" ht="20.100000000000001" customHeight="1" thickBot="1" x14ac:dyDescent="0.3">
      <c r="A274" s="118" t="s">
        <v>210</v>
      </c>
      <c r="B274" s="87"/>
      <c r="C274" s="87"/>
      <c r="D274" s="87"/>
      <c r="E274" s="88"/>
      <c r="G274" s="72"/>
      <c r="H274" s="156"/>
      <c r="I274" s="156"/>
      <c r="J274" s="156"/>
      <c r="K274" s="72"/>
      <c r="L274" s="72"/>
      <c r="M274" s="72"/>
      <c r="N274" s="72"/>
    </row>
    <row r="275" spans="1:14" ht="20.100000000000001" customHeight="1" thickBot="1" x14ac:dyDescent="0.3">
      <c r="A275" s="163" t="s">
        <v>82</v>
      </c>
      <c r="B275" s="87">
        <f>B247+B202+B129+B88+B47</f>
        <v>0</v>
      </c>
      <c r="C275" s="87">
        <f>C247+C202+C129+C88+C47</f>
        <v>0</v>
      </c>
      <c r="D275" s="87">
        <f>D247+D202+D129+D88+D47</f>
        <v>0</v>
      </c>
      <c r="E275" s="88">
        <f>E247+E202+E129+E88+E47</f>
        <v>0</v>
      </c>
      <c r="G275" s="72"/>
      <c r="H275" s="156"/>
      <c r="I275" s="156"/>
      <c r="J275" s="156"/>
      <c r="K275" s="72"/>
      <c r="L275" s="72"/>
      <c r="M275" s="72"/>
      <c r="N275" s="72"/>
    </row>
    <row r="276" spans="1:14" ht="20.100000000000001" customHeight="1" thickBot="1" x14ac:dyDescent="0.3">
      <c r="A276" s="118" t="s">
        <v>78</v>
      </c>
      <c r="B276" s="87">
        <v>0</v>
      </c>
      <c r="C276" s="87">
        <v>0</v>
      </c>
      <c r="D276" s="87">
        <v>0</v>
      </c>
      <c r="E276" s="88">
        <v>0</v>
      </c>
      <c r="G276" s="72"/>
      <c r="H276" s="156"/>
      <c r="I276" s="156"/>
      <c r="J276" s="156"/>
      <c r="K276" s="72"/>
      <c r="L276" s="72"/>
      <c r="M276" s="72"/>
      <c r="N276" s="72"/>
    </row>
    <row r="277" spans="1:14" ht="20.100000000000001" customHeight="1" thickBot="1" x14ac:dyDescent="0.3">
      <c r="A277" s="118" t="s">
        <v>210</v>
      </c>
      <c r="B277" s="87">
        <v>0</v>
      </c>
      <c r="C277" s="87">
        <v>0</v>
      </c>
      <c r="D277" s="87">
        <v>0</v>
      </c>
      <c r="E277" s="88">
        <v>0</v>
      </c>
      <c r="G277" s="72"/>
      <c r="H277" s="156"/>
      <c r="I277" s="156"/>
      <c r="J277" s="156"/>
      <c r="K277" s="72"/>
      <c r="L277" s="72"/>
      <c r="M277" s="72"/>
      <c r="N277" s="72"/>
    </row>
    <row r="278" spans="1:14" ht="20.100000000000001" customHeight="1" thickBot="1" x14ac:dyDescent="0.3">
      <c r="A278" s="163" t="s">
        <v>83</v>
      </c>
      <c r="B278" s="135">
        <f>B250+B205+B132+B91+B50</f>
        <v>4000000</v>
      </c>
      <c r="C278" s="135">
        <f>C250+C205+C132+C91+C50</f>
        <v>4490000</v>
      </c>
      <c r="D278" s="135">
        <f>D250+D205+D132+D91+D50</f>
        <v>4540000</v>
      </c>
      <c r="E278" s="136">
        <f>E250+E205+E132+E91+E50</f>
        <v>4540000</v>
      </c>
    </row>
    <row r="279" spans="1:14" ht="20.100000000000001" customHeight="1" thickBot="1" x14ac:dyDescent="0.3">
      <c r="A279" s="118" t="s">
        <v>78</v>
      </c>
      <c r="B279" s="87">
        <v>4000000</v>
      </c>
      <c r="C279" s="87">
        <v>4490000</v>
      </c>
      <c r="D279" s="87">
        <v>4540000</v>
      </c>
      <c r="E279" s="88">
        <v>4540000</v>
      </c>
    </row>
    <row r="280" spans="1:14" ht="20.100000000000001" customHeight="1" thickBot="1" x14ac:dyDescent="0.3">
      <c r="A280" s="118" t="s">
        <v>210</v>
      </c>
      <c r="B280" s="87"/>
      <c r="C280" s="87"/>
      <c r="D280" s="87"/>
      <c r="E280" s="88"/>
    </row>
    <row r="281" spans="1:14" ht="20.100000000000001" customHeight="1" thickBot="1" x14ac:dyDescent="0.3">
      <c r="A281" s="163" t="s">
        <v>84</v>
      </c>
      <c r="B281" s="87">
        <f>B253+B208+B135+B94+B53</f>
        <v>0</v>
      </c>
      <c r="C281" s="87">
        <f>C253+C208+C135+C94+C53</f>
        <v>0</v>
      </c>
      <c r="D281" s="87">
        <f>D253+D208+D135+D94+D53</f>
        <v>0</v>
      </c>
      <c r="E281" s="88">
        <f>E253+E208+E135+E94+E53</f>
        <v>0</v>
      </c>
    </row>
    <row r="282" spans="1:14" ht="20.100000000000001" customHeight="1" thickBot="1" x14ac:dyDescent="0.3">
      <c r="A282" s="118" t="s">
        <v>78</v>
      </c>
      <c r="B282" s="87"/>
      <c r="C282" s="87"/>
      <c r="D282" s="87"/>
      <c r="E282" s="88"/>
    </row>
    <row r="283" spans="1:14" ht="20.100000000000001" customHeight="1" thickBot="1" x14ac:dyDescent="0.3">
      <c r="A283" s="118" t="s">
        <v>210</v>
      </c>
      <c r="B283" s="87"/>
      <c r="C283" s="87"/>
      <c r="D283" s="87"/>
      <c r="E283" s="88"/>
    </row>
    <row r="284" spans="1:14" ht="20.100000000000001" customHeight="1" thickBot="1" x14ac:dyDescent="0.3">
      <c r="A284" s="163" t="s">
        <v>85</v>
      </c>
      <c r="B284" s="135">
        <f>B256+B211+B138+B97+B56</f>
        <v>200</v>
      </c>
      <c r="C284" s="135">
        <f>C256+C211+C138+C97+C56</f>
        <v>0</v>
      </c>
      <c r="D284" s="135">
        <f>D256+D211+D138+D97+D56</f>
        <v>0</v>
      </c>
      <c r="E284" s="136">
        <f>E256+E211+E138+E97+E56</f>
        <v>0</v>
      </c>
    </row>
    <row r="285" spans="1:14" ht="20.100000000000001" customHeight="1" thickBot="1" x14ac:dyDescent="0.3">
      <c r="A285" s="118" t="s">
        <v>78</v>
      </c>
      <c r="B285" s="87">
        <v>200</v>
      </c>
      <c r="C285" s="87">
        <v>0</v>
      </c>
      <c r="D285" s="87">
        <v>0</v>
      </c>
      <c r="E285" s="88">
        <v>0</v>
      </c>
    </row>
    <row r="286" spans="1:14" ht="20.100000000000001" customHeight="1" thickBot="1" x14ac:dyDescent="0.3">
      <c r="A286" s="118" t="s">
        <v>210</v>
      </c>
      <c r="B286" s="87"/>
      <c r="C286" s="87"/>
      <c r="D286" s="87"/>
      <c r="E286" s="88"/>
    </row>
    <row r="287" spans="1:14" ht="20.100000000000001" customHeight="1" thickBot="1" x14ac:dyDescent="0.3">
      <c r="A287" s="163" t="s">
        <v>194</v>
      </c>
      <c r="B287" s="135">
        <f>B163</f>
        <v>0</v>
      </c>
      <c r="C287" s="135">
        <f>C163</f>
        <v>0</v>
      </c>
      <c r="D287" s="135">
        <f>D163</f>
        <v>0</v>
      </c>
      <c r="E287" s="136">
        <f>E163</f>
        <v>0</v>
      </c>
    </row>
    <row r="288" spans="1:14" ht="20.100000000000001" customHeight="1" thickBot="1" x14ac:dyDescent="0.3">
      <c r="A288" s="118" t="s">
        <v>78</v>
      </c>
      <c r="B288" s="87">
        <v>0</v>
      </c>
      <c r="C288" s="87">
        <v>0</v>
      </c>
      <c r="D288" s="87">
        <v>0</v>
      </c>
      <c r="E288" s="88">
        <v>0</v>
      </c>
    </row>
    <row r="289" spans="1:5" ht="20.100000000000001" customHeight="1" thickBot="1" x14ac:dyDescent="0.3">
      <c r="A289" s="118" t="s">
        <v>210</v>
      </c>
      <c r="B289" s="87">
        <v>0</v>
      </c>
      <c r="C289" s="87">
        <v>0</v>
      </c>
      <c r="D289" s="87">
        <v>0</v>
      </c>
      <c r="E289" s="88">
        <v>0</v>
      </c>
    </row>
    <row r="290" spans="1:5" ht="20.100000000000001" customHeight="1" thickBot="1" x14ac:dyDescent="0.3">
      <c r="A290" s="118" t="s">
        <v>112</v>
      </c>
      <c r="B290" s="87">
        <v>0</v>
      </c>
      <c r="C290" s="87">
        <v>0</v>
      </c>
      <c r="D290" s="87">
        <v>0</v>
      </c>
      <c r="E290" s="88">
        <v>0</v>
      </c>
    </row>
    <row r="291" spans="1:5" ht="20.100000000000001" customHeight="1" thickBot="1" x14ac:dyDescent="0.3">
      <c r="A291" s="118" t="s">
        <v>113</v>
      </c>
      <c r="B291" s="87">
        <v>0</v>
      </c>
      <c r="C291" s="87">
        <v>0</v>
      </c>
      <c r="D291" s="87">
        <v>0</v>
      </c>
      <c r="E291" s="88">
        <v>0</v>
      </c>
    </row>
    <row r="292" spans="1:5" ht="20.100000000000001" customHeight="1" thickBot="1" x14ac:dyDescent="0.3">
      <c r="A292" s="163" t="s">
        <v>195</v>
      </c>
      <c r="B292" s="38">
        <f>B168</f>
        <v>1000</v>
      </c>
      <c r="C292" s="38">
        <f>C168</f>
        <v>5000</v>
      </c>
      <c r="D292" s="38">
        <f>D168</f>
        <v>5000</v>
      </c>
      <c r="E292" s="164">
        <f>E168</f>
        <v>5000</v>
      </c>
    </row>
    <row r="293" spans="1:5" ht="20.100000000000001" customHeight="1" thickBot="1" x14ac:dyDescent="0.3">
      <c r="A293" s="118" t="s">
        <v>78</v>
      </c>
      <c r="B293" s="33">
        <v>1000</v>
      </c>
      <c r="C293" s="165">
        <v>5000</v>
      </c>
      <c r="D293" s="165">
        <v>5000</v>
      </c>
      <c r="E293" s="166">
        <v>5000</v>
      </c>
    </row>
    <row r="294" spans="1:5" ht="20.100000000000001" customHeight="1" thickBot="1" x14ac:dyDescent="0.3">
      <c r="A294" s="118" t="s">
        <v>210</v>
      </c>
      <c r="B294" s="33">
        <v>0</v>
      </c>
      <c r="C294" s="33">
        <v>0</v>
      </c>
      <c r="D294" s="33">
        <v>0</v>
      </c>
      <c r="E294" s="167">
        <v>0</v>
      </c>
    </row>
    <row r="295" spans="1:5" ht="20.100000000000001" customHeight="1" thickBot="1" x14ac:dyDescent="0.3">
      <c r="A295" s="118" t="s">
        <v>112</v>
      </c>
      <c r="B295" s="33">
        <v>0</v>
      </c>
      <c r="C295" s="33">
        <v>0</v>
      </c>
      <c r="D295" s="33">
        <v>0</v>
      </c>
      <c r="E295" s="167">
        <v>0</v>
      </c>
    </row>
    <row r="296" spans="1:5" ht="20.100000000000001" customHeight="1" thickBot="1" x14ac:dyDescent="0.3">
      <c r="A296" s="118" t="s">
        <v>113</v>
      </c>
      <c r="B296" s="33">
        <v>0</v>
      </c>
      <c r="C296" s="33">
        <v>0</v>
      </c>
      <c r="D296" s="33">
        <v>0</v>
      </c>
      <c r="E296" s="167">
        <v>0</v>
      </c>
    </row>
    <row r="297" spans="1:5" ht="15" customHeight="1" thickBot="1" x14ac:dyDescent="0.3">
      <c r="A297" s="168" t="s">
        <v>87</v>
      </c>
      <c r="B297" s="169">
        <f>B264-B265</f>
        <v>0</v>
      </c>
      <c r="C297" s="169">
        <f t="shared" ref="C297:E297" si="30">C264-C265</f>
        <v>0</v>
      </c>
      <c r="D297" s="169">
        <f t="shared" si="30"/>
        <v>0</v>
      </c>
      <c r="E297" s="170">
        <f t="shared" si="30"/>
        <v>0</v>
      </c>
    </row>
  </sheetData>
  <mergeCells count="71">
    <mergeCell ref="A227:A228"/>
    <mergeCell ref="A235:E235"/>
    <mergeCell ref="A236:A237"/>
    <mergeCell ref="A260:A262"/>
    <mergeCell ref="B260:E262"/>
    <mergeCell ref="B226:E226"/>
    <mergeCell ref="A182:A183"/>
    <mergeCell ref="A190:E190"/>
    <mergeCell ref="A191:A192"/>
    <mergeCell ref="A215:A217"/>
    <mergeCell ref="B215:E217"/>
    <mergeCell ref="B219:E219"/>
    <mergeCell ref="A220:E220"/>
    <mergeCell ref="A222:E222"/>
    <mergeCell ref="A223:E223"/>
    <mergeCell ref="B224:E224"/>
    <mergeCell ref="B225:E225"/>
    <mergeCell ref="B181:E181"/>
    <mergeCell ref="B149:E149"/>
    <mergeCell ref="B150:E150"/>
    <mergeCell ref="B151:E151"/>
    <mergeCell ref="A152:A153"/>
    <mergeCell ref="A160:E160"/>
    <mergeCell ref="A161:A162"/>
    <mergeCell ref="A174:A176"/>
    <mergeCell ref="B174:E176"/>
    <mergeCell ref="A178:E178"/>
    <mergeCell ref="B179:E179"/>
    <mergeCell ref="B180:E180"/>
    <mergeCell ref="B148:E148"/>
    <mergeCell ref="A105:E105"/>
    <mergeCell ref="B106:E106"/>
    <mergeCell ref="B107:E107"/>
    <mergeCell ref="B108:E108"/>
    <mergeCell ref="A109:A110"/>
    <mergeCell ref="A117:E117"/>
    <mergeCell ref="A118:A119"/>
    <mergeCell ref="A143:A145"/>
    <mergeCell ref="B143:E145"/>
    <mergeCell ref="A146:E146"/>
    <mergeCell ref="A147:E147"/>
    <mergeCell ref="B67:E67"/>
    <mergeCell ref="A68:A69"/>
    <mergeCell ref="A76:E76"/>
    <mergeCell ref="A77:A78"/>
    <mergeCell ref="A101:A103"/>
    <mergeCell ref="B101:E103"/>
    <mergeCell ref="B66:E66"/>
    <mergeCell ref="A23:E23"/>
    <mergeCell ref="B24:E24"/>
    <mergeCell ref="B25:E25"/>
    <mergeCell ref="B26:E26"/>
    <mergeCell ref="A27:A28"/>
    <mergeCell ref="A35:E35"/>
    <mergeCell ref="A36:A37"/>
    <mergeCell ref="A60:A62"/>
    <mergeCell ref="B60:E62"/>
    <mergeCell ref="A64:E64"/>
    <mergeCell ref="B65:E65"/>
    <mergeCell ref="A1:E1"/>
    <mergeCell ref="A9:E11"/>
    <mergeCell ref="B12:E12"/>
    <mergeCell ref="A13:A14"/>
    <mergeCell ref="B17:E17"/>
    <mergeCell ref="A22:E22"/>
    <mergeCell ref="A2:E2"/>
    <mergeCell ref="A3:E3"/>
    <mergeCell ref="B5:E5"/>
    <mergeCell ref="B6:E6"/>
    <mergeCell ref="B7:E7"/>
    <mergeCell ref="A18:E18"/>
  </mergeCells>
  <pageMargins left="0.7" right="0.7" top="0.75" bottom="0.75" header="0.3" footer="0.3"/>
  <pageSetup scale="7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26"/>
  <sheetViews>
    <sheetView topLeftCell="A100" zoomScale="120" zoomScaleNormal="120" workbookViewId="0">
      <selection activeCell="K119" sqref="K119"/>
    </sheetView>
  </sheetViews>
  <sheetFormatPr defaultRowHeight="15" x14ac:dyDescent="0.25"/>
  <cols>
    <col min="1" max="1" width="28.5703125" customWidth="1"/>
    <col min="2" max="3" width="11.7109375" customWidth="1"/>
    <col min="4" max="4" width="19.85546875" customWidth="1"/>
    <col min="5" max="5" width="11.7109375" customWidth="1"/>
    <col min="7" max="7" width="9.140625" customWidth="1"/>
    <col min="8" max="8" width="11" customWidth="1"/>
    <col min="9" max="9" width="16" customWidth="1"/>
    <col min="255" max="255" width="11" customWidth="1"/>
    <col min="256" max="256" width="12" customWidth="1"/>
    <col min="257" max="257" width="28.5703125" customWidth="1"/>
    <col min="258" max="259" width="11.7109375" customWidth="1"/>
    <col min="260" max="260" width="19.85546875" customWidth="1"/>
    <col min="261" max="261" width="11.7109375" customWidth="1"/>
    <col min="263" max="263" width="9.140625" customWidth="1"/>
    <col min="264" max="264" width="11" customWidth="1"/>
    <col min="265" max="265" width="16" customWidth="1"/>
    <col min="511" max="511" width="11" customWidth="1"/>
    <col min="512" max="512" width="12" customWidth="1"/>
    <col min="513" max="513" width="28.5703125" customWidth="1"/>
    <col min="514" max="515" width="11.7109375" customWidth="1"/>
    <col min="516" max="516" width="19.85546875" customWidth="1"/>
    <col min="517" max="517" width="11.7109375" customWidth="1"/>
    <col min="519" max="519" width="9.140625" customWidth="1"/>
    <col min="520" max="520" width="11" customWidth="1"/>
    <col min="521" max="521" width="16" customWidth="1"/>
    <col min="767" max="767" width="11" customWidth="1"/>
    <col min="768" max="768" width="12" customWidth="1"/>
    <col min="769" max="769" width="28.5703125" customWidth="1"/>
    <col min="770" max="771" width="11.7109375" customWidth="1"/>
    <col min="772" max="772" width="19.85546875" customWidth="1"/>
    <col min="773" max="773" width="11.7109375" customWidth="1"/>
    <col min="775" max="775" width="9.140625" customWidth="1"/>
    <col min="776" max="776" width="11" customWidth="1"/>
    <col min="777" max="777" width="16" customWidth="1"/>
    <col min="1023" max="1023" width="11" customWidth="1"/>
    <col min="1024" max="1024" width="12" customWidth="1"/>
    <col min="1025" max="1025" width="28.5703125" customWidth="1"/>
    <col min="1026" max="1027" width="11.7109375" customWidth="1"/>
    <col min="1028" max="1028" width="19.85546875" customWidth="1"/>
    <col min="1029" max="1029" width="11.7109375" customWidth="1"/>
    <col min="1031" max="1031" width="9.140625" customWidth="1"/>
    <col min="1032" max="1032" width="11" customWidth="1"/>
    <col min="1033" max="1033" width="16" customWidth="1"/>
    <col min="1279" max="1279" width="11" customWidth="1"/>
    <col min="1280" max="1280" width="12" customWidth="1"/>
    <col min="1281" max="1281" width="28.5703125" customWidth="1"/>
    <col min="1282" max="1283" width="11.7109375" customWidth="1"/>
    <col min="1284" max="1284" width="19.85546875" customWidth="1"/>
    <col min="1285" max="1285" width="11.7109375" customWidth="1"/>
    <col min="1287" max="1287" width="9.140625" customWidth="1"/>
    <col min="1288" max="1288" width="11" customWidth="1"/>
    <col min="1289" max="1289" width="16" customWidth="1"/>
    <col min="1535" max="1535" width="11" customWidth="1"/>
    <col min="1536" max="1536" width="12" customWidth="1"/>
    <col min="1537" max="1537" width="28.5703125" customWidth="1"/>
    <col min="1538" max="1539" width="11.7109375" customWidth="1"/>
    <col min="1540" max="1540" width="19.85546875" customWidth="1"/>
    <col min="1541" max="1541" width="11.7109375" customWidth="1"/>
    <col min="1543" max="1543" width="9.140625" customWidth="1"/>
    <col min="1544" max="1544" width="11" customWidth="1"/>
    <col min="1545" max="1545" width="16" customWidth="1"/>
    <col min="1791" max="1791" width="11" customWidth="1"/>
    <col min="1792" max="1792" width="12" customWidth="1"/>
    <col min="1793" max="1793" width="28.5703125" customWidth="1"/>
    <col min="1794" max="1795" width="11.7109375" customWidth="1"/>
    <col min="1796" max="1796" width="19.85546875" customWidth="1"/>
    <col min="1797" max="1797" width="11.7109375" customWidth="1"/>
    <col min="1799" max="1799" width="9.140625" customWidth="1"/>
    <col min="1800" max="1800" width="11" customWidth="1"/>
    <col min="1801" max="1801" width="16" customWidth="1"/>
    <col min="2047" max="2047" width="11" customWidth="1"/>
    <col min="2048" max="2048" width="12" customWidth="1"/>
    <col min="2049" max="2049" width="28.5703125" customWidth="1"/>
    <col min="2050" max="2051" width="11.7109375" customWidth="1"/>
    <col min="2052" max="2052" width="19.85546875" customWidth="1"/>
    <col min="2053" max="2053" width="11.7109375" customWidth="1"/>
    <col min="2055" max="2055" width="9.140625" customWidth="1"/>
    <col min="2056" max="2056" width="11" customWidth="1"/>
    <col min="2057" max="2057" width="16" customWidth="1"/>
    <col min="2303" max="2303" width="11" customWidth="1"/>
    <col min="2304" max="2304" width="12" customWidth="1"/>
    <col min="2305" max="2305" width="28.5703125" customWidth="1"/>
    <col min="2306" max="2307" width="11.7109375" customWidth="1"/>
    <col min="2308" max="2308" width="19.85546875" customWidth="1"/>
    <col min="2309" max="2309" width="11.7109375" customWidth="1"/>
    <col min="2311" max="2311" width="9.140625" customWidth="1"/>
    <col min="2312" max="2312" width="11" customWidth="1"/>
    <col min="2313" max="2313" width="16" customWidth="1"/>
    <col min="2559" max="2559" width="11" customWidth="1"/>
    <col min="2560" max="2560" width="12" customWidth="1"/>
    <col min="2561" max="2561" width="28.5703125" customWidth="1"/>
    <col min="2562" max="2563" width="11.7109375" customWidth="1"/>
    <col min="2564" max="2564" width="19.85546875" customWidth="1"/>
    <col min="2565" max="2565" width="11.7109375" customWidth="1"/>
    <col min="2567" max="2567" width="9.140625" customWidth="1"/>
    <col min="2568" max="2568" width="11" customWidth="1"/>
    <col min="2569" max="2569" width="16" customWidth="1"/>
    <col min="2815" max="2815" width="11" customWidth="1"/>
    <col min="2816" max="2816" width="12" customWidth="1"/>
    <col min="2817" max="2817" width="28.5703125" customWidth="1"/>
    <col min="2818" max="2819" width="11.7109375" customWidth="1"/>
    <col min="2820" max="2820" width="19.85546875" customWidth="1"/>
    <col min="2821" max="2821" width="11.7109375" customWidth="1"/>
    <col min="2823" max="2823" width="9.140625" customWidth="1"/>
    <col min="2824" max="2824" width="11" customWidth="1"/>
    <col min="2825" max="2825" width="16" customWidth="1"/>
    <col min="3071" max="3071" width="11" customWidth="1"/>
    <col min="3072" max="3072" width="12" customWidth="1"/>
    <col min="3073" max="3073" width="28.5703125" customWidth="1"/>
    <col min="3074" max="3075" width="11.7109375" customWidth="1"/>
    <col min="3076" max="3076" width="19.85546875" customWidth="1"/>
    <col min="3077" max="3077" width="11.7109375" customWidth="1"/>
    <col min="3079" max="3079" width="9.140625" customWidth="1"/>
    <col min="3080" max="3080" width="11" customWidth="1"/>
    <col min="3081" max="3081" width="16" customWidth="1"/>
    <col min="3327" max="3327" width="11" customWidth="1"/>
    <col min="3328" max="3328" width="12" customWidth="1"/>
    <col min="3329" max="3329" width="28.5703125" customWidth="1"/>
    <col min="3330" max="3331" width="11.7109375" customWidth="1"/>
    <col min="3332" max="3332" width="19.85546875" customWidth="1"/>
    <col min="3333" max="3333" width="11.7109375" customWidth="1"/>
    <col min="3335" max="3335" width="9.140625" customWidth="1"/>
    <col min="3336" max="3336" width="11" customWidth="1"/>
    <col min="3337" max="3337" width="16" customWidth="1"/>
    <col min="3583" max="3583" width="11" customWidth="1"/>
    <col min="3584" max="3584" width="12" customWidth="1"/>
    <col min="3585" max="3585" width="28.5703125" customWidth="1"/>
    <col min="3586" max="3587" width="11.7109375" customWidth="1"/>
    <col min="3588" max="3588" width="19.85546875" customWidth="1"/>
    <col min="3589" max="3589" width="11.7109375" customWidth="1"/>
    <col min="3591" max="3591" width="9.140625" customWidth="1"/>
    <col min="3592" max="3592" width="11" customWidth="1"/>
    <col min="3593" max="3593" width="16" customWidth="1"/>
    <col min="3839" max="3839" width="11" customWidth="1"/>
    <col min="3840" max="3840" width="12" customWidth="1"/>
    <col min="3841" max="3841" width="28.5703125" customWidth="1"/>
    <col min="3842" max="3843" width="11.7109375" customWidth="1"/>
    <col min="3844" max="3844" width="19.85546875" customWidth="1"/>
    <col min="3845" max="3845" width="11.7109375" customWidth="1"/>
    <col min="3847" max="3847" width="9.140625" customWidth="1"/>
    <col min="3848" max="3848" width="11" customWidth="1"/>
    <col min="3849" max="3849" width="16" customWidth="1"/>
    <col min="4095" max="4095" width="11" customWidth="1"/>
    <col min="4096" max="4096" width="12" customWidth="1"/>
    <col min="4097" max="4097" width="28.5703125" customWidth="1"/>
    <col min="4098" max="4099" width="11.7109375" customWidth="1"/>
    <col min="4100" max="4100" width="19.85546875" customWidth="1"/>
    <col min="4101" max="4101" width="11.7109375" customWidth="1"/>
    <col min="4103" max="4103" width="9.140625" customWidth="1"/>
    <col min="4104" max="4104" width="11" customWidth="1"/>
    <col min="4105" max="4105" width="16" customWidth="1"/>
    <col min="4351" max="4351" width="11" customWidth="1"/>
    <col min="4352" max="4352" width="12" customWidth="1"/>
    <col min="4353" max="4353" width="28.5703125" customWidth="1"/>
    <col min="4354" max="4355" width="11.7109375" customWidth="1"/>
    <col min="4356" max="4356" width="19.85546875" customWidth="1"/>
    <col min="4357" max="4357" width="11.7109375" customWidth="1"/>
    <col min="4359" max="4359" width="9.140625" customWidth="1"/>
    <col min="4360" max="4360" width="11" customWidth="1"/>
    <col min="4361" max="4361" width="16" customWidth="1"/>
    <col min="4607" max="4607" width="11" customWidth="1"/>
    <col min="4608" max="4608" width="12" customWidth="1"/>
    <col min="4609" max="4609" width="28.5703125" customWidth="1"/>
    <col min="4610" max="4611" width="11.7109375" customWidth="1"/>
    <col min="4612" max="4612" width="19.85546875" customWidth="1"/>
    <col min="4613" max="4613" width="11.7109375" customWidth="1"/>
    <col min="4615" max="4615" width="9.140625" customWidth="1"/>
    <col min="4616" max="4616" width="11" customWidth="1"/>
    <col min="4617" max="4617" width="16" customWidth="1"/>
    <col min="4863" max="4863" width="11" customWidth="1"/>
    <col min="4864" max="4864" width="12" customWidth="1"/>
    <col min="4865" max="4865" width="28.5703125" customWidth="1"/>
    <col min="4866" max="4867" width="11.7109375" customWidth="1"/>
    <col min="4868" max="4868" width="19.85546875" customWidth="1"/>
    <col min="4869" max="4869" width="11.7109375" customWidth="1"/>
    <col min="4871" max="4871" width="9.140625" customWidth="1"/>
    <col min="4872" max="4872" width="11" customWidth="1"/>
    <col min="4873" max="4873" width="16" customWidth="1"/>
    <col min="5119" max="5119" width="11" customWidth="1"/>
    <col min="5120" max="5120" width="12" customWidth="1"/>
    <col min="5121" max="5121" width="28.5703125" customWidth="1"/>
    <col min="5122" max="5123" width="11.7109375" customWidth="1"/>
    <col min="5124" max="5124" width="19.85546875" customWidth="1"/>
    <col min="5125" max="5125" width="11.7109375" customWidth="1"/>
    <col min="5127" max="5127" width="9.140625" customWidth="1"/>
    <col min="5128" max="5128" width="11" customWidth="1"/>
    <col min="5129" max="5129" width="16" customWidth="1"/>
    <col min="5375" max="5375" width="11" customWidth="1"/>
    <col min="5376" max="5376" width="12" customWidth="1"/>
    <col min="5377" max="5377" width="28.5703125" customWidth="1"/>
    <col min="5378" max="5379" width="11.7109375" customWidth="1"/>
    <col min="5380" max="5380" width="19.85546875" customWidth="1"/>
    <col min="5381" max="5381" width="11.7109375" customWidth="1"/>
    <col min="5383" max="5383" width="9.140625" customWidth="1"/>
    <col min="5384" max="5384" width="11" customWidth="1"/>
    <col min="5385" max="5385" width="16" customWidth="1"/>
    <col min="5631" max="5631" width="11" customWidth="1"/>
    <col min="5632" max="5632" width="12" customWidth="1"/>
    <col min="5633" max="5633" width="28.5703125" customWidth="1"/>
    <col min="5634" max="5635" width="11.7109375" customWidth="1"/>
    <col min="5636" max="5636" width="19.85546875" customWidth="1"/>
    <col min="5637" max="5637" width="11.7109375" customWidth="1"/>
    <col min="5639" max="5639" width="9.140625" customWidth="1"/>
    <col min="5640" max="5640" width="11" customWidth="1"/>
    <col min="5641" max="5641" width="16" customWidth="1"/>
    <col min="5887" max="5887" width="11" customWidth="1"/>
    <col min="5888" max="5888" width="12" customWidth="1"/>
    <col min="5889" max="5889" width="28.5703125" customWidth="1"/>
    <col min="5890" max="5891" width="11.7109375" customWidth="1"/>
    <col min="5892" max="5892" width="19.85546875" customWidth="1"/>
    <col min="5893" max="5893" width="11.7109375" customWidth="1"/>
    <col min="5895" max="5895" width="9.140625" customWidth="1"/>
    <col min="5896" max="5896" width="11" customWidth="1"/>
    <col min="5897" max="5897" width="16" customWidth="1"/>
    <col min="6143" max="6143" width="11" customWidth="1"/>
    <col min="6144" max="6144" width="12" customWidth="1"/>
    <col min="6145" max="6145" width="28.5703125" customWidth="1"/>
    <col min="6146" max="6147" width="11.7109375" customWidth="1"/>
    <col min="6148" max="6148" width="19.85546875" customWidth="1"/>
    <col min="6149" max="6149" width="11.7109375" customWidth="1"/>
    <col min="6151" max="6151" width="9.140625" customWidth="1"/>
    <col min="6152" max="6152" width="11" customWidth="1"/>
    <col min="6153" max="6153" width="16" customWidth="1"/>
    <col min="6399" max="6399" width="11" customWidth="1"/>
    <col min="6400" max="6400" width="12" customWidth="1"/>
    <col min="6401" max="6401" width="28.5703125" customWidth="1"/>
    <col min="6402" max="6403" width="11.7109375" customWidth="1"/>
    <col min="6404" max="6404" width="19.85546875" customWidth="1"/>
    <col min="6405" max="6405" width="11.7109375" customWidth="1"/>
    <col min="6407" max="6407" width="9.140625" customWidth="1"/>
    <col min="6408" max="6408" width="11" customWidth="1"/>
    <col min="6409" max="6409" width="16" customWidth="1"/>
    <col min="6655" max="6655" width="11" customWidth="1"/>
    <col min="6656" max="6656" width="12" customWidth="1"/>
    <col min="6657" max="6657" width="28.5703125" customWidth="1"/>
    <col min="6658" max="6659" width="11.7109375" customWidth="1"/>
    <col min="6660" max="6660" width="19.85546875" customWidth="1"/>
    <col min="6661" max="6661" width="11.7109375" customWidth="1"/>
    <col min="6663" max="6663" width="9.140625" customWidth="1"/>
    <col min="6664" max="6664" width="11" customWidth="1"/>
    <col min="6665" max="6665" width="16" customWidth="1"/>
    <col min="6911" max="6911" width="11" customWidth="1"/>
    <col min="6912" max="6912" width="12" customWidth="1"/>
    <col min="6913" max="6913" width="28.5703125" customWidth="1"/>
    <col min="6914" max="6915" width="11.7109375" customWidth="1"/>
    <col min="6916" max="6916" width="19.85546875" customWidth="1"/>
    <col min="6917" max="6917" width="11.7109375" customWidth="1"/>
    <col min="6919" max="6919" width="9.140625" customWidth="1"/>
    <col min="6920" max="6920" width="11" customWidth="1"/>
    <col min="6921" max="6921" width="16" customWidth="1"/>
    <col min="7167" max="7167" width="11" customWidth="1"/>
    <col min="7168" max="7168" width="12" customWidth="1"/>
    <col min="7169" max="7169" width="28.5703125" customWidth="1"/>
    <col min="7170" max="7171" width="11.7109375" customWidth="1"/>
    <col min="7172" max="7172" width="19.85546875" customWidth="1"/>
    <col min="7173" max="7173" width="11.7109375" customWidth="1"/>
    <col min="7175" max="7175" width="9.140625" customWidth="1"/>
    <col min="7176" max="7176" width="11" customWidth="1"/>
    <col min="7177" max="7177" width="16" customWidth="1"/>
    <col min="7423" max="7423" width="11" customWidth="1"/>
    <col min="7424" max="7424" width="12" customWidth="1"/>
    <col min="7425" max="7425" width="28.5703125" customWidth="1"/>
    <col min="7426" max="7427" width="11.7109375" customWidth="1"/>
    <col min="7428" max="7428" width="19.85546875" customWidth="1"/>
    <col min="7429" max="7429" width="11.7109375" customWidth="1"/>
    <col min="7431" max="7431" width="9.140625" customWidth="1"/>
    <col min="7432" max="7432" width="11" customWidth="1"/>
    <col min="7433" max="7433" width="16" customWidth="1"/>
    <col min="7679" max="7679" width="11" customWidth="1"/>
    <col min="7680" max="7680" width="12" customWidth="1"/>
    <col min="7681" max="7681" width="28.5703125" customWidth="1"/>
    <col min="7682" max="7683" width="11.7109375" customWidth="1"/>
    <col min="7684" max="7684" width="19.85546875" customWidth="1"/>
    <col min="7685" max="7685" width="11.7109375" customWidth="1"/>
    <col min="7687" max="7687" width="9.140625" customWidth="1"/>
    <col min="7688" max="7688" width="11" customWidth="1"/>
    <col min="7689" max="7689" width="16" customWidth="1"/>
    <col min="7935" max="7935" width="11" customWidth="1"/>
    <col min="7936" max="7936" width="12" customWidth="1"/>
    <col min="7937" max="7937" width="28.5703125" customWidth="1"/>
    <col min="7938" max="7939" width="11.7109375" customWidth="1"/>
    <col min="7940" max="7940" width="19.85546875" customWidth="1"/>
    <col min="7941" max="7941" width="11.7109375" customWidth="1"/>
    <col min="7943" max="7943" width="9.140625" customWidth="1"/>
    <col min="7944" max="7944" width="11" customWidth="1"/>
    <col min="7945" max="7945" width="16" customWidth="1"/>
    <col min="8191" max="8191" width="11" customWidth="1"/>
    <col min="8192" max="8192" width="12" customWidth="1"/>
    <col min="8193" max="8193" width="28.5703125" customWidth="1"/>
    <col min="8194" max="8195" width="11.7109375" customWidth="1"/>
    <col min="8196" max="8196" width="19.85546875" customWidth="1"/>
    <col min="8197" max="8197" width="11.7109375" customWidth="1"/>
    <col min="8199" max="8199" width="9.140625" customWidth="1"/>
    <col min="8200" max="8200" width="11" customWidth="1"/>
    <col min="8201" max="8201" width="16" customWidth="1"/>
    <col min="8447" max="8447" width="11" customWidth="1"/>
    <col min="8448" max="8448" width="12" customWidth="1"/>
    <col min="8449" max="8449" width="28.5703125" customWidth="1"/>
    <col min="8450" max="8451" width="11.7109375" customWidth="1"/>
    <col min="8452" max="8452" width="19.85546875" customWidth="1"/>
    <col min="8453" max="8453" width="11.7109375" customWidth="1"/>
    <col min="8455" max="8455" width="9.140625" customWidth="1"/>
    <col min="8456" max="8456" width="11" customWidth="1"/>
    <col min="8457" max="8457" width="16" customWidth="1"/>
    <col min="8703" max="8703" width="11" customWidth="1"/>
    <col min="8704" max="8704" width="12" customWidth="1"/>
    <col min="8705" max="8705" width="28.5703125" customWidth="1"/>
    <col min="8706" max="8707" width="11.7109375" customWidth="1"/>
    <col min="8708" max="8708" width="19.85546875" customWidth="1"/>
    <col min="8709" max="8709" width="11.7109375" customWidth="1"/>
    <col min="8711" max="8711" width="9.140625" customWidth="1"/>
    <col min="8712" max="8712" width="11" customWidth="1"/>
    <col min="8713" max="8713" width="16" customWidth="1"/>
    <col min="8959" max="8959" width="11" customWidth="1"/>
    <col min="8960" max="8960" width="12" customWidth="1"/>
    <col min="8961" max="8961" width="28.5703125" customWidth="1"/>
    <col min="8962" max="8963" width="11.7109375" customWidth="1"/>
    <col min="8964" max="8964" width="19.85546875" customWidth="1"/>
    <col min="8965" max="8965" width="11.7109375" customWidth="1"/>
    <col min="8967" max="8967" width="9.140625" customWidth="1"/>
    <col min="8968" max="8968" width="11" customWidth="1"/>
    <col min="8969" max="8969" width="16" customWidth="1"/>
    <col min="9215" max="9215" width="11" customWidth="1"/>
    <col min="9216" max="9216" width="12" customWidth="1"/>
    <col min="9217" max="9217" width="28.5703125" customWidth="1"/>
    <col min="9218" max="9219" width="11.7109375" customWidth="1"/>
    <col min="9220" max="9220" width="19.85546875" customWidth="1"/>
    <col min="9221" max="9221" width="11.7109375" customWidth="1"/>
    <col min="9223" max="9223" width="9.140625" customWidth="1"/>
    <col min="9224" max="9224" width="11" customWidth="1"/>
    <col min="9225" max="9225" width="16" customWidth="1"/>
    <col min="9471" max="9471" width="11" customWidth="1"/>
    <col min="9472" max="9472" width="12" customWidth="1"/>
    <col min="9473" max="9473" width="28.5703125" customWidth="1"/>
    <col min="9474" max="9475" width="11.7109375" customWidth="1"/>
    <col min="9476" max="9476" width="19.85546875" customWidth="1"/>
    <col min="9477" max="9477" width="11.7109375" customWidth="1"/>
    <col min="9479" max="9479" width="9.140625" customWidth="1"/>
    <col min="9480" max="9480" width="11" customWidth="1"/>
    <col min="9481" max="9481" width="16" customWidth="1"/>
    <col min="9727" max="9727" width="11" customWidth="1"/>
    <col min="9728" max="9728" width="12" customWidth="1"/>
    <col min="9729" max="9729" width="28.5703125" customWidth="1"/>
    <col min="9730" max="9731" width="11.7109375" customWidth="1"/>
    <col min="9732" max="9732" width="19.85546875" customWidth="1"/>
    <col min="9733" max="9733" width="11.7109375" customWidth="1"/>
    <col min="9735" max="9735" width="9.140625" customWidth="1"/>
    <col min="9736" max="9736" width="11" customWidth="1"/>
    <col min="9737" max="9737" width="16" customWidth="1"/>
    <col min="9983" max="9983" width="11" customWidth="1"/>
    <col min="9984" max="9984" width="12" customWidth="1"/>
    <col min="9985" max="9985" width="28.5703125" customWidth="1"/>
    <col min="9986" max="9987" width="11.7109375" customWidth="1"/>
    <col min="9988" max="9988" width="19.85546875" customWidth="1"/>
    <col min="9989" max="9989" width="11.7109375" customWidth="1"/>
    <col min="9991" max="9991" width="9.140625" customWidth="1"/>
    <col min="9992" max="9992" width="11" customWidth="1"/>
    <col min="9993" max="9993" width="16" customWidth="1"/>
    <col min="10239" max="10239" width="11" customWidth="1"/>
    <col min="10240" max="10240" width="12" customWidth="1"/>
    <col min="10241" max="10241" width="28.5703125" customWidth="1"/>
    <col min="10242" max="10243" width="11.7109375" customWidth="1"/>
    <col min="10244" max="10244" width="19.85546875" customWidth="1"/>
    <col min="10245" max="10245" width="11.7109375" customWidth="1"/>
    <col min="10247" max="10247" width="9.140625" customWidth="1"/>
    <col min="10248" max="10248" width="11" customWidth="1"/>
    <col min="10249" max="10249" width="16" customWidth="1"/>
    <col min="10495" max="10495" width="11" customWidth="1"/>
    <col min="10496" max="10496" width="12" customWidth="1"/>
    <col min="10497" max="10497" width="28.5703125" customWidth="1"/>
    <col min="10498" max="10499" width="11.7109375" customWidth="1"/>
    <col min="10500" max="10500" width="19.85546875" customWidth="1"/>
    <col min="10501" max="10501" width="11.7109375" customWidth="1"/>
    <col min="10503" max="10503" width="9.140625" customWidth="1"/>
    <col min="10504" max="10504" width="11" customWidth="1"/>
    <col min="10505" max="10505" width="16" customWidth="1"/>
    <col min="10751" max="10751" width="11" customWidth="1"/>
    <col min="10752" max="10752" width="12" customWidth="1"/>
    <col min="10753" max="10753" width="28.5703125" customWidth="1"/>
    <col min="10754" max="10755" width="11.7109375" customWidth="1"/>
    <col min="10756" max="10756" width="19.85546875" customWidth="1"/>
    <col min="10757" max="10757" width="11.7109375" customWidth="1"/>
    <col min="10759" max="10759" width="9.140625" customWidth="1"/>
    <col min="10760" max="10760" width="11" customWidth="1"/>
    <col min="10761" max="10761" width="16" customWidth="1"/>
    <col min="11007" max="11007" width="11" customWidth="1"/>
    <col min="11008" max="11008" width="12" customWidth="1"/>
    <col min="11009" max="11009" width="28.5703125" customWidth="1"/>
    <col min="11010" max="11011" width="11.7109375" customWidth="1"/>
    <col min="11012" max="11012" width="19.85546875" customWidth="1"/>
    <col min="11013" max="11013" width="11.7109375" customWidth="1"/>
    <col min="11015" max="11015" width="9.140625" customWidth="1"/>
    <col min="11016" max="11016" width="11" customWidth="1"/>
    <col min="11017" max="11017" width="16" customWidth="1"/>
    <col min="11263" max="11263" width="11" customWidth="1"/>
    <col min="11264" max="11264" width="12" customWidth="1"/>
    <col min="11265" max="11265" width="28.5703125" customWidth="1"/>
    <col min="11266" max="11267" width="11.7109375" customWidth="1"/>
    <col min="11268" max="11268" width="19.85546875" customWidth="1"/>
    <col min="11269" max="11269" width="11.7109375" customWidth="1"/>
    <col min="11271" max="11271" width="9.140625" customWidth="1"/>
    <col min="11272" max="11272" width="11" customWidth="1"/>
    <col min="11273" max="11273" width="16" customWidth="1"/>
    <col min="11519" max="11519" width="11" customWidth="1"/>
    <col min="11520" max="11520" width="12" customWidth="1"/>
    <col min="11521" max="11521" width="28.5703125" customWidth="1"/>
    <col min="11522" max="11523" width="11.7109375" customWidth="1"/>
    <col min="11524" max="11524" width="19.85546875" customWidth="1"/>
    <col min="11525" max="11525" width="11.7109375" customWidth="1"/>
    <col min="11527" max="11527" width="9.140625" customWidth="1"/>
    <col min="11528" max="11528" width="11" customWidth="1"/>
    <col min="11529" max="11529" width="16" customWidth="1"/>
    <col min="11775" max="11775" width="11" customWidth="1"/>
    <col min="11776" max="11776" width="12" customWidth="1"/>
    <col min="11777" max="11777" width="28.5703125" customWidth="1"/>
    <col min="11778" max="11779" width="11.7109375" customWidth="1"/>
    <col min="11780" max="11780" width="19.85546875" customWidth="1"/>
    <col min="11781" max="11781" width="11.7109375" customWidth="1"/>
    <col min="11783" max="11783" width="9.140625" customWidth="1"/>
    <col min="11784" max="11784" width="11" customWidth="1"/>
    <col min="11785" max="11785" width="16" customWidth="1"/>
    <col min="12031" max="12031" width="11" customWidth="1"/>
    <col min="12032" max="12032" width="12" customWidth="1"/>
    <col min="12033" max="12033" width="28.5703125" customWidth="1"/>
    <col min="12034" max="12035" width="11.7109375" customWidth="1"/>
    <col min="12036" max="12036" width="19.85546875" customWidth="1"/>
    <col min="12037" max="12037" width="11.7109375" customWidth="1"/>
    <col min="12039" max="12039" width="9.140625" customWidth="1"/>
    <col min="12040" max="12040" width="11" customWidth="1"/>
    <col min="12041" max="12041" width="16" customWidth="1"/>
    <col min="12287" max="12287" width="11" customWidth="1"/>
    <col min="12288" max="12288" width="12" customWidth="1"/>
    <col min="12289" max="12289" width="28.5703125" customWidth="1"/>
    <col min="12290" max="12291" width="11.7109375" customWidth="1"/>
    <col min="12292" max="12292" width="19.85546875" customWidth="1"/>
    <col min="12293" max="12293" width="11.7109375" customWidth="1"/>
    <col min="12295" max="12295" width="9.140625" customWidth="1"/>
    <col min="12296" max="12296" width="11" customWidth="1"/>
    <col min="12297" max="12297" width="16" customWidth="1"/>
    <col min="12543" max="12543" width="11" customWidth="1"/>
    <col min="12544" max="12544" width="12" customWidth="1"/>
    <col min="12545" max="12545" width="28.5703125" customWidth="1"/>
    <col min="12546" max="12547" width="11.7109375" customWidth="1"/>
    <col min="12548" max="12548" width="19.85546875" customWidth="1"/>
    <col min="12549" max="12549" width="11.7109375" customWidth="1"/>
    <col min="12551" max="12551" width="9.140625" customWidth="1"/>
    <col min="12552" max="12552" width="11" customWidth="1"/>
    <col min="12553" max="12553" width="16" customWidth="1"/>
    <col min="12799" max="12799" width="11" customWidth="1"/>
    <col min="12800" max="12800" width="12" customWidth="1"/>
    <col min="12801" max="12801" width="28.5703125" customWidth="1"/>
    <col min="12802" max="12803" width="11.7109375" customWidth="1"/>
    <col min="12804" max="12804" width="19.85546875" customWidth="1"/>
    <col min="12805" max="12805" width="11.7109375" customWidth="1"/>
    <col min="12807" max="12807" width="9.140625" customWidth="1"/>
    <col min="12808" max="12808" width="11" customWidth="1"/>
    <col min="12809" max="12809" width="16" customWidth="1"/>
    <col min="13055" max="13055" width="11" customWidth="1"/>
    <col min="13056" max="13056" width="12" customWidth="1"/>
    <col min="13057" max="13057" width="28.5703125" customWidth="1"/>
    <col min="13058" max="13059" width="11.7109375" customWidth="1"/>
    <col min="13060" max="13060" width="19.85546875" customWidth="1"/>
    <col min="13061" max="13061" width="11.7109375" customWidth="1"/>
    <col min="13063" max="13063" width="9.140625" customWidth="1"/>
    <col min="13064" max="13064" width="11" customWidth="1"/>
    <col min="13065" max="13065" width="16" customWidth="1"/>
    <col min="13311" max="13311" width="11" customWidth="1"/>
    <col min="13312" max="13312" width="12" customWidth="1"/>
    <col min="13313" max="13313" width="28.5703125" customWidth="1"/>
    <col min="13314" max="13315" width="11.7109375" customWidth="1"/>
    <col min="13316" max="13316" width="19.85546875" customWidth="1"/>
    <col min="13317" max="13317" width="11.7109375" customWidth="1"/>
    <col min="13319" max="13319" width="9.140625" customWidth="1"/>
    <col min="13320" max="13320" width="11" customWidth="1"/>
    <col min="13321" max="13321" width="16" customWidth="1"/>
    <col min="13567" max="13567" width="11" customWidth="1"/>
    <col min="13568" max="13568" width="12" customWidth="1"/>
    <col min="13569" max="13569" width="28.5703125" customWidth="1"/>
    <col min="13570" max="13571" width="11.7109375" customWidth="1"/>
    <col min="13572" max="13572" width="19.85546875" customWidth="1"/>
    <col min="13573" max="13573" width="11.7109375" customWidth="1"/>
    <col min="13575" max="13575" width="9.140625" customWidth="1"/>
    <col min="13576" max="13576" width="11" customWidth="1"/>
    <col min="13577" max="13577" width="16" customWidth="1"/>
    <col min="13823" max="13823" width="11" customWidth="1"/>
    <col min="13824" max="13824" width="12" customWidth="1"/>
    <col min="13825" max="13825" width="28.5703125" customWidth="1"/>
    <col min="13826" max="13827" width="11.7109375" customWidth="1"/>
    <col min="13828" max="13828" width="19.85546875" customWidth="1"/>
    <col min="13829" max="13829" width="11.7109375" customWidth="1"/>
    <col min="13831" max="13831" width="9.140625" customWidth="1"/>
    <col min="13832" max="13832" width="11" customWidth="1"/>
    <col min="13833" max="13833" width="16" customWidth="1"/>
    <col min="14079" max="14079" width="11" customWidth="1"/>
    <col min="14080" max="14080" width="12" customWidth="1"/>
    <col min="14081" max="14081" width="28.5703125" customWidth="1"/>
    <col min="14082" max="14083" width="11.7109375" customWidth="1"/>
    <col min="14084" max="14084" width="19.85546875" customWidth="1"/>
    <col min="14085" max="14085" width="11.7109375" customWidth="1"/>
    <col min="14087" max="14087" width="9.140625" customWidth="1"/>
    <col min="14088" max="14088" width="11" customWidth="1"/>
    <col min="14089" max="14089" width="16" customWidth="1"/>
    <col min="14335" max="14335" width="11" customWidth="1"/>
    <col min="14336" max="14336" width="12" customWidth="1"/>
    <col min="14337" max="14337" width="28.5703125" customWidth="1"/>
    <col min="14338" max="14339" width="11.7109375" customWidth="1"/>
    <col min="14340" max="14340" width="19.85546875" customWidth="1"/>
    <col min="14341" max="14341" width="11.7109375" customWidth="1"/>
    <col min="14343" max="14343" width="9.140625" customWidth="1"/>
    <col min="14344" max="14344" width="11" customWidth="1"/>
    <col min="14345" max="14345" width="16" customWidth="1"/>
    <col min="14591" max="14591" width="11" customWidth="1"/>
    <col min="14592" max="14592" width="12" customWidth="1"/>
    <col min="14593" max="14593" width="28.5703125" customWidth="1"/>
    <col min="14594" max="14595" width="11.7109375" customWidth="1"/>
    <col min="14596" max="14596" width="19.85546875" customWidth="1"/>
    <col min="14597" max="14597" width="11.7109375" customWidth="1"/>
    <col min="14599" max="14599" width="9.140625" customWidth="1"/>
    <col min="14600" max="14600" width="11" customWidth="1"/>
    <col min="14601" max="14601" width="16" customWidth="1"/>
    <col min="14847" max="14847" width="11" customWidth="1"/>
    <col min="14848" max="14848" width="12" customWidth="1"/>
    <col min="14849" max="14849" width="28.5703125" customWidth="1"/>
    <col min="14850" max="14851" width="11.7109375" customWidth="1"/>
    <col min="14852" max="14852" width="19.85546875" customWidth="1"/>
    <col min="14853" max="14853" width="11.7109375" customWidth="1"/>
    <col min="14855" max="14855" width="9.140625" customWidth="1"/>
    <col min="14856" max="14856" width="11" customWidth="1"/>
    <col min="14857" max="14857" width="16" customWidth="1"/>
    <col min="15103" max="15103" width="11" customWidth="1"/>
    <col min="15104" max="15104" width="12" customWidth="1"/>
    <col min="15105" max="15105" width="28.5703125" customWidth="1"/>
    <col min="15106" max="15107" width="11.7109375" customWidth="1"/>
    <col min="15108" max="15108" width="19.85546875" customWidth="1"/>
    <col min="15109" max="15109" width="11.7109375" customWidth="1"/>
    <col min="15111" max="15111" width="9.140625" customWidth="1"/>
    <col min="15112" max="15112" width="11" customWidth="1"/>
    <col min="15113" max="15113" width="16" customWidth="1"/>
    <col min="15359" max="15359" width="11" customWidth="1"/>
    <col min="15360" max="15360" width="12" customWidth="1"/>
    <col min="15361" max="15361" width="28.5703125" customWidth="1"/>
    <col min="15362" max="15363" width="11.7109375" customWidth="1"/>
    <col min="15364" max="15364" width="19.85546875" customWidth="1"/>
    <col min="15365" max="15365" width="11.7109375" customWidth="1"/>
    <col min="15367" max="15367" width="9.140625" customWidth="1"/>
    <col min="15368" max="15368" width="11" customWidth="1"/>
    <col min="15369" max="15369" width="16" customWidth="1"/>
    <col min="15615" max="15615" width="11" customWidth="1"/>
    <col min="15616" max="15616" width="12" customWidth="1"/>
    <col min="15617" max="15617" width="28.5703125" customWidth="1"/>
    <col min="15618" max="15619" width="11.7109375" customWidth="1"/>
    <col min="15620" max="15620" width="19.85546875" customWidth="1"/>
    <col min="15621" max="15621" width="11.7109375" customWidth="1"/>
    <col min="15623" max="15623" width="9.140625" customWidth="1"/>
    <col min="15624" max="15624" width="11" customWidth="1"/>
    <col min="15625" max="15625" width="16" customWidth="1"/>
    <col min="15871" max="15871" width="11" customWidth="1"/>
    <col min="15872" max="15872" width="12" customWidth="1"/>
    <col min="15873" max="15873" width="28.5703125" customWidth="1"/>
    <col min="15874" max="15875" width="11.7109375" customWidth="1"/>
    <col min="15876" max="15876" width="19.85546875" customWidth="1"/>
    <col min="15877" max="15877" width="11.7109375" customWidth="1"/>
    <col min="15879" max="15879" width="9.140625" customWidth="1"/>
    <col min="15880" max="15880" width="11" customWidth="1"/>
    <col min="15881" max="15881" width="16" customWidth="1"/>
    <col min="16127" max="16127" width="11" customWidth="1"/>
    <col min="16128" max="16128" width="12" customWidth="1"/>
    <col min="16129" max="16129" width="28.5703125" customWidth="1"/>
    <col min="16130" max="16131" width="11.7109375" customWidth="1"/>
    <col min="16132" max="16132" width="19.85546875" customWidth="1"/>
    <col min="16133" max="16133" width="11.7109375" customWidth="1"/>
    <col min="16135" max="16135" width="9.140625" customWidth="1"/>
    <col min="16136" max="16136" width="11" customWidth="1"/>
    <col min="16137" max="16137" width="16" customWidth="1"/>
  </cols>
  <sheetData>
    <row r="2" spans="1:6" x14ac:dyDescent="0.25">
      <c r="A2" s="800" t="s">
        <v>37</v>
      </c>
      <c r="B2" s="800"/>
      <c r="C2" s="800"/>
      <c r="D2" s="800"/>
      <c r="E2" s="800"/>
    </row>
    <row r="3" spans="1:6" ht="18" customHeight="1" x14ac:dyDescent="0.25">
      <c r="A3" s="800" t="s">
        <v>247</v>
      </c>
      <c r="B3" s="800"/>
      <c r="C3" s="800"/>
      <c r="D3" s="800"/>
      <c r="E3" s="800"/>
      <c r="F3" s="288"/>
    </row>
    <row r="4" spans="1:6" ht="18" customHeight="1" x14ac:dyDescent="0.25">
      <c r="A4" s="801" t="s">
        <v>39</v>
      </c>
      <c r="B4" s="801"/>
      <c r="C4" s="801"/>
      <c r="D4" s="801"/>
      <c r="E4" s="801"/>
      <c r="F4" s="171"/>
    </row>
    <row r="5" spans="1:6" ht="15.75" thickBot="1" x14ac:dyDescent="0.3"/>
    <row r="6" spans="1:6" ht="15.75" thickBot="1" x14ac:dyDescent="0.3">
      <c r="A6" s="172" t="s">
        <v>40</v>
      </c>
      <c r="B6" s="802" t="s">
        <v>248</v>
      </c>
      <c r="C6" s="802"/>
      <c r="D6" s="802"/>
      <c r="E6" s="802"/>
    </row>
    <row r="7" spans="1:6" ht="15.75" thickBot="1" x14ac:dyDescent="0.3">
      <c r="A7" s="172" t="s">
        <v>8</v>
      </c>
      <c r="B7" s="803" t="s">
        <v>23</v>
      </c>
      <c r="C7" s="804"/>
      <c r="D7" s="804"/>
      <c r="E7" s="805"/>
    </row>
    <row r="8" spans="1:6" ht="15.75" thickBot="1" x14ac:dyDescent="0.3">
      <c r="A8" s="172" t="s">
        <v>42</v>
      </c>
      <c r="B8" s="806" t="s">
        <v>43</v>
      </c>
      <c r="C8" s="807"/>
      <c r="D8" s="807"/>
      <c r="E8" s="808"/>
    </row>
    <row r="9" spans="1:6" ht="15.75" thickBot="1" x14ac:dyDescent="0.3">
      <c r="A9" s="797" t="s">
        <v>9</v>
      </c>
      <c r="B9" s="798"/>
      <c r="C9" s="798"/>
      <c r="D9" s="798"/>
      <c r="E9" s="799"/>
    </row>
    <row r="10" spans="1:6" ht="15.75" customHeight="1" x14ac:dyDescent="0.25">
      <c r="A10" s="814" t="s">
        <v>249</v>
      </c>
      <c r="B10" s="815"/>
      <c r="C10" s="815"/>
      <c r="D10" s="815"/>
      <c r="E10" s="816"/>
    </row>
    <row r="11" spans="1:6" ht="39" customHeight="1" x14ac:dyDescent="0.25">
      <c r="A11" s="817"/>
      <c r="B11" s="818"/>
      <c r="C11" s="818"/>
      <c r="D11" s="818"/>
      <c r="E11" s="819"/>
    </row>
    <row r="12" spans="1:6" ht="42" customHeight="1" thickBot="1" x14ac:dyDescent="0.3">
      <c r="A12" s="820"/>
      <c r="B12" s="821"/>
      <c r="C12" s="821"/>
      <c r="D12" s="821"/>
      <c r="E12" s="822"/>
    </row>
    <row r="13" spans="1:6" ht="82.5" customHeight="1" thickBot="1" x14ac:dyDescent="0.3">
      <c r="A13" s="173" t="s">
        <v>45</v>
      </c>
      <c r="B13" s="823" t="s">
        <v>250</v>
      </c>
      <c r="C13" s="824"/>
      <c r="D13" s="824"/>
      <c r="E13" s="825"/>
    </row>
    <row r="14" spans="1:6" ht="23.25" customHeight="1" x14ac:dyDescent="0.25">
      <c r="A14" s="809" t="s">
        <v>47</v>
      </c>
      <c r="B14" s="174">
        <v>2019</v>
      </c>
      <c r="C14" s="174">
        <v>2020</v>
      </c>
      <c r="D14" s="174">
        <v>2021</v>
      </c>
      <c r="E14" s="174">
        <v>2022</v>
      </c>
    </row>
    <row r="15" spans="1:6" ht="15.75" thickBot="1" x14ac:dyDescent="0.3">
      <c r="A15" s="810"/>
      <c r="B15" s="175" t="s">
        <v>48</v>
      </c>
      <c r="C15" s="175" t="s">
        <v>49</v>
      </c>
      <c r="D15" s="175" t="s">
        <v>49</v>
      </c>
      <c r="E15" s="175" t="s">
        <v>49</v>
      </c>
    </row>
    <row r="16" spans="1:6" ht="23.25" thickBot="1" x14ac:dyDescent="0.3">
      <c r="A16" s="176" t="s">
        <v>251</v>
      </c>
      <c r="B16" s="177">
        <v>1</v>
      </c>
      <c r="C16" s="177">
        <v>1</v>
      </c>
      <c r="D16" s="177">
        <v>1</v>
      </c>
      <c r="E16" s="177">
        <v>1</v>
      </c>
    </row>
    <row r="17" spans="1:10" ht="24.75" customHeight="1" thickBot="1" x14ac:dyDescent="0.3">
      <c r="A17" s="178" t="s">
        <v>56</v>
      </c>
      <c r="B17" s="826" t="s">
        <v>252</v>
      </c>
      <c r="C17" s="827"/>
      <c r="D17" s="827"/>
      <c r="E17" s="828"/>
    </row>
    <row r="18" spans="1:10" ht="23.25" customHeight="1" thickBot="1" x14ac:dyDescent="0.3">
      <c r="A18" s="829" t="s">
        <v>58</v>
      </c>
      <c r="B18" s="830"/>
      <c r="C18" s="830"/>
      <c r="D18" s="830"/>
      <c r="E18" s="831"/>
      <c r="G18" s="179"/>
      <c r="H18" s="180"/>
      <c r="I18" s="179"/>
      <c r="J18" s="181"/>
    </row>
    <row r="19" spans="1:10" ht="23.25" thickBot="1" x14ac:dyDescent="0.3">
      <c r="A19" s="182" t="s">
        <v>253</v>
      </c>
      <c r="B19" s="183">
        <v>0.62</v>
      </c>
      <c r="C19" s="184">
        <v>0.65</v>
      </c>
      <c r="D19" s="184">
        <v>0.65</v>
      </c>
      <c r="E19" s="184">
        <v>0.65</v>
      </c>
      <c r="G19" s="185"/>
      <c r="H19" s="179"/>
      <c r="I19" s="179"/>
    </row>
    <row r="20" spans="1:10" ht="34.5" thickBot="1" x14ac:dyDescent="0.3">
      <c r="A20" s="186" t="s">
        <v>254</v>
      </c>
      <c r="B20" s="187" t="s">
        <v>255</v>
      </c>
      <c r="C20" s="188" t="s">
        <v>255</v>
      </c>
      <c r="D20" s="189" t="s">
        <v>256</v>
      </c>
      <c r="E20" s="189" t="s">
        <v>256</v>
      </c>
      <c r="G20" s="185"/>
      <c r="H20" s="179"/>
      <c r="I20" s="179"/>
    </row>
    <row r="21" spans="1:10" ht="34.5" thickBot="1" x14ac:dyDescent="0.3">
      <c r="A21" s="190" t="s">
        <v>257</v>
      </c>
      <c r="B21" s="191">
        <v>4.8</v>
      </c>
      <c r="C21" s="192">
        <v>4.9000000000000004</v>
      </c>
      <c r="D21" s="192">
        <v>5</v>
      </c>
      <c r="E21" s="192">
        <v>5</v>
      </c>
      <c r="G21" s="185"/>
      <c r="H21" s="193"/>
      <c r="I21" s="179"/>
    </row>
    <row r="22" spans="1:10" ht="23.25" thickBot="1" x14ac:dyDescent="0.3">
      <c r="A22" s="190" t="s">
        <v>258</v>
      </c>
      <c r="B22" s="194">
        <v>1</v>
      </c>
      <c r="C22" s="195">
        <v>1</v>
      </c>
      <c r="D22" s="195">
        <v>1</v>
      </c>
      <c r="E22" s="195">
        <v>1</v>
      </c>
      <c r="G22" s="185"/>
      <c r="H22" s="196"/>
      <c r="I22" s="179"/>
    </row>
    <row r="23" spans="1:10" ht="15.75" thickBot="1" x14ac:dyDescent="0.3">
      <c r="A23" s="832" t="s">
        <v>61</v>
      </c>
      <c r="B23" s="833"/>
      <c r="C23" s="833"/>
      <c r="D23" s="833"/>
      <c r="E23" s="834"/>
      <c r="G23" s="179"/>
      <c r="H23" s="179"/>
      <c r="I23" s="179"/>
    </row>
    <row r="24" spans="1:10" ht="15.75" thickBot="1" x14ac:dyDescent="0.3">
      <c r="A24" s="835" t="s">
        <v>62</v>
      </c>
      <c r="B24" s="836"/>
      <c r="C24" s="836"/>
      <c r="D24" s="836"/>
      <c r="E24" s="837"/>
      <c r="G24" s="197"/>
      <c r="H24" s="179"/>
      <c r="I24" s="179"/>
    </row>
    <row r="25" spans="1:10" ht="18.75" customHeight="1" thickBot="1" x14ac:dyDescent="0.3">
      <c r="A25" s="198" t="s">
        <v>63</v>
      </c>
      <c r="B25" s="838" t="s">
        <v>259</v>
      </c>
      <c r="C25" s="839"/>
      <c r="D25" s="839"/>
      <c r="E25" s="840"/>
      <c r="G25" s="179"/>
      <c r="H25" s="179"/>
      <c r="I25" s="179"/>
    </row>
    <row r="26" spans="1:10" ht="59.25" customHeight="1" thickBot="1" x14ac:dyDescent="0.3">
      <c r="A26" s="199" t="s">
        <v>65</v>
      </c>
      <c r="B26" s="841" t="s">
        <v>260</v>
      </c>
      <c r="C26" s="842"/>
      <c r="D26" s="842"/>
      <c r="E26" s="843"/>
      <c r="G26" s="200"/>
    </row>
    <row r="27" spans="1:10" ht="15" customHeight="1" thickBot="1" x14ac:dyDescent="0.3">
      <c r="A27" s="199" t="s">
        <v>67</v>
      </c>
      <c r="B27" s="844" t="s">
        <v>261</v>
      </c>
      <c r="C27" s="845"/>
      <c r="D27" s="845"/>
      <c r="E27" s="846"/>
    </row>
    <row r="28" spans="1:10" ht="12.75" customHeight="1" x14ac:dyDescent="0.25">
      <c r="A28" s="809"/>
      <c r="B28" s="202">
        <v>2019</v>
      </c>
      <c r="C28" s="202">
        <v>2020</v>
      </c>
      <c r="D28" s="202">
        <v>2021</v>
      </c>
      <c r="E28" s="202">
        <v>2022</v>
      </c>
    </row>
    <row r="29" spans="1:10" ht="15.75" customHeight="1" thickBot="1" x14ac:dyDescent="0.3">
      <c r="A29" s="810"/>
      <c r="B29" s="203" t="s">
        <v>48</v>
      </c>
      <c r="C29" s="203" t="s">
        <v>49</v>
      </c>
      <c r="D29" s="203" t="s">
        <v>49</v>
      </c>
      <c r="E29" s="203" t="s">
        <v>49</v>
      </c>
    </row>
    <row r="30" spans="1:10" ht="15.75" thickBot="1" x14ac:dyDescent="0.3">
      <c r="A30" s="199" t="s">
        <v>69</v>
      </c>
      <c r="B30" s="204">
        <v>45</v>
      </c>
      <c r="C30" s="204">
        <v>45</v>
      </c>
      <c r="D30" s="204">
        <v>48</v>
      </c>
      <c r="E30" s="204">
        <v>50</v>
      </c>
    </row>
    <row r="31" spans="1:10" ht="15.75" thickBot="1" x14ac:dyDescent="0.3">
      <c r="A31" s="199" t="s">
        <v>70</v>
      </c>
      <c r="B31" s="204">
        <v>14500</v>
      </c>
      <c r="C31" s="204">
        <v>14500</v>
      </c>
      <c r="D31" s="204">
        <v>15000</v>
      </c>
      <c r="E31" s="204">
        <v>15000</v>
      </c>
    </row>
    <row r="32" spans="1:10" ht="15.75" thickBot="1" x14ac:dyDescent="0.3">
      <c r="A32" s="199" t="s">
        <v>71</v>
      </c>
      <c r="B32" s="204">
        <f>B31/B30</f>
        <v>322.22222222222223</v>
      </c>
      <c r="C32" s="204">
        <f>C31/C30</f>
        <v>322.22222222222223</v>
      </c>
      <c r="D32" s="204">
        <f>D31/D30</f>
        <v>312.5</v>
      </c>
      <c r="E32" s="204">
        <f>E31/E30</f>
        <v>300</v>
      </c>
    </row>
    <row r="33" spans="1:11" ht="15.75" thickBot="1" x14ac:dyDescent="0.3">
      <c r="A33" s="199" t="s">
        <v>72</v>
      </c>
      <c r="B33" s="205" t="s">
        <v>73</v>
      </c>
      <c r="C33" s="206">
        <f>C30/B30-1</f>
        <v>0</v>
      </c>
      <c r="D33" s="206">
        <f t="shared" ref="D33:E35" si="0">D30/C30-1</f>
        <v>6.6666666666666652E-2</v>
      </c>
      <c r="E33" s="206">
        <f t="shared" si="0"/>
        <v>4.1666666666666741E-2</v>
      </c>
      <c r="G33" s="207"/>
      <c r="H33" s="181"/>
      <c r="I33" s="207"/>
      <c r="J33" s="207"/>
      <c r="K33" s="207"/>
    </row>
    <row r="34" spans="1:11" ht="15.75" thickBot="1" x14ac:dyDescent="0.3">
      <c r="A34" s="199" t="s">
        <v>74</v>
      </c>
      <c r="B34" s="205" t="s">
        <v>73</v>
      </c>
      <c r="C34" s="206">
        <f>C31/B31-1</f>
        <v>0</v>
      </c>
      <c r="D34" s="206">
        <f t="shared" si="0"/>
        <v>3.4482758620689724E-2</v>
      </c>
      <c r="E34" s="206">
        <f t="shared" si="0"/>
        <v>0</v>
      </c>
    </row>
    <row r="35" spans="1:11" ht="15.75" thickBot="1" x14ac:dyDescent="0.3">
      <c r="A35" s="199" t="s">
        <v>75</v>
      </c>
      <c r="B35" s="205" t="s">
        <v>73</v>
      </c>
      <c r="C35" s="206">
        <f>C32/B32-1</f>
        <v>0</v>
      </c>
      <c r="D35" s="206">
        <f t="shared" si="0"/>
        <v>-3.0172413793103425E-2</v>
      </c>
      <c r="E35" s="206">
        <f t="shared" si="0"/>
        <v>-4.0000000000000036E-2</v>
      </c>
    </row>
    <row r="36" spans="1:11" ht="15.75" customHeight="1" thickBot="1" x14ac:dyDescent="0.3">
      <c r="A36" s="811" t="s">
        <v>262</v>
      </c>
      <c r="B36" s="812"/>
      <c r="C36" s="812"/>
      <c r="D36" s="812"/>
      <c r="E36" s="813"/>
    </row>
    <row r="37" spans="1:11" ht="12.75" customHeight="1" x14ac:dyDescent="0.25">
      <c r="A37" s="809"/>
      <c r="B37" s="202">
        <v>2019</v>
      </c>
      <c r="C37" s="202">
        <v>2020</v>
      </c>
      <c r="D37" s="202">
        <v>2021</v>
      </c>
      <c r="E37" s="202">
        <v>2022</v>
      </c>
    </row>
    <row r="38" spans="1:11" ht="15.75" thickBot="1" x14ac:dyDescent="0.3">
      <c r="A38" s="810"/>
      <c r="B38" s="203" t="s">
        <v>48</v>
      </c>
      <c r="C38" s="203" t="s">
        <v>49</v>
      </c>
      <c r="D38" s="203" t="s">
        <v>49</v>
      </c>
      <c r="E38" s="203" t="s">
        <v>49</v>
      </c>
    </row>
    <row r="39" spans="1:11" ht="15.75" thickBot="1" x14ac:dyDescent="0.3">
      <c r="A39" s="208" t="s">
        <v>77</v>
      </c>
      <c r="B39" s="209">
        <v>8500</v>
      </c>
      <c r="C39" s="209">
        <v>8500</v>
      </c>
      <c r="D39" s="209">
        <v>8500</v>
      </c>
      <c r="E39" s="209">
        <v>8500</v>
      </c>
    </row>
    <row r="40" spans="1:11" ht="15.75" thickBot="1" x14ac:dyDescent="0.3">
      <c r="A40" s="210" t="s">
        <v>78</v>
      </c>
      <c r="B40" s="211">
        <v>8500</v>
      </c>
      <c r="C40" s="212">
        <v>8500</v>
      </c>
      <c r="D40" s="212">
        <v>8500</v>
      </c>
      <c r="E40" s="212">
        <v>8500</v>
      </c>
    </row>
    <row r="41" spans="1:11" ht="15.75" thickBot="1" x14ac:dyDescent="0.3">
      <c r="A41" s="210" t="s">
        <v>79</v>
      </c>
      <c r="B41" s="213"/>
      <c r="C41" s="213"/>
      <c r="D41" s="213"/>
      <c r="E41" s="213"/>
      <c r="F41" s="207"/>
      <c r="G41" s="214"/>
    </row>
    <row r="42" spans="1:11" ht="24.75" thickBot="1" x14ac:dyDescent="0.3">
      <c r="A42" s="208" t="s">
        <v>80</v>
      </c>
      <c r="B42" s="209">
        <v>1500</v>
      </c>
      <c r="C42" s="209">
        <v>1500</v>
      </c>
      <c r="D42" s="209">
        <v>1500</v>
      </c>
      <c r="E42" s="209">
        <v>1500</v>
      </c>
    </row>
    <row r="43" spans="1:11" ht="15.75" thickBot="1" x14ac:dyDescent="0.3">
      <c r="A43" s="210" t="s">
        <v>78</v>
      </c>
      <c r="B43" s="211">
        <v>1500</v>
      </c>
      <c r="C43" s="211">
        <v>1500</v>
      </c>
      <c r="D43" s="211">
        <v>1500</v>
      </c>
      <c r="E43" s="211">
        <v>1500</v>
      </c>
    </row>
    <row r="44" spans="1:11" ht="15.75" thickBot="1" x14ac:dyDescent="0.3">
      <c r="A44" s="210" t="s">
        <v>79</v>
      </c>
      <c r="B44" s="211"/>
      <c r="C44" s="211"/>
      <c r="D44" s="211"/>
      <c r="E44" s="211"/>
    </row>
    <row r="45" spans="1:11" ht="15.75" thickBot="1" x14ac:dyDescent="0.3">
      <c r="A45" s="208" t="s">
        <v>81</v>
      </c>
      <c r="B45" s="209">
        <v>4500</v>
      </c>
      <c r="C45" s="209">
        <v>4500</v>
      </c>
      <c r="D45" s="209">
        <v>5000</v>
      </c>
      <c r="E45" s="209">
        <v>5000</v>
      </c>
    </row>
    <row r="46" spans="1:11" ht="15.75" thickBot="1" x14ac:dyDescent="0.3">
      <c r="A46" s="210" t="s">
        <v>78</v>
      </c>
      <c r="B46" s="209">
        <v>4500</v>
      </c>
      <c r="C46" s="209">
        <v>4500</v>
      </c>
      <c r="D46" s="209">
        <v>5000</v>
      </c>
      <c r="E46" s="209">
        <v>5000</v>
      </c>
    </row>
    <row r="47" spans="1:11" ht="15.75" thickBot="1" x14ac:dyDescent="0.3">
      <c r="A47" s="210" t="s">
        <v>79</v>
      </c>
      <c r="B47" s="215"/>
      <c r="C47" s="209"/>
      <c r="D47" s="209"/>
      <c r="E47" s="209"/>
    </row>
    <row r="48" spans="1:11" ht="15.75" thickBot="1" x14ac:dyDescent="0.3">
      <c r="A48" s="208" t="s">
        <v>82</v>
      </c>
      <c r="B48" s="209">
        <v>0</v>
      </c>
      <c r="C48" s="209">
        <v>0</v>
      </c>
      <c r="D48" s="209">
        <v>0</v>
      </c>
      <c r="E48" s="209">
        <v>0</v>
      </c>
    </row>
    <row r="49" spans="1:12" ht="15.75" thickBot="1" x14ac:dyDescent="0.3">
      <c r="A49" s="210" t="s">
        <v>78</v>
      </c>
      <c r="B49" s="216"/>
      <c r="C49" s="209"/>
      <c r="D49" s="209"/>
      <c r="E49" s="209"/>
    </row>
    <row r="50" spans="1:12" ht="15.75" thickBot="1" x14ac:dyDescent="0.3">
      <c r="A50" s="210" t="s">
        <v>79</v>
      </c>
      <c r="B50" s="216"/>
      <c r="C50" s="209"/>
      <c r="D50" s="209"/>
      <c r="E50" s="209"/>
    </row>
    <row r="51" spans="1:12" ht="15.75" thickBot="1" x14ac:dyDescent="0.3">
      <c r="A51" s="208" t="s">
        <v>83</v>
      </c>
      <c r="B51" s="209">
        <v>0</v>
      </c>
      <c r="C51" s="209">
        <v>0</v>
      </c>
      <c r="D51" s="209">
        <v>0</v>
      </c>
      <c r="E51" s="209">
        <v>0</v>
      </c>
    </row>
    <row r="52" spans="1:12" ht="15.75" thickBot="1" x14ac:dyDescent="0.3">
      <c r="A52" s="210" t="s">
        <v>78</v>
      </c>
      <c r="B52" s="216"/>
      <c r="C52" s="209"/>
      <c r="D52" s="209"/>
      <c r="E52" s="209"/>
    </row>
    <row r="53" spans="1:12" ht="15.75" thickBot="1" x14ac:dyDescent="0.3">
      <c r="A53" s="210" t="s">
        <v>79</v>
      </c>
      <c r="B53" s="216"/>
      <c r="C53" s="209"/>
      <c r="D53" s="209"/>
      <c r="E53" s="209"/>
    </row>
    <row r="54" spans="1:12" ht="15.75" thickBot="1" x14ac:dyDescent="0.3">
      <c r="A54" s="208" t="s">
        <v>84</v>
      </c>
      <c r="B54" s="209">
        <v>0</v>
      </c>
      <c r="C54" s="209">
        <v>0</v>
      </c>
      <c r="D54" s="209">
        <v>0</v>
      </c>
      <c r="E54" s="209">
        <v>0</v>
      </c>
    </row>
    <row r="55" spans="1:12" ht="15.75" thickBot="1" x14ac:dyDescent="0.3">
      <c r="A55" s="210" t="s">
        <v>78</v>
      </c>
      <c r="B55" s="216"/>
      <c r="C55" s="209"/>
      <c r="D55" s="209"/>
      <c r="E55" s="209"/>
    </row>
    <row r="56" spans="1:12" ht="15.75" thickBot="1" x14ac:dyDescent="0.3">
      <c r="A56" s="210" t="s">
        <v>79</v>
      </c>
      <c r="B56" s="216"/>
      <c r="C56" s="209"/>
      <c r="D56" s="209"/>
      <c r="E56" s="209"/>
    </row>
    <row r="57" spans="1:12" ht="24.75" thickBot="1" x14ac:dyDescent="0.3">
      <c r="A57" s="208" t="s">
        <v>85</v>
      </c>
      <c r="B57" s="209">
        <v>0</v>
      </c>
      <c r="C57" s="209">
        <v>0</v>
      </c>
      <c r="D57" s="209">
        <f>C57*1.03*0.99</f>
        <v>0</v>
      </c>
      <c r="E57" s="209">
        <f>D57*1.03*0.99</f>
        <v>0</v>
      </c>
      <c r="H57" s="217"/>
    </row>
    <row r="58" spans="1:12" ht="15.75" thickBot="1" x14ac:dyDescent="0.3">
      <c r="A58" s="210" t="s">
        <v>78</v>
      </c>
      <c r="B58" s="216">
        <f>B40+B43+B46+B49+B52+B55</f>
        <v>14500</v>
      </c>
      <c r="C58" s="216">
        <f>C40+C43+C46+C49+C52+C55</f>
        <v>14500</v>
      </c>
      <c r="D58" s="216">
        <f>D40+D43+D46+D49+D52+D55</f>
        <v>15000</v>
      </c>
      <c r="E58" s="216">
        <f>E40+E43+E46+E49+E52+E55</f>
        <v>15000</v>
      </c>
      <c r="J58" s="218"/>
      <c r="K58" s="218"/>
      <c r="L58" s="218"/>
    </row>
    <row r="59" spans="1:12" ht="15.75" thickBot="1" x14ac:dyDescent="0.3">
      <c r="A59" s="210" t="s">
        <v>79</v>
      </c>
      <c r="B59" s="211">
        <v>0</v>
      </c>
      <c r="C59" s="212">
        <v>0</v>
      </c>
      <c r="D59" s="212">
        <v>0</v>
      </c>
      <c r="E59" s="212">
        <v>0</v>
      </c>
    </row>
    <row r="60" spans="1:12" ht="15.75" thickBot="1" x14ac:dyDescent="0.3">
      <c r="A60" s="219" t="s">
        <v>86</v>
      </c>
      <c r="B60" s="216">
        <f>B57+B54+B51+B48+B45+B42+B39</f>
        <v>14500</v>
      </c>
      <c r="C60" s="216">
        <f>C57+C54+C51+C48+C45+C42+C39</f>
        <v>14500</v>
      </c>
      <c r="D60" s="216">
        <f>D57+D54+D51+D48+D45+D42+D39</f>
        <v>15000</v>
      </c>
      <c r="E60" s="216">
        <f>E57+E54+E51+E48+E45+E42+E39</f>
        <v>15000</v>
      </c>
    </row>
    <row r="61" spans="1:12" ht="15.75" thickBot="1" x14ac:dyDescent="0.3">
      <c r="A61" s="220" t="s">
        <v>87</v>
      </c>
      <c r="B61" s="221">
        <f>IF(B60-B31=0,0,"Error")</f>
        <v>0</v>
      </c>
      <c r="C61" s="221">
        <f>IF(C60-C31=0,0,"Error")</f>
        <v>0</v>
      </c>
      <c r="D61" s="221">
        <f>IF(D60-D31=0,0,"Error")</f>
        <v>0</v>
      </c>
      <c r="E61" s="221">
        <f>IF(E60-E31=0,0,"Error")</f>
        <v>0</v>
      </c>
    </row>
    <row r="62" spans="1:12" ht="15.75" thickBot="1" x14ac:dyDescent="0.3">
      <c r="A62" s="835" t="s">
        <v>100</v>
      </c>
      <c r="B62" s="836"/>
      <c r="C62" s="836"/>
      <c r="D62" s="836"/>
      <c r="E62" s="837"/>
    </row>
    <row r="63" spans="1:12" ht="15.75" thickBot="1" x14ac:dyDescent="0.3">
      <c r="A63" s="835" t="s">
        <v>101</v>
      </c>
      <c r="B63" s="836"/>
      <c r="C63" s="836"/>
      <c r="D63" s="836"/>
      <c r="E63" s="837"/>
    </row>
    <row r="64" spans="1:12" ht="15.75" thickBot="1" x14ac:dyDescent="0.3">
      <c r="A64" s="198" t="s">
        <v>102</v>
      </c>
      <c r="B64" s="847" t="s">
        <v>263</v>
      </c>
      <c r="C64" s="854"/>
      <c r="D64" s="849"/>
      <c r="E64" s="850"/>
    </row>
    <row r="65" spans="1:11" ht="34.5" customHeight="1" thickBot="1" x14ac:dyDescent="0.3">
      <c r="A65" s="198" t="s">
        <v>104</v>
      </c>
      <c r="B65" s="222" t="s">
        <v>115</v>
      </c>
      <c r="C65" s="223" t="s">
        <v>264</v>
      </c>
      <c r="D65" s="849"/>
      <c r="E65" s="850"/>
      <c r="G65" s="224"/>
      <c r="H65" s="224"/>
      <c r="I65" s="224"/>
      <c r="J65" s="224"/>
      <c r="K65" s="224"/>
    </row>
    <row r="66" spans="1:11" ht="15.75" thickBot="1" x14ac:dyDescent="0.3">
      <c r="A66" s="225"/>
      <c r="B66" s="847"/>
      <c r="C66" s="848"/>
      <c r="D66" s="849"/>
      <c r="E66" s="850"/>
      <c r="G66" s="224"/>
      <c r="H66" s="224"/>
      <c r="I66" s="224"/>
      <c r="J66" s="224"/>
      <c r="K66" s="224"/>
    </row>
    <row r="67" spans="1:11" ht="24" customHeight="1" thickBot="1" x14ac:dyDescent="0.3">
      <c r="A67" s="199" t="s">
        <v>65</v>
      </c>
      <c r="B67" s="851" t="s">
        <v>265</v>
      </c>
      <c r="C67" s="852"/>
      <c r="D67" s="852"/>
      <c r="E67" s="853"/>
      <c r="G67" s="224"/>
      <c r="H67" s="224"/>
      <c r="I67" s="224"/>
      <c r="J67" s="224"/>
      <c r="K67" s="224"/>
    </row>
    <row r="68" spans="1:11" ht="15.75" thickBot="1" x14ac:dyDescent="0.3">
      <c r="A68" s="199" t="s">
        <v>67</v>
      </c>
      <c r="B68" s="844" t="s">
        <v>261</v>
      </c>
      <c r="C68" s="845"/>
      <c r="D68" s="845"/>
      <c r="E68" s="846"/>
    </row>
    <row r="69" spans="1:11" x14ac:dyDescent="0.25">
      <c r="A69" s="809"/>
      <c r="B69" s="202">
        <v>2019</v>
      </c>
      <c r="C69" s="202">
        <v>2020</v>
      </c>
      <c r="D69" s="202">
        <v>2021</v>
      </c>
      <c r="E69" s="202">
        <v>2022</v>
      </c>
    </row>
    <row r="70" spans="1:11" ht="15.75" thickBot="1" x14ac:dyDescent="0.3">
      <c r="A70" s="810"/>
      <c r="B70" s="203" t="s">
        <v>48</v>
      </c>
      <c r="C70" s="203" t="s">
        <v>49</v>
      </c>
      <c r="D70" s="203" t="s">
        <v>49</v>
      </c>
      <c r="E70" s="203" t="s">
        <v>49</v>
      </c>
    </row>
    <row r="71" spans="1:11" ht="15.75" thickBot="1" x14ac:dyDescent="0.3">
      <c r="A71" s="199" t="s">
        <v>69</v>
      </c>
      <c r="B71" s="226">
        <v>6</v>
      </c>
      <c r="C71" s="226">
        <v>10</v>
      </c>
      <c r="D71" s="226">
        <v>5</v>
      </c>
      <c r="E71" s="226">
        <v>5</v>
      </c>
    </row>
    <row r="72" spans="1:11" ht="15.75" thickBot="1" x14ac:dyDescent="0.3">
      <c r="A72" s="199" t="s">
        <v>70</v>
      </c>
      <c r="B72" s="226">
        <v>120</v>
      </c>
      <c r="C72" s="226">
        <v>120</v>
      </c>
      <c r="D72" s="226">
        <v>100</v>
      </c>
      <c r="E72" s="226">
        <v>100</v>
      </c>
    </row>
    <row r="73" spans="1:11" ht="15.75" thickBot="1" x14ac:dyDescent="0.3">
      <c r="A73" s="199" t="s">
        <v>71</v>
      </c>
      <c r="B73" s="204">
        <f>B72/B71</f>
        <v>20</v>
      </c>
      <c r="C73" s="204">
        <f>C72/C71</f>
        <v>12</v>
      </c>
      <c r="D73" s="204">
        <f>D72/D71</f>
        <v>20</v>
      </c>
      <c r="E73" s="204">
        <f>E72/E71</f>
        <v>20</v>
      </c>
    </row>
    <row r="74" spans="1:11" ht="15.75" thickBot="1" x14ac:dyDescent="0.3">
      <c r="A74" s="199" t="s">
        <v>72</v>
      </c>
      <c r="B74" s="205" t="s">
        <v>73</v>
      </c>
      <c r="C74" s="206">
        <f>C71/B71-1</f>
        <v>0.66666666666666674</v>
      </c>
      <c r="D74" s="206">
        <f t="shared" ref="D74:E76" si="1">D71/C71-1</f>
        <v>-0.5</v>
      </c>
      <c r="E74" s="206">
        <f t="shared" si="1"/>
        <v>0</v>
      </c>
      <c r="G74" s="207"/>
      <c r="H74" s="207"/>
      <c r="I74" s="207"/>
      <c r="J74" s="207"/>
      <c r="K74" s="207"/>
    </row>
    <row r="75" spans="1:11" ht="15.75" thickBot="1" x14ac:dyDescent="0.3">
      <c r="A75" s="199" t="s">
        <v>74</v>
      </c>
      <c r="B75" s="205" t="s">
        <v>73</v>
      </c>
      <c r="C75" s="206">
        <f>C72/B72-1</f>
        <v>0</v>
      </c>
      <c r="D75" s="206">
        <f t="shared" si="1"/>
        <v>-0.16666666666666663</v>
      </c>
      <c r="E75" s="206">
        <f t="shared" si="1"/>
        <v>0</v>
      </c>
    </row>
    <row r="76" spans="1:11" ht="15.75" thickBot="1" x14ac:dyDescent="0.3">
      <c r="A76" s="199" t="s">
        <v>75</v>
      </c>
      <c r="B76" s="205" t="s">
        <v>73</v>
      </c>
      <c r="C76" s="206">
        <f>C73/B73-1</f>
        <v>-0.4</v>
      </c>
      <c r="D76" s="206">
        <f t="shared" si="1"/>
        <v>0.66666666666666674</v>
      </c>
      <c r="E76" s="206">
        <f t="shared" si="1"/>
        <v>0</v>
      </c>
    </row>
    <row r="77" spans="1:11" ht="15.75" customHeight="1" thickBot="1" x14ac:dyDescent="0.3">
      <c r="A77" s="811" t="s">
        <v>262</v>
      </c>
      <c r="B77" s="812"/>
      <c r="C77" s="812"/>
      <c r="D77" s="812"/>
      <c r="E77" s="813"/>
    </row>
    <row r="78" spans="1:11" x14ac:dyDescent="0.25">
      <c r="A78" s="809"/>
      <c r="B78" s="202">
        <v>2018</v>
      </c>
      <c r="C78" s="202">
        <v>2019</v>
      </c>
      <c r="D78" s="202">
        <v>2020</v>
      </c>
      <c r="E78" s="202">
        <v>2021</v>
      </c>
    </row>
    <row r="79" spans="1:11" ht="15.75" thickBot="1" x14ac:dyDescent="0.3">
      <c r="A79" s="810"/>
      <c r="B79" s="203" t="s">
        <v>48</v>
      </c>
      <c r="C79" s="203" t="s">
        <v>49</v>
      </c>
      <c r="D79" s="203" t="s">
        <v>49</v>
      </c>
      <c r="E79" s="203" t="s">
        <v>49</v>
      </c>
    </row>
    <row r="80" spans="1:11" ht="15.75" thickBot="1" x14ac:dyDescent="0.3">
      <c r="A80" s="208" t="s">
        <v>110</v>
      </c>
      <c r="B80" s="209">
        <v>0</v>
      </c>
      <c r="C80" s="209">
        <v>0</v>
      </c>
      <c r="D80" s="209">
        <v>0</v>
      </c>
      <c r="E80" s="209">
        <v>0</v>
      </c>
    </row>
    <row r="81" spans="1:11" ht="15.75" thickBot="1" x14ac:dyDescent="0.3">
      <c r="A81" s="208" t="s">
        <v>114</v>
      </c>
      <c r="B81" s="227">
        <v>120</v>
      </c>
      <c r="C81" s="227">
        <v>120</v>
      </c>
      <c r="D81" s="227">
        <v>100</v>
      </c>
      <c r="E81" s="227">
        <v>100</v>
      </c>
    </row>
    <row r="82" spans="1:11" ht="15.75" thickBot="1" x14ac:dyDescent="0.3">
      <c r="A82" s="228" t="s">
        <v>86</v>
      </c>
      <c r="B82" s="229">
        <f>B81+B80</f>
        <v>120</v>
      </c>
      <c r="C82" s="229">
        <f>C81+C80</f>
        <v>120</v>
      </c>
      <c r="D82" s="229">
        <f>D81+D80</f>
        <v>100</v>
      </c>
      <c r="E82" s="229">
        <f>E81+E80</f>
        <v>100</v>
      </c>
    </row>
    <row r="83" spans="1:11" ht="34.5" thickBot="1" x14ac:dyDescent="0.3">
      <c r="A83" s="198" t="s">
        <v>88</v>
      </c>
      <c r="B83" s="230" t="s">
        <v>105</v>
      </c>
      <c r="C83" s="231" t="s">
        <v>264</v>
      </c>
      <c r="D83" s="232"/>
      <c r="E83" s="233"/>
    </row>
    <row r="84" spans="1:11" ht="24.75" customHeight="1" thickBot="1" x14ac:dyDescent="0.3">
      <c r="A84" s="199" t="s">
        <v>65</v>
      </c>
      <c r="B84" s="851" t="s">
        <v>266</v>
      </c>
      <c r="C84" s="852"/>
      <c r="D84" s="852"/>
      <c r="E84" s="853"/>
    </row>
    <row r="85" spans="1:11" ht="15.75" thickBot="1" x14ac:dyDescent="0.3">
      <c r="A85" s="199" t="s">
        <v>67</v>
      </c>
      <c r="B85" s="844" t="s">
        <v>261</v>
      </c>
      <c r="C85" s="845"/>
      <c r="D85" s="845"/>
      <c r="E85" s="846"/>
    </row>
    <row r="86" spans="1:11" ht="12.75" customHeight="1" x14ac:dyDescent="0.25">
      <c r="A86" s="809"/>
      <c r="B86" s="202">
        <v>2019</v>
      </c>
      <c r="C86" s="202">
        <v>2020</v>
      </c>
      <c r="D86" s="202">
        <v>2021</v>
      </c>
      <c r="E86" s="202">
        <v>2022</v>
      </c>
    </row>
    <row r="87" spans="1:11" ht="15.75" thickBot="1" x14ac:dyDescent="0.3">
      <c r="A87" s="810"/>
      <c r="B87" s="203" t="s">
        <v>48</v>
      </c>
      <c r="C87" s="203" t="s">
        <v>49</v>
      </c>
      <c r="D87" s="203" t="s">
        <v>49</v>
      </c>
      <c r="E87" s="203" t="s">
        <v>49</v>
      </c>
    </row>
    <row r="88" spans="1:11" ht="15.75" thickBot="1" x14ac:dyDescent="0.3">
      <c r="A88" s="199" t="s">
        <v>69</v>
      </c>
      <c r="B88" s="234">
        <v>1</v>
      </c>
      <c r="C88" s="234">
        <v>1</v>
      </c>
      <c r="D88" s="234">
        <v>2</v>
      </c>
      <c r="E88" s="234">
        <v>2</v>
      </c>
    </row>
    <row r="89" spans="1:11" ht="15.75" thickBot="1" x14ac:dyDescent="0.3">
      <c r="A89" s="199" t="s">
        <v>70</v>
      </c>
      <c r="B89" s="226">
        <v>80</v>
      </c>
      <c r="C89" s="226">
        <v>80</v>
      </c>
      <c r="D89" s="226">
        <v>100</v>
      </c>
      <c r="E89" s="226">
        <v>100</v>
      </c>
    </row>
    <row r="90" spans="1:11" ht="15.75" thickBot="1" x14ac:dyDescent="0.3">
      <c r="A90" s="199" t="s">
        <v>71</v>
      </c>
      <c r="B90" s="204">
        <f>B89/B88</f>
        <v>80</v>
      </c>
      <c r="C90" s="204">
        <f>C89/C88</f>
        <v>80</v>
      </c>
      <c r="D90" s="204">
        <f>D89/D88</f>
        <v>50</v>
      </c>
      <c r="E90" s="204">
        <f>E89/E88</f>
        <v>50</v>
      </c>
    </row>
    <row r="91" spans="1:11" ht="15.75" thickBot="1" x14ac:dyDescent="0.3">
      <c r="A91" s="199" t="s">
        <v>72</v>
      </c>
      <c r="B91" s="205"/>
      <c r="C91" s="206">
        <f>C88/B88-1</f>
        <v>0</v>
      </c>
      <c r="D91" s="206">
        <f t="shared" ref="D91:E93" si="2">D88/C88-1</f>
        <v>1</v>
      </c>
      <c r="E91" s="206">
        <f t="shared" si="2"/>
        <v>0</v>
      </c>
      <c r="G91" s="207"/>
      <c r="H91" s="207"/>
      <c r="I91" s="207"/>
      <c r="J91" s="207"/>
      <c r="K91" s="207"/>
    </row>
    <row r="92" spans="1:11" ht="15.75" thickBot="1" x14ac:dyDescent="0.3">
      <c r="A92" s="199" t="s">
        <v>74</v>
      </c>
      <c r="B92" s="205"/>
      <c r="C92" s="206">
        <f>C89/B89-1</f>
        <v>0</v>
      </c>
      <c r="D92" s="206">
        <f t="shared" si="2"/>
        <v>0.25</v>
      </c>
      <c r="E92" s="206">
        <f t="shared" si="2"/>
        <v>0</v>
      </c>
    </row>
    <row r="93" spans="1:11" ht="15.75" thickBot="1" x14ac:dyDescent="0.3">
      <c r="A93" s="199" t="s">
        <v>75</v>
      </c>
      <c r="B93" s="205"/>
      <c r="C93" s="206">
        <f>C90/B90-1</f>
        <v>0</v>
      </c>
      <c r="D93" s="206">
        <f t="shared" si="2"/>
        <v>-0.375</v>
      </c>
      <c r="E93" s="206">
        <f t="shared" si="2"/>
        <v>0</v>
      </c>
    </row>
    <row r="94" spans="1:11" ht="15.75" customHeight="1" thickBot="1" x14ac:dyDescent="0.3">
      <c r="A94" s="811" t="s">
        <v>267</v>
      </c>
      <c r="B94" s="812"/>
      <c r="C94" s="812"/>
      <c r="D94" s="812"/>
      <c r="E94" s="813"/>
    </row>
    <row r="95" spans="1:11" ht="12.75" customHeight="1" x14ac:dyDescent="0.25">
      <c r="A95" s="809"/>
      <c r="B95" s="202">
        <v>2019</v>
      </c>
      <c r="C95" s="202">
        <v>2020</v>
      </c>
      <c r="D95" s="202">
        <v>2021</v>
      </c>
      <c r="E95" s="202">
        <v>2022</v>
      </c>
    </row>
    <row r="96" spans="1:11" ht="15.75" thickBot="1" x14ac:dyDescent="0.3">
      <c r="A96" s="810"/>
      <c r="B96" s="203" t="s">
        <v>48</v>
      </c>
      <c r="C96" s="203" t="s">
        <v>49</v>
      </c>
      <c r="D96" s="203" t="s">
        <v>49</v>
      </c>
      <c r="E96" s="203" t="s">
        <v>49</v>
      </c>
    </row>
    <row r="97" spans="1:6" ht="15.75" thickBot="1" x14ac:dyDescent="0.3">
      <c r="A97" s="208" t="s">
        <v>110</v>
      </c>
      <c r="B97" s="209">
        <v>0</v>
      </c>
      <c r="C97" s="209">
        <v>0</v>
      </c>
      <c r="D97" s="209">
        <v>0</v>
      </c>
      <c r="E97" s="209">
        <v>0</v>
      </c>
    </row>
    <row r="98" spans="1:6" ht="15.75" thickBot="1" x14ac:dyDescent="0.3">
      <c r="A98" s="208" t="s">
        <v>114</v>
      </c>
      <c r="B98" s="227">
        <v>80</v>
      </c>
      <c r="C98" s="227">
        <v>80</v>
      </c>
      <c r="D98" s="227">
        <v>100</v>
      </c>
      <c r="E98" s="227">
        <v>100</v>
      </c>
    </row>
    <row r="99" spans="1:6" ht="15.75" thickBot="1" x14ac:dyDescent="0.3">
      <c r="A99" s="219" t="s">
        <v>93</v>
      </c>
      <c r="B99" s="229">
        <f>B98+B97</f>
        <v>80</v>
      </c>
      <c r="C99" s="229">
        <f>C98+C97</f>
        <v>80</v>
      </c>
      <c r="D99" s="229">
        <f>D98+D97</f>
        <v>100</v>
      </c>
      <c r="E99" s="229">
        <f>E98+E97</f>
        <v>100</v>
      </c>
    </row>
    <row r="100" spans="1:6" ht="15.75" thickBot="1" x14ac:dyDescent="0.3">
      <c r="A100" s="235"/>
      <c r="B100" s="236"/>
      <c r="C100" s="236"/>
      <c r="D100" s="236"/>
      <c r="E100" s="236"/>
    </row>
    <row r="101" spans="1:6" ht="27" customHeight="1" thickBot="1" x14ac:dyDescent="0.3">
      <c r="A101" s="178" t="s">
        <v>191</v>
      </c>
      <c r="B101" s="237">
        <f>B89+B72+B31</f>
        <v>14700</v>
      </c>
      <c r="C101" s="237">
        <f>C89+C72+C31</f>
        <v>14700</v>
      </c>
      <c r="D101" s="237">
        <f>D89+D72+D31</f>
        <v>15200</v>
      </c>
      <c r="E101" s="237">
        <f>E89+E72+E31</f>
        <v>15200</v>
      </c>
      <c r="F101" s="207"/>
    </row>
    <row r="102" spans="1:6" ht="24.75" thickBot="1" x14ac:dyDescent="0.3">
      <c r="A102" s="178" t="s">
        <v>192</v>
      </c>
      <c r="B102" s="237">
        <f>B99+B82+B60</f>
        <v>14700</v>
      </c>
      <c r="C102" s="237">
        <f>C99+C82+C60</f>
        <v>14700</v>
      </c>
      <c r="D102" s="237">
        <f>D99+D82+D60</f>
        <v>15200</v>
      </c>
      <c r="E102" s="237">
        <f>E99+E82+E60</f>
        <v>15200</v>
      </c>
    </row>
    <row r="103" spans="1:6" ht="15.75" thickBot="1" x14ac:dyDescent="0.3">
      <c r="A103" s="208" t="s">
        <v>77</v>
      </c>
      <c r="B103" s="238">
        <f>B104+B105</f>
        <v>8500</v>
      </c>
      <c r="C103" s="238">
        <f>C104+C105</f>
        <v>8500</v>
      </c>
      <c r="D103" s="238">
        <f>D104+D105</f>
        <v>8500</v>
      </c>
      <c r="E103" s="238">
        <f>E104+E105</f>
        <v>8500</v>
      </c>
    </row>
    <row r="104" spans="1:6" ht="15.75" thickBot="1" x14ac:dyDescent="0.3">
      <c r="A104" s="210" t="s">
        <v>78</v>
      </c>
      <c r="B104" s="216">
        <f t="shared" ref="B104:E105" si="3">B40</f>
        <v>8500</v>
      </c>
      <c r="C104" s="216">
        <f t="shared" si="3"/>
        <v>8500</v>
      </c>
      <c r="D104" s="216">
        <f t="shared" si="3"/>
        <v>8500</v>
      </c>
      <c r="E104" s="216">
        <f t="shared" si="3"/>
        <v>8500</v>
      </c>
    </row>
    <row r="105" spans="1:6" ht="15.75" thickBot="1" x14ac:dyDescent="0.3">
      <c r="A105" s="210" t="s">
        <v>193</v>
      </c>
      <c r="B105" s="216">
        <f t="shared" si="3"/>
        <v>0</v>
      </c>
      <c r="C105" s="216">
        <f t="shared" si="3"/>
        <v>0</v>
      </c>
      <c r="D105" s="216">
        <f t="shared" si="3"/>
        <v>0</v>
      </c>
      <c r="E105" s="216">
        <f t="shared" si="3"/>
        <v>0</v>
      </c>
    </row>
    <row r="106" spans="1:6" ht="24.75" thickBot="1" x14ac:dyDescent="0.3">
      <c r="A106" s="208" t="s">
        <v>80</v>
      </c>
      <c r="B106" s="238">
        <f>B107+B108</f>
        <v>1500</v>
      </c>
      <c r="C106" s="238">
        <f>C107+C108</f>
        <v>1500</v>
      </c>
      <c r="D106" s="238">
        <f>D107+D108</f>
        <v>1500</v>
      </c>
      <c r="E106" s="238">
        <f>E107+E108</f>
        <v>1500</v>
      </c>
    </row>
    <row r="107" spans="1:6" ht="15.75" thickBot="1" x14ac:dyDescent="0.3">
      <c r="A107" s="210" t="s">
        <v>78</v>
      </c>
      <c r="B107" s="209">
        <f>B43</f>
        <v>1500</v>
      </c>
      <c r="C107" s="209">
        <f t="shared" ref="C107:E108" si="4">C43</f>
        <v>1500</v>
      </c>
      <c r="D107" s="209">
        <f t="shared" si="4"/>
        <v>1500</v>
      </c>
      <c r="E107" s="209">
        <f t="shared" si="4"/>
        <v>1500</v>
      </c>
    </row>
    <row r="108" spans="1:6" ht="15.75" thickBot="1" x14ac:dyDescent="0.3">
      <c r="A108" s="210" t="s">
        <v>193</v>
      </c>
      <c r="B108" s="216">
        <f>B44</f>
        <v>0</v>
      </c>
      <c r="C108" s="216">
        <f t="shared" si="4"/>
        <v>0</v>
      </c>
      <c r="D108" s="216">
        <f t="shared" si="4"/>
        <v>0</v>
      </c>
      <c r="E108" s="216">
        <f t="shared" si="4"/>
        <v>0</v>
      </c>
    </row>
    <row r="109" spans="1:6" ht="15.75" thickBot="1" x14ac:dyDescent="0.3">
      <c r="A109" s="208" t="s">
        <v>81</v>
      </c>
      <c r="B109" s="238">
        <f>B110+B111</f>
        <v>4500</v>
      </c>
      <c r="C109" s="238">
        <f>C110+C111</f>
        <v>4500</v>
      </c>
      <c r="D109" s="238">
        <f>D110+D111</f>
        <v>5000</v>
      </c>
      <c r="E109" s="238">
        <f>E110+E111</f>
        <v>5000</v>
      </c>
    </row>
    <row r="110" spans="1:6" ht="15.75" thickBot="1" x14ac:dyDescent="0.3">
      <c r="A110" s="210" t="s">
        <v>78</v>
      </c>
      <c r="B110" s="216">
        <f>B46</f>
        <v>4500</v>
      </c>
      <c r="C110" s="216">
        <f t="shared" ref="C110:E111" si="5">C46</f>
        <v>4500</v>
      </c>
      <c r="D110" s="216">
        <f t="shared" si="5"/>
        <v>5000</v>
      </c>
      <c r="E110" s="216">
        <f t="shared" si="5"/>
        <v>5000</v>
      </c>
    </row>
    <row r="111" spans="1:6" ht="15.75" thickBot="1" x14ac:dyDescent="0.3">
      <c r="A111" s="210" t="s">
        <v>193</v>
      </c>
      <c r="B111" s="216">
        <f>B47</f>
        <v>0</v>
      </c>
      <c r="C111" s="216">
        <f t="shared" si="5"/>
        <v>0</v>
      </c>
      <c r="D111" s="216">
        <f t="shared" si="5"/>
        <v>0</v>
      </c>
      <c r="E111" s="216">
        <f t="shared" si="5"/>
        <v>0</v>
      </c>
    </row>
    <row r="112" spans="1:6" ht="15.75" thickBot="1" x14ac:dyDescent="0.3">
      <c r="A112" s="208" t="s">
        <v>82</v>
      </c>
      <c r="B112" s="238">
        <f>B113+B114</f>
        <v>0</v>
      </c>
      <c r="C112" s="238">
        <f>C113+C114</f>
        <v>0</v>
      </c>
      <c r="D112" s="238">
        <f>D113+D114</f>
        <v>0</v>
      </c>
      <c r="E112" s="238">
        <f>E113+E114</f>
        <v>0</v>
      </c>
    </row>
    <row r="113" spans="1:5" ht="15.75" thickBot="1" x14ac:dyDescent="0.3">
      <c r="A113" s="210" t="s">
        <v>78</v>
      </c>
      <c r="B113" s="209">
        <f>B49</f>
        <v>0</v>
      </c>
      <c r="C113" s="209">
        <f t="shared" ref="C113:E114" si="6">C49</f>
        <v>0</v>
      </c>
      <c r="D113" s="209">
        <f t="shared" si="6"/>
        <v>0</v>
      </c>
      <c r="E113" s="209">
        <f t="shared" si="6"/>
        <v>0</v>
      </c>
    </row>
    <row r="114" spans="1:5" ht="15.75" thickBot="1" x14ac:dyDescent="0.3">
      <c r="A114" s="210" t="s">
        <v>193</v>
      </c>
      <c r="B114" s="216">
        <f>B50</f>
        <v>0</v>
      </c>
      <c r="C114" s="216">
        <f t="shared" si="6"/>
        <v>0</v>
      </c>
      <c r="D114" s="216">
        <f t="shared" si="6"/>
        <v>0</v>
      </c>
      <c r="E114" s="216">
        <f t="shared" si="6"/>
        <v>0</v>
      </c>
    </row>
    <row r="115" spans="1:5" ht="15.75" thickBot="1" x14ac:dyDescent="0.3">
      <c r="A115" s="208" t="s">
        <v>83</v>
      </c>
      <c r="B115" s="238">
        <f>B116+B117</f>
        <v>0</v>
      </c>
      <c r="C115" s="238">
        <f>C116+C117</f>
        <v>0</v>
      </c>
      <c r="D115" s="238">
        <f>D116+D117</f>
        <v>0</v>
      </c>
      <c r="E115" s="238">
        <f>E116+E117</f>
        <v>0</v>
      </c>
    </row>
    <row r="116" spans="1:5" ht="15.75" thickBot="1" x14ac:dyDescent="0.3">
      <c r="A116" s="210" t="s">
        <v>78</v>
      </c>
      <c r="B116" s="209">
        <f>B52</f>
        <v>0</v>
      </c>
      <c r="C116" s="209">
        <f t="shared" ref="C116:E117" si="7">C52</f>
        <v>0</v>
      </c>
      <c r="D116" s="209">
        <f t="shared" si="7"/>
        <v>0</v>
      </c>
      <c r="E116" s="209">
        <f t="shared" si="7"/>
        <v>0</v>
      </c>
    </row>
    <row r="117" spans="1:5" ht="15.75" thickBot="1" x14ac:dyDescent="0.3">
      <c r="A117" s="210" t="s">
        <v>193</v>
      </c>
      <c r="B117" s="216">
        <f>B53</f>
        <v>0</v>
      </c>
      <c r="C117" s="216">
        <f t="shared" si="7"/>
        <v>0</v>
      </c>
      <c r="D117" s="216">
        <f t="shared" si="7"/>
        <v>0</v>
      </c>
      <c r="E117" s="216">
        <f t="shared" si="7"/>
        <v>0</v>
      </c>
    </row>
    <row r="118" spans="1:5" ht="15.75" thickBot="1" x14ac:dyDescent="0.3">
      <c r="A118" s="208" t="s">
        <v>84</v>
      </c>
      <c r="B118" s="238">
        <f>B119+B120</f>
        <v>0</v>
      </c>
      <c r="C118" s="238">
        <f>C119+C120</f>
        <v>0</v>
      </c>
      <c r="D118" s="238">
        <f>D119+D120</f>
        <v>0</v>
      </c>
      <c r="E118" s="238">
        <f>E119+E120</f>
        <v>0</v>
      </c>
    </row>
    <row r="119" spans="1:5" ht="15.75" thickBot="1" x14ac:dyDescent="0.3">
      <c r="A119" s="210" t="s">
        <v>78</v>
      </c>
      <c r="B119" s="209">
        <f>B55</f>
        <v>0</v>
      </c>
      <c r="C119" s="209">
        <f t="shared" ref="C119:E123" si="8">C55</f>
        <v>0</v>
      </c>
      <c r="D119" s="209">
        <f t="shared" si="8"/>
        <v>0</v>
      </c>
      <c r="E119" s="209">
        <f t="shared" si="8"/>
        <v>0</v>
      </c>
    </row>
    <row r="120" spans="1:5" ht="15.75" thickBot="1" x14ac:dyDescent="0.3">
      <c r="A120" s="210" t="s">
        <v>193</v>
      </c>
      <c r="B120" s="216">
        <f>B56</f>
        <v>0</v>
      </c>
      <c r="C120" s="216">
        <f t="shared" si="8"/>
        <v>0</v>
      </c>
      <c r="D120" s="216">
        <f t="shared" si="8"/>
        <v>0</v>
      </c>
      <c r="E120" s="216">
        <f t="shared" si="8"/>
        <v>0</v>
      </c>
    </row>
    <row r="121" spans="1:5" ht="24.75" thickBot="1" x14ac:dyDescent="0.3">
      <c r="A121" s="208" t="s">
        <v>85</v>
      </c>
      <c r="B121" s="238">
        <f>B57</f>
        <v>0</v>
      </c>
      <c r="C121" s="238">
        <f t="shared" si="8"/>
        <v>0</v>
      </c>
      <c r="D121" s="238">
        <f t="shared" si="8"/>
        <v>0</v>
      </c>
      <c r="E121" s="238">
        <f t="shared" si="8"/>
        <v>0</v>
      </c>
    </row>
    <row r="122" spans="1:5" ht="15.75" thickBot="1" x14ac:dyDescent="0.3">
      <c r="A122" s="210" t="s">
        <v>78</v>
      </c>
      <c r="B122" s="209">
        <f>B58</f>
        <v>14500</v>
      </c>
      <c r="C122" s="209">
        <f t="shared" si="8"/>
        <v>14500</v>
      </c>
      <c r="D122" s="209">
        <f t="shared" si="8"/>
        <v>15000</v>
      </c>
      <c r="E122" s="209">
        <f t="shared" si="8"/>
        <v>15000</v>
      </c>
    </row>
    <row r="123" spans="1:5" ht="15.75" thickBot="1" x14ac:dyDescent="0.3">
      <c r="A123" s="210" t="s">
        <v>193</v>
      </c>
      <c r="B123" s="216">
        <f>B59</f>
        <v>0</v>
      </c>
      <c r="C123" s="216">
        <f t="shared" si="8"/>
        <v>0</v>
      </c>
      <c r="D123" s="216">
        <f t="shared" si="8"/>
        <v>0</v>
      </c>
      <c r="E123" s="216">
        <f t="shared" si="8"/>
        <v>0</v>
      </c>
    </row>
    <row r="124" spans="1:5" ht="15.75" thickBot="1" x14ac:dyDescent="0.3">
      <c r="A124" s="208" t="s">
        <v>194</v>
      </c>
      <c r="B124" s="209">
        <f>B80+B97</f>
        <v>0</v>
      </c>
      <c r="C124" s="209">
        <f t="shared" ref="C124:E125" si="9">C80+C97</f>
        <v>0</v>
      </c>
      <c r="D124" s="209">
        <f t="shared" si="9"/>
        <v>0</v>
      </c>
      <c r="E124" s="209">
        <f t="shared" si="9"/>
        <v>0</v>
      </c>
    </row>
    <row r="125" spans="1:5" ht="15.75" thickBot="1" x14ac:dyDescent="0.3">
      <c r="A125" s="208" t="s">
        <v>195</v>
      </c>
      <c r="B125" s="209">
        <f>B81+B98</f>
        <v>200</v>
      </c>
      <c r="C125" s="209">
        <f t="shared" si="9"/>
        <v>200</v>
      </c>
      <c r="D125" s="209">
        <f t="shared" si="9"/>
        <v>200</v>
      </c>
      <c r="E125" s="209">
        <f t="shared" si="9"/>
        <v>200</v>
      </c>
    </row>
    <row r="126" spans="1:5" ht="15.75" thickBot="1" x14ac:dyDescent="0.3">
      <c r="A126" s="220" t="s">
        <v>87</v>
      </c>
      <c r="B126" s="221">
        <f>IF(B102-B101=0,0,"Error")</f>
        <v>0</v>
      </c>
      <c r="C126" s="221">
        <f>IF(C102-C101=0,0,"Error")</f>
        <v>0</v>
      </c>
      <c r="D126" s="221">
        <f>IF(D102-D101=0,0,"Error")</f>
        <v>0</v>
      </c>
      <c r="E126" s="221">
        <f>IF(E102-E101=0,0,"Error")</f>
        <v>0</v>
      </c>
    </row>
  </sheetData>
  <mergeCells count="35">
    <mergeCell ref="B85:E85"/>
    <mergeCell ref="A86:A87"/>
    <mergeCell ref="A94:E94"/>
    <mergeCell ref="A95:A96"/>
    <mergeCell ref="B84:E84"/>
    <mergeCell ref="A69:A70"/>
    <mergeCell ref="A77:E77"/>
    <mergeCell ref="A37:A38"/>
    <mergeCell ref="A62:E62"/>
    <mergeCell ref="A63:E63"/>
    <mergeCell ref="B64:E64"/>
    <mergeCell ref="D65:E65"/>
    <mergeCell ref="A78:A79"/>
    <mergeCell ref="A36:E36"/>
    <mergeCell ref="A10:E12"/>
    <mergeCell ref="B13:E13"/>
    <mergeCell ref="A14:A15"/>
    <mergeCell ref="B17:E17"/>
    <mergeCell ref="A18:E18"/>
    <mergeCell ref="A23:E23"/>
    <mergeCell ref="A24:E24"/>
    <mergeCell ref="B25:E25"/>
    <mergeCell ref="B26:E26"/>
    <mergeCell ref="B27:E27"/>
    <mergeCell ref="A28:A29"/>
    <mergeCell ref="B66:E66"/>
    <mergeCell ref="B67:E67"/>
    <mergeCell ref="B68:E68"/>
    <mergeCell ref="A9:E9"/>
    <mergeCell ref="A2:E2"/>
    <mergeCell ref="A3:E3"/>
    <mergeCell ref="A4:E4"/>
    <mergeCell ref="B6:E6"/>
    <mergeCell ref="B7:E7"/>
    <mergeCell ref="B8:E8"/>
  </mergeCells>
  <pageMargins left="0" right="0" top="0.94488188976377963" bottom="0.55118110236220474" header="0.31496062992125984" footer="0.31496062992125984"/>
  <pageSetup scale="10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0"/>
  <sheetViews>
    <sheetView topLeftCell="A148" zoomScale="110" zoomScaleNormal="110" workbookViewId="0">
      <selection activeCell="L88" sqref="L88"/>
    </sheetView>
  </sheetViews>
  <sheetFormatPr defaultRowHeight="15" x14ac:dyDescent="0.25"/>
  <cols>
    <col min="1" max="1" width="22" customWidth="1"/>
    <col min="2" max="2" width="18.140625" customWidth="1"/>
    <col min="3" max="3" width="17.7109375" customWidth="1"/>
    <col min="4" max="4" width="20.140625" customWidth="1"/>
    <col min="5" max="5" width="11.85546875" customWidth="1"/>
    <col min="246" max="246" width="9" customWidth="1"/>
    <col min="247" max="247" width="7.7109375" customWidth="1"/>
    <col min="248" max="248" width="22" customWidth="1"/>
    <col min="249" max="249" width="18.140625" customWidth="1"/>
    <col min="250" max="250" width="17.7109375" customWidth="1"/>
    <col min="251" max="251" width="20.140625" customWidth="1"/>
    <col min="252" max="252" width="11.85546875" customWidth="1"/>
    <col min="253" max="253" width="6.42578125" customWidth="1"/>
    <col min="254" max="254" width="9.5703125" customWidth="1"/>
    <col min="255" max="255" width="14" customWidth="1"/>
    <col min="256" max="256" width="16" customWidth="1"/>
    <col min="502" max="502" width="9" customWidth="1"/>
    <col min="503" max="503" width="7.7109375" customWidth="1"/>
    <col min="504" max="504" width="22" customWidth="1"/>
    <col min="505" max="505" width="18.140625" customWidth="1"/>
    <col min="506" max="506" width="17.7109375" customWidth="1"/>
    <col min="507" max="507" width="20.140625" customWidth="1"/>
    <col min="508" max="508" width="11.85546875" customWidth="1"/>
    <col min="509" max="509" width="6.42578125" customWidth="1"/>
    <col min="510" max="510" width="9.5703125" customWidth="1"/>
    <col min="511" max="511" width="14" customWidth="1"/>
    <col min="512" max="512" width="16" customWidth="1"/>
    <col min="758" max="758" width="9" customWidth="1"/>
    <col min="759" max="759" width="7.7109375" customWidth="1"/>
    <col min="760" max="760" width="22" customWidth="1"/>
    <col min="761" max="761" width="18.140625" customWidth="1"/>
    <col min="762" max="762" width="17.7109375" customWidth="1"/>
    <col min="763" max="763" width="20.140625" customWidth="1"/>
    <col min="764" max="764" width="11.85546875" customWidth="1"/>
    <col min="765" max="765" width="6.42578125" customWidth="1"/>
    <col min="766" max="766" width="9.5703125" customWidth="1"/>
    <col min="767" max="767" width="14" customWidth="1"/>
    <col min="768" max="768" width="16" customWidth="1"/>
    <col min="1014" max="1014" width="9" customWidth="1"/>
    <col min="1015" max="1015" width="7.7109375" customWidth="1"/>
    <col min="1016" max="1016" width="22" customWidth="1"/>
    <col min="1017" max="1017" width="18.140625" customWidth="1"/>
    <col min="1018" max="1018" width="17.7109375" customWidth="1"/>
    <col min="1019" max="1019" width="20.140625" customWidth="1"/>
    <col min="1020" max="1020" width="11.85546875" customWidth="1"/>
    <col min="1021" max="1021" width="6.42578125" customWidth="1"/>
    <col min="1022" max="1022" width="9.5703125" customWidth="1"/>
    <col min="1023" max="1023" width="14" customWidth="1"/>
    <col min="1024" max="1024" width="16" customWidth="1"/>
    <col min="1270" max="1270" width="9" customWidth="1"/>
    <col min="1271" max="1271" width="7.7109375" customWidth="1"/>
    <col min="1272" max="1272" width="22" customWidth="1"/>
    <col min="1273" max="1273" width="18.140625" customWidth="1"/>
    <col min="1274" max="1274" width="17.7109375" customWidth="1"/>
    <col min="1275" max="1275" width="20.140625" customWidth="1"/>
    <col min="1276" max="1276" width="11.85546875" customWidth="1"/>
    <col min="1277" max="1277" width="6.42578125" customWidth="1"/>
    <col min="1278" max="1278" width="9.5703125" customWidth="1"/>
    <col min="1279" max="1279" width="14" customWidth="1"/>
    <col min="1280" max="1280" width="16" customWidth="1"/>
    <col min="1526" max="1526" width="9" customWidth="1"/>
    <col min="1527" max="1527" width="7.7109375" customWidth="1"/>
    <col min="1528" max="1528" width="22" customWidth="1"/>
    <col min="1529" max="1529" width="18.140625" customWidth="1"/>
    <col min="1530" max="1530" width="17.7109375" customWidth="1"/>
    <col min="1531" max="1531" width="20.140625" customWidth="1"/>
    <col min="1532" max="1532" width="11.85546875" customWidth="1"/>
    <col min="1533" max="1533" width="6.42578125" customWidth="1"/>
    <col min="1534" max="1534" width="9.5703125" customWidth="1"/>
    <col min="1535" max="1535" width="14" customWidth="1"/>
    <col min="1536" max="1536" width="16" customWidth="1"/>
    <col min="1782" max="1782" width="9" customWidth="1"/>
    <col min="1783" max="1783" width="7.7109375" customWidth="1"/>
    <col min="1784" max="1784" width="22" customWidth="1"/>
    <col min="1785" max="1785" width="18.140625" customWidth="1"/>
    <col min="1786" max="1786" width="17.7109375" customWidth="1"/>
    <col min="1787" max="1787" width="20.140625" customWidth="1"/>
    <col min="1788" max="1788" width="11.85546875" customWidth="1"/>
    <col min="1789" max="1789" width="6.42578125" customWidth="1"/>
    <col min="1790" max="1790" width="9.5703125" customWidth="1"/>
    <col min="1791" max="1791" width="14" customWidth="1"/>
    <col min="1792" max="1792" width="16" customWidth="1"/>
    <col min="2038" max="2038" width="9" customWidth="1"/>
    <col min="2039" max="2039" width="7.7109375" customWidth="1"/>
    <col min="2040" max="2040" width="22" customWidth="1"/>
    <col min="2041" max="2041" width="18.140625" customWidth="1"/>
    <col min="2042" max="2042" width="17.7109375" customWidth="1"/>
    <col min="2043" max="2043" width="20.140625" customWidth="1"/>
    <col min="2044" max="2044" width="11.85546875" customWidth="1"/>
    <col min="2045" max="2045" width="6.42578125" customWidth="1"/>
    <col min="2046" max="2046" width="9.5703125" customWidth="1"/>
    <col min="2047" max="2047" width="14" customWidth="1"/>
    <col min="2048" max="2048" width="16" customWidth="1"/>
    <col min="2294" max="2294" width="9" customWidth="1"/>
    <col min="2295" max="2295" width="7.7109375" customWidth="1"/>
    <col min="2296" max="2296" width="22" customWidth="1"/>
    <col min="2297" max="2297" width="18.140625" customWidth="1"/>
    <col min="2298" max="2298" width="17.7109375" customWidth="1"/>
    <col min="2299" max="2299" width="20.140625" customWidth="1"/>
    <col min="2300" max="2300" width="11.85546875" customWidth="1"/>
    <col min="2301" max="2301" width="6.42578125" customWidth="1"/>
    <col min="2302" max="2302" width="9.5703125" customWidth="1"/>
    <col min="2303" max="2303" width="14" customWidth="1"/>
    <col min="2304" max="2304" width="16" customWidth="1"/>
    <col min="2550" max="2550" width="9" customWidth="1"/>
    <col min="2551" max="2551" width="7.7109375" customWidth="1"/>
    <col min="2552" max="2552" width="22" customWidth="1"/>
    <col min="2553" max="2553" width="18.140625" customWidth="1"/>
    <col min="2554" max="2554" width="17.7109375" customWidth="1"/>
    <col min="2555" max="2555" width="20.140625" customWidth="1"/>
    <col min="2556" max="2556" width="11.85546875" customWidth="1"/>
    <col min="2557" max="2557" width="6.42578125" customWidth="1"/>
    <col min="2558" max="2558" width="9.5703125" customWidth="1"/>
    <col min="2559" max="2559" width="14" customWidth="1"/>
    <col min="2560" max="2560" width="16" customWidth="1"/>
    <col min="2806" max="2806" width="9" customWidth="1"/>
    <col min="2807" max="2807" width="7.7109375" customWidth="1"/>
    <col min="2808" max="2808" width="22" customWidth="1"/>
    <col min="2809" max="2809" width="18.140625" customWidth="1"/>
    <col min="2810" max="2810" width="17.7109375" customWidth="1"/>
    <col min="2811" max="2811" width="20.140625" customWidth="1"/>
    <col min="2812" max="2812" width="11.85546875" customWidth="1"/>
    <col min="2813" max="2813" width="6.42578125" customWidth="1"/>
    <col min="2814" max="2814" width="9.5703125" customWidth="1"/>
    <col min="2815" max="2815" width="14" customWidth="1"/>
    <col min="2816" max="2816" width="16" customWidth="1"/>
    <col min="3062" max="3062" width="9" customWidth="1"/>
    <col min="3063" max="3063" width="7.7109375" customWidth="1"/>
    <col min="3064" max="3064" width="22" customWidth="1"/>
    <col min="3065" max="3065" width="18.140625" customWidth="1"/>
    <col min="3066" max="3066" width="17.7109375" customWidth="1"/>
    <col min="3067" max="3067" width="20.140625" customWidth="1"/>
    <col min="3068" max="3068" width="11.85546875" customWidth="1"/>
    <col min="3069" max="3069" width="6.42578125" customWidth="1"/>
    <col min="3070" max="3070" width="9.5703125" customWidth="1"/>
    <col min="3071" max="3071" width="14" customWidth="1"/>
    <col min="3072" max="3072" width="16" customWidth="1"/>
    <col min="3318" max="3318" width="9" customWidth="1"/>
    <col min="3319" max="3319" width="7.7109375" customWidth="1"/>
    <col min="3320" max="3320" width="22" customWidth="1"/>
    <col min="3321" max="3321" width="18.140625" customWidth="1"/>
    <col min="3322" max="3322" width="17.7109375" customWidth="1"/>
    <col min="3323" max="3323" width="20.140625" customWidth="1"/>
    <col min="3324" max="3324" width="11.85546875" customWidth="1"/>
    <col min="3325" max="3325" width="6.42578125" customWidth="1"/>
    <col min="3326" max="3326" width="9.5703125" customWidth="1"/>
    <col min="3327" max="3327" width="14" customWidth="1"/>
    <col min="3328" max="3328" width="16" customWidth="1"/>
    <col min="3574" max="3574" width="9" customWidth="1"/>
    <col min="3575" max="3575" width="7.7109375" customWidth="1"/>
    <col min="3576" max="3576" width="22" customWidth="1"/>
    <col min="3577" max="3577" width="18.140625" customWidth="1"/>
    <col min="3578" max="3578" width="17.7109375" customWidth="1"/>
    <col min="3579" max="3579" width="20.140625" customWidth="1"/>
    <col min="3580" max="3580" width="11.85546875" customWidth="1"/>
    <col min="3581" max="3581" width="6.42578125" customWidth="1"/>
    <col min="3582" max="3582" width="9.5703125" customWidth="1"/>
    <col min="3583" max="3583" width="14" customWidth="1"/>
    <col min="3584" max="3584" width="16" customWidth="1"/>
    <col min="3830" max="3830" width="9" customWidth="1"/>
    <col min="3831" max="3831" width="7.7109375" customWidth="1"/>
    <col min="3832" max="3832" width="22" customWidth="1"/>
    <col min="3833" max="3833" width="18.140625" customWidth="1"/>
    <col min="3834" max="3834" width="17.7109375" customWidth="1"/>
    <col min="3835" max="3835" width="20.140625" customWidth="1"/>
    <col min="3836" max="3836" width="11.85546875" customWidth="1"/>
    <col min="3837" max="3837" width="6.42578125" customWidth="1"/>
    <col min="3838" max="3838" width="9.5703125" customWidth="1"/>
    <col min="3839" max="3839" width="14" customWidth="1"/>
    <col min="3840" max="3840" width="16" customWidth="1"/>
    <col min="4086" max="4086" width="9" customWidth="1"/>
    <col min="4087" max="4087" width="7.7109375" customWidth="1"/>
    <col min="4088" max="4088" width="22" customWidth="1"/>
    <col min="4089" max="4089" width="18.140625" customWidth="1"/>
    <col min="4090" max="4090" width="17.7109375" customWidth="1"/>
    <col min="4091" max="4091" width="20.140625" customWidth="1"/>
    <col min="4092" max="4092" width="11.85546875" customWidth="1"/>
    <col min="4093" max="4093" width="6.42578125" customWidth="1"/>
    <col min="4094" max="4094" width="9.5703125" customWidth="1"/>
    <col min="4095" max="4095" width="14" customWidth="1"/>
    <col min="4096" max="4096" width="16" customWidth="1"/>
    <col min="4342" max="4342" width="9" customWidth="1"/>
    <col min="4343" max="4343" width="7.7109375" customWidth="1"/>
    <col min="4344" max="4344" width="22" customWidth="1"/>
    <col min="4345" max="4345" width="18.140625" customWidth="1"/>
    <col min="4346" max="4346" width="17.7109375" customWidth="1"/>
    <col min="4347" max="4347" width="20.140625" customWidth="1"/>
    <col min="4348" max="4348" width="11.85546875" customWidth="1"/>
    <col min="4349" max="4349" width="6.42578125" customWidth="1"/>
    <col min="4350" max="4350" width="9.5703125" customWidth="1"/>
    <col min="4351" max="4351" width="14" customWidth="1"/>
    <col min="4352" max="4352" width="16" customWidth="1"/>
    <col min="4598" max="4598" width="9" customWidth="1"/>
    <col min="4599" max="4599" width="7.7109375" customWidth="1"/>
    <col min="4600" max="4600" width="22" customWidth="1"/>
    <col min="4601" max="4601" width="18.140625" customWidth="1"/>
    <col min="4602" max="4602" width="17.7109375" customWidth="1"/>
    <col min="4603" max="4603" width="20.140625" customWidth="1"/>
    <col min="4604" max="4604" width="11.85546875" customWidth="1"/>
    <col min="4605" max="4605" width="6.42578125" customWidth="1"/>
    <col min="4606" max="4606" width="9.5703125" customWidth="1"/>
    <col min="4607" max="4607" width="14" customWidth="1"/>
    <col min="4608" max="4608" width="16" customWidth="1"/>
    <col min="4854" max="4854" width="9" customWidth="1"/>
    <col min="4855" max="4855" width="7.7109375" customWidth="1"/>
    <col min="4856" max="4856" width="22" customWidth="1"/>
    <col min="4857" max="4857" width="18.140625" customWidth="1"/>
    <col min="4858" max="4858" width="17.7109375" customWidth="1"/>
    <col min="4859" max="4859" width="20.140625" customWidth="1"/>
    <col min="4860" max="4860" width="11.85546875" customWidth="1"/>
    <col min="4861" max="4861" width="6.42578125" customWidth="1"/>
    <col min="4862" max="4862" width="9.5703125" customWidth="1"/>
    <col min="4863" max="4863" width="14" customWidth="1"/>
    <col min="4864" max="4864" width="16" customWidth="1"/>
    <col min="5110" max="5110" width="9" customWidth="1"/>
    <col min="5111" max="5111" width="7.7109375" customWidth="1"/>
    <col min="5112" max="5112" width="22" customWidth="1"/>
    <col min="5113" max="5113" width="18.140625" customWidth="1"/>
    <col min="5114" max="5114" width="17.7109375" customWidth="1"/>
    <col min="5115" max="5115" width="20.140625" customWidth="1"/>
    <col min="5116" max="5116" width="11.85546875" customWidth="1"/>
    <col min="5117" max="5117" width="6.42578125" customWidth="1"/>
    <col min="5118" max="5118" width="9.5703125" customWidth="1"/>
    <col min="5119" max="5119" width="14" customWidth="1"/>
    <col min="5120" max="5120" width="16" customWidth="1"/>
    <col min="5366" max="5366" width="9" customWidth="1"/>
    <col min="5367" max="5367" width="7.7109375" customWidth="1"/>
    <col min="5368" max="5368" width="22" customWidth="1"/>
    <col min="5369" max="5369" width="18.140625" customWidth="1"/>
    <col min="5370" max="5370" width="17.7109375" customWidth="1"/>
    <col min="5371" max="5371" width="20.140625" customWidth="1"/>
    <col min="5372" max="5372" width="11.85546875" customWidth="1"/>
    <col min="5373" max="5373" width="6.42578125" customWidth="1"/>
    <col min="5374" max="5374" width="9.5703125" customWidth="1"/>
    <col min="5375" max="5375" width="14" customWidth="1"/>
    <col min="5376" max="5376" width="16" customWidth="1"/>
    <col min="5622" max="5622" width="9" customWidth="1"/>
    <col min="5623" max="5623" width="7.7109375" customWidth="1"/>
    <col min="5624" max="5624" width="22" customWidth="1"/>
    <col min="5625" max="5625" width="18.140625" customWidth="1"/>
    <col min="5626" max="5626" width="17.7109375" customWidth="1"/>
    <col min="5627" max="5627" width="20.140625" customWidth="1"/>
    <col min="5628" max="5628" width="11.85546875" customWidth="1"/>
    <col min="5629" max="5629" width="6.42578125" customWidth="1"/>
    <col min="5630" max="5630" width="9.5703125" customWidth="1"/>
    <col min="5631" max="5631" width="14" customWidth="1"/>
    <col min="5632" max="5632" width="16" customWidth="1"/>
    <col min="5878" max="5878" width="9" customWidth="1"/>
    <col min="5879" max="5879" width="7.7109375" customWidth="1"/>
    <col min="5880" max="5880" width="22" customWidth="1"/>
    <col min="5881" max="5881" width="18.140625" customWidth="1"/>
    <col min="5882" max="5882" width="17.7109375" customWidth="1"/>
    <col min="5883" max="5883" width="20.140625" customWidth="1"/>
    <col min="5884" max="5884" width="11.85546875" customWidth="1"/>
    <col min="5885" max="5885" width="6.42578125" customWidth="1"/>
    <col min="5886" max="5886" width="9.5703125" customWidth="1"/>
    <col min="5887" max="5887" width="14" customWidth="1"/>
    <col min="5888" max="5888" width="16" customWidth="1"/>
    <col min="6134" max="6134" width="9" customWidth="1"/>
    <col min="6135" max="6135" width="7.7109375" customWidth="1"/>
    <col min="6136" max="6136" width="22" customWidth="1"/>
    <col min="6137" max="6137" width="18.140625" customWidth="1"/>
    <col min="6138" max="6138" width="17.7109375" customWidth="1"/>
    <col min="6139" max="6139" width="20.140625" customWidth="1"/>
    <col min="6140" max="6140" width="11.85546875" customWidth="1"/>
    <col min="6141" max="6141" width="6.42578125" customWidth="1"/>
    <col min="6142" max="6142" width="9.5703125" customWidth="1"/>
    <col min="6143" max="6143" width="14" customWidth="1"/>
    <col min="6144" max="6144" width="16" customWidth="1"/>
    <col min="6390" max="6390" width="9" customWidth="1"/>
    <col min="6391" max="6391" width="7.7109375" customWidth="1"/>
    <col min="6392" max="6392" width="22" customWidth="1"/>
    <col min="6393" max="6393" width="18.140625" customWidth="1"/>
    <col min="6394" max="6394" width="17.7109375" customWidth="1"/>
    <col min="6395" max="6395" width="20.140625" customWidth="1"/>
    <col min="6396" max="6396" width="11.85546875" customWidth="1"/>
    <col min="6397" max="6397" width="6.42578125" customWidth="1"/>
    <col min="6398" max="6398" width="9.5703125" customWidth="1"/>
    <col min="6399" max="6399" width="14" customWidth="1"/>
    <col min="6400" max="6400" width="16" customWidth="1"/>
    <col min="6646" max="6646" width="9" customWidth="1"/>
    <col min="6647" max="6647" width="7.7109375" customWidth="1"/>
    <col min="6648" max="6648" width="22" customWidth="1"/>
    <col min="6649" max="6649" width="18.140625" customWidth="1"/>
    <col min="6650" max="6650" width="17.7109375" customWidth="1"/>
    <col min="6651" max="6651" width="20.140625" customWidth="1"/>
    <col min="6652" max="6652" width="11.85546875" customWidth="1"/>
    <col min="6653" max="6653" width="6.42578125" customWidth="1"/>
    <col min="6654" max="6654" width="9.5703125" customWidth="1"/>
    <col min="6655" max="6655" width="14" customWidth="1"/>
    <col min="6656" max="6656" width="16" customWidth="1"/>
    <col min="6902" max="6902" width="9" customWidth="1"/>
    <col min="6903" max="6903" width="7.7109375" customWidth="1"/>
    <col min="6904" max="6904" width="22" customWidth="1"/>
    <col min="6905" max="6905" width="18.140625" customWidth="1"/>
    <col min="6906" max="6906" width="17.7109375" customWidth="1"/>
    <col min="6907" max="6907" width="20.140625" customWidth="1"/>
    <col min="6908" max="6908" width="11.85546875" customWidth="1"/>
    <col min="6909" max="6909" width="6.42578125" customWidth="1"/>
    <col min="6910" max="6910" width="9.5703125" customWidth="1"/>
    <col min="6911" max="6911" width="14" customWidth="1"/>
    <col min="6912" max="6912" width="16" customWidth="1"/>
    <col min="7158" max="7158" width="9" customWidth="1"/>
    <col min="7159" max="7159" width="7.7109375" customWidth="1"/>
    <col min="7160" max="7160" width="22" customWidth="1"/>
    <col min="7161" max="7161" width="18.140625" customWidth="1"/>
    <col min="7162" max="7162" width="17.7109375" customWidth="1"/>
    <col min="7163" max="7163" width="20.140625" customWidth="1"/>
    <col min="7164" max="7164" width="11.85546875" customWidth="1"/>
    <col min="7165" max="7165" width="6.42578125" customWidth="1"/>
    <col min="7166" max="7166" width="9.5703125" customWidth="1"/>
    <col min="7167" max="7167" width="14" customWidth="1"/>
    <col min="7168" max="7168" width="16" customWidth="1"/>
    <col min="7414" max="7414" width="9" customWidth="1"/>
    <col min="7415" max="7415" width="7.7109375" customWidth="1"/>
    <col min="7416" max="7416" width="22" customWidth="1"/>
    <col min="7417" max="7417" width="18.140625" customWidth="1"/>
    <col min="7418" max="7418" width="17.7109375" customWidth="1"/>
    <col min="7419" max="7419" width="20.140625" customWidth="1"/>
    <col min="7420" max="7420" width="11.85546875" customWidth="1"/>
    <col min="7421" max="7421" width="6.42578125" customWidth="1"/>
    <col min="7422" max="7422" width="9.5703125" customWidth="1"/>
    <col min="7423" max="7423" width="14" customWidth="1"/>
    <col min="7424" max="7424" width="16" customWidth="1"/>
    <col min="7670" max="7670" width="9" customWidth="1"/>
    <col min="7671" max="7671" width="7.7109375" customWidth="1"/>
    <col min="7672" max="7672" width="22" customWidth="1"/>
    <col min="7673" max="7673" width="18.140625" customWidth="1"/>
    <col min="7674" max="7674" width="17.7109375" customWidth="1"/>
    <col min="7675" max="7675" width="20.140625" customWidth="1"/>
    <col min="7676" max="7676" width="11.85546875" customWidth="1"/>
    <col min="7677" max="7677" width="6.42578125" customWidth="1"/>
    <col min="7678" max="7678" width="9.5703125" customWidth="1"/>
    <col min="7679" max="7679" width="14" customWidth="1"/>
    <col min="7680" max="7680" width="16" customWidth="1"/>
    <col min="7926" max="7926" width="9" customWidth="1"/>
    <col min="7927" max="7927" width="7.7109375" customWidth="1"/>
    <col min="7928" max="7928" width="22" customWidth="1"/>
    <col min="7929" max="7929" width="18.140625" customWidth="1"/>
    <col min="7930" max="7930" width="17.7109375" customWidth="1"/>
    <col min="7931" max="7931" width="20.140625" customWidth="1"/>
    <col min="7932" max="7932" width="11.85546875" customWidth="1"/>
    <col min="7933" max="7933" width="6.42578125" customWidth="1"/>
    <col min="7934" max="7934" width="9.5703125" customWidth="1"/>
    <col min="7935" max="7935" width="14" customWidth="1"/>
    <col min="7936" max="7936" width="16" customWidth="1"/>
    <col min="8182" max="8182" width="9" customWidth="1"/>
    <col min="8183" max="8183" width="7.7109375" customWidth="1"/>
    <col min="8184" max="8184" width="22" customWidth="1"/>
    <col min="8185" max="8185" width="18.140625" customWidth="1"/>
    <col min="8186" max="8186" width="17.7109375" customWidth="1"/>
    <col min="8187" max="8187" width="20.140625" customWidth="1"/>
    <col min="8188" max="8188" width="11.85546875" customWidth="1"/>
    <col min="8189" max="8189" width="6.42578125" customWidth="1"/>
    <col min="8190" max="8190" width="9.5703125" customWidth="1"/>
    <col min="8191" max="8191" width="14" customWidth="1"/>
    <col min="8192" max="8192" width="16" customWidth="1"/>
    <col min="8438" max="8438" width="9" customWidth="1"/>
    <col min="8439" max="8439" width="7.7109375" customWidth="1"/>
    <col min="8440" max="8440" width="22" customWidth="1"/>
    <col min="8441" max="8441" width="18.140625" customWidth="1"/>
    <col min="8442" max="8442" width="17.7109375" customWidth="1"/>
    <col min="8443" max="8443" width="20.140625" customWidth="1"/>
    <col min="8444" max="8444" width="11.85546875" customWidth="1"/>
    <col min="8445" max="8445" width="6.42578125" customWidth="1"/>
    <col min="8446" max="8446" width="9.5703125" customWidth="1"/>
    <col min="8447" max="8447" width="14" customWidth="1"/>
    <col min="8448" max="8448" width="16" customWidth="1"/>
    <col min="8694" max="8694" width="9" customWidth="1"/>
    <col min="8695" max="8695" width="7.7109375" customWidth="1"/>
    <col min="8696" max="8696" width="22" customWidth="1"/>
    <col min="8697" max="8697" width="18.140625" customWidth="1"/>
    <col min="8698" max="8698" width="17.7109375" customWidth="1"/>
    <col min="8699" max="8699" width="20.140625" customWidth="1"/>
    <col min="8700" max="8700" width="11.85546875" customWidth="1"/>
    <col min="8701" max="8701" width="6.42578125" customWidth="1"/>
    <col min="8702" max="8702" width="9.5703125" customWidth="1"/>
    <col min="8703" max="8703" width="14" customWidth="1"/>
    <col min="8704" max="8704" width="16" customWidth="1"/>
    <col min="8950" max="8950" width="9" customWidth="1"/>
    <col min="8951" max="8951" width="7.7109375" customWidth="1"/>
    <col min="8952" max="8952" width="22" customWidth="1"/>
    <col min="8953" max="8953" width="18.140625" customWidth="1"/>
    <col min="8954" max="8954" width="17.7109375" customWidth="1"/>
    <col min="8955" max="8955" width="20.140625" customWidth="1"/>
    <col min="8956" max="8956" width="11.85546875" customWidth="1"/>
    <col min="8957" max="8957" width="6.42578125" customWidth="1"/>
    <col min="8958" max="8958" width="9.5703125" customWidth="1"/>
    <col min="8959" max="8959" width="14" customWidth="1"/>
    <col min="8960" max="8960" width="16" customWidth="1"/>
    <col min="9206" max="9206" width="9" customWidth="1"/>
    <col min="9207" max="9207" width="7.7109375" customWidth="1"/>
    <col min="9208" max="9208" width="22" customWidth="1"/>
    <col min="9209" max="9209" width="18.140625" customWidth="1"/>
    <col min="9210" max="9210" width="17.7109375" customWidth="1"/>
    <col min="9211" max="9211" width="20.140625" customWidth="1"/>
    <col min="9212" max="9212" width="11.85546875" customWidth="1"/>
    <col min="9213" max="9213" width="6.42578125" customWidth="1"/>
    <col min="9214" max="9214" width="9.5703125" customWidth="1"/>
    <col min="9215" max="9215" width="14" customWidth="1"/>
    <col min="9216" max="9216" width="16" customWidth="1"/>
    <col min="9462" max="9462" width="9" customWidth="1"/>
    <col min="9463" max="9463" width="7.7109375" customWidth="1"/>
    <col min="9464" max="9464" width="22" customWidth="1"/>
    <col min="9465" max="9465" width="18.140625" customWidth="1"/>
    <col min="9466" max="9466" width="17.7109375" customWidth="1"/>
    <col min="9467" max="9467" width="20.140625" customWidth="1"/>
    <col min="9468" max="9468" width="11.85546875" customWidth="1"/>
    <col min="9469" max="9469" width="6.42578125" customWidth="1"/>
    <col min="9470" max="9470" width="9.5703125" customWidth="1"/>
    <col min="9471" max="9471" width="14" customWidth="1"/>
    <col min="9472" max="9472" width="16" customWidth="1"/>
    <col min="9718" max="9718" width="9" customWidth="1"/>
    <col min="9719" max="9719" width="7.7109375" customWidth="1"/>
    <col min="9720" max="9720" width="22" customWidth="1"/>
    <col min="9721" max="9721" width="18.140625" customWidth="1"/>
    <col min="9722" max="9722" width="17.7109375" customWidth="1"/>
    <col min="9723" max="9723" width="20.140625" customWidth="1"/>
    <col min="9724" max="9724" width="11.85546875" customWidth="1"/>
    <col min="9725" max="9725" width="6.42578125" customWidth="1"/>
    <col min="9726" max="9726" width="9.5703125" customWidth="1"/>
    <col min="9727" max="9727" width="14" customWidth="1"/>
    <col min="9728" max="9728" width="16" customWidth="1"/>
    <col min="9974" max="9974" width="9" customWidth="1"/>
    <col min="9975" max="9975" width="7.7109375" customWidth="1"/>
    <col min="9976" max="9976" width="22" customWidth="1"/>
    <col min="9977" max="9977" width="18.140625" customWidth="1"/>
    <col min="9978" max="9978" width="17.7109375" customWidth="1"/>
    <col min="9979" max="9979" width="20.140625" customWidth="1"/>
    <col min="9980" max="9980" width="11.85546875" customWidth="1"/>
    <col min="9981" max="9981" width="6.42578125" customWidth="1"/>
    <col min="9982" max="9982" width="9.5703125" customWidth="1"/>
    <col min="9983" max="9983" width="14" customWidth="1"/>
    <col min="9984" max="9984" width="16" customWidth="1"/>
    <col min="10230" max="10230" width="9" customWidth="1"/>
    <col min="10231" max="10231" width="7.7109375" customWidth="1"/>
    <col min="10232" max="10232" width="22" customWidth="1"/>
    <col min="10233" max="10233" width="18.140625" customWidth="1"/>
    <col min="10234" max="10234" width="17.7109375" customWidth="1"/>
    <col min="10235" max="10235" width="20.140625" customWidth="1"/>
    <col min="10236" max="10236" width="11.85546875" customWidth="1"/>
    <col min="10237" max="10237" width="6.42578125" customWidth="1"/>
    <col min="10238" max="10238" width="9.5703125" customWidth="1"/>
    <col min="10239" max="10239" width="14" customWidth="1"/>
    <col min="10240" max="10240" width="16" customWidth="1"/>
    <col min="10486" max="10486" width="9" customWidth="1"/>
    <col min="10487" max="10487" width="7.7109375" customWidth="1"/>
    <col min="10488" max="10488" width="22" customWidth="1"/>
    <col min="10489" max="10489" width="18.140625" customWidth="1"/>
    <col min="10490" max="10490" width="17.7109375" customWidth="1"/>
    <col min="10491" max="10491" width="20.140625" customWidth="1"/>
    <col min="10492" max="10492" width="11.85546875" customWidth="1"/>
    <col min="10493" max="10493" width="6.42578125" customWidth="1"/>
    <col min="10494" max="10494" width="9.5703125" customWidth="1"/>
    <col min="10495" max="10495" width="14" customWidth="1"/>
    <col min="10496" max="10496" width="16" customWidth="1"/>
    <col min="10742" max="10742" width="9" customWidth="1"/>
    <col min="10743" max="10743" width="7.7109375" customWidth="1"/>
    <col min="10744" max="10744" width="22" customWidth="1"/>
    <col min="10745" max="10745" width="18.140625" customWidth="1"/>
    <col min="10746" max="10746" width="17.7109375" customWidth="1"/>
    <col min="10747" max="10747" width="20.140625" customWidth="1"/>
    <col min="10748" max="10748" width="11.85546875" customWidth="1"/>
    <col min="10749" max="10749" width="6.42578125" customWidth="1"/>
    <col min="10750" max="10750" width="9.5703125" customWidth="1"/>
    <col min="10751" max="10751" width="14" customWidth="1"/>
    <col min="10752" max="10752" width="16" customWidth="1"/>
    <col min="10998" max="10998" width="9" customWidth="1"/>
    <col min="10999" max="10999" width="7.7109375" customWidth="1"/>
    <col min="11000" max="11000" width="22" customWidth="1"/>
    <col min="11001" max="11001" width="18.140625" customWidth="1"/>
    <col min="11002" max="11002" width="17.7109375" customWidth="1"/>
    <col min="11003" max="11003" width="20.140625" customWidth="1"/>
    <col min="11004" max="11004" width="11.85546875" customWidth="1"/>
    <col min="11005" max="11005" width="6.42578125" customWidth="1"/>
    <col min="11006" max="11006" width="9.5703125" customWidth="1"/>
    <col min="11007" max="11007" width="14" customWidth="1"/>
    <col min="11008" max="11008" width="16" customWidth="1"/>
    <col min="11254" max="11254" width="9" customWidth="1"/>
    <col min="11255" max="11255" width="7.7109375" customWidth="1"/>
    <col min="11256" max="11256" width="22" customWidth="1"/>
    <col min="11257" max="11257" width="18.140625" customWidth="1"/>
    <col min="11258" max="11258" width="17.7109375" customWidth="1"/>
    <col min="11259" max="11259" width="20.140625" customWidth="1"/>
    <col min="11260" max="11260" width="11.85546875" customWidth="1"/>
    <col min="11261" max="11261" width="6.42578125" customWidth="1"/>
    <col min="11262" max="11262" width="9.5703125" customWidth="1"/>
    <col min="11263" max="11263" width="14" customWidth="1"/>
    <col min="11264" max="11264" width="16" customWidth="1"/>
    <col min="11510" max="11510" width="9" customWidth="1"/>
    <col min="11511" max="11511" width="7.7109375" customWidth="1"/>
    <col min="11512" max="11512" width="22" customWidth="1"/>
    <col min="11513" max="11513" width="18.140625" customWidth="1"/>
    <col min="11514" max="11514" width="17.7109375" customWidth="1"/>
    <col min="11515" max="11515" width="20.140625" customWidth="1"/>
    <col min="11516" max="11516" width="11.85546875" customWidth="1"/>
    <col min="11517" max="11517" width="6.42578125" customWidth="1"/>
    <col min="11518" max="11518" width="9.5703125" customWidth="1"/>
    <col min="11519" max="11519" width="14" customWidth="1"/>
    <col min="11520" max="11520" width="16" customWidth="1"/>
    <col min="11766" max="11766" width="9" customWidth="1"/>
    <col min="11767" max="11767" width="7.7109375" customWidth="1"/>
    <col min="11768" max="11768" width="22" customWidth="1"/>
    <col min="11769" max="11769" width="18.140625" customWidth="1"/>
    <col min="11770" max="11770" width="17.7109375" customWidth="1"/>
    <col min="11771" max="11771" width="20.140625" customWidth="1"/>
    <col min="11772" max="11772" width="11.85546875" customWidth="1"/>
    <col min="11773" max="11773" width="6.42578125" customWidth="1"/>
    <col min="11774" max="11774" width="9.5703125" customWidth="1"/>
    <col min="11775" max="11775" width="14" customWidth="1"/>
    <col min="11776" max="11776" width="16" customWidth="1"/>
    <col min="12022" max="12022" width="9" customWidth="1"/>
    <col min="12023" max="12023" width="7.7109375" customWidth="1"/>
    <col min="12024" max="12024" width="22" customWidth="1"/>
    <col min="12025" max="12025" width="18.140625" customWidth="1"/>
    <col min="12026" max="12026" width="17.7109375" customWidth="1"/>
    <col min="12027" max="12027" width="20.140625" customWidth="1"/>
    <col min="12028" max="12028" width="11.85546875" customWidth="1"/>
    <col min="12029" max="12029" width="6.42578125" customWidth="1"/>
    <col min="12030" max="12030" width="9.5703125" customWidth="1"/>
    <col min="12031" max="12031" width="14" customWidth="1"/>
    <col min="12032" max="12032" width="16" customWidth="1"/>
    <col min="12278" max="12278" width="9" customWidth="1"/>
    <col min="12279" max="12279" width="7.7109375" customWidth="1"/>
    <col min="12280" max="12280" width="22" customWidth="1"/>
    <col min="12281" max="12281" width="18.140625" customWidth="1"/>
    <col min="12282" max="12282" width="17.7109375" customWidth="1"/>
    <col min="12283" max="12283" width="20.140625" customWidth="1"/>
    <col min="12284" max="12284" width="11.85546875" customWidth="1"/>
    <col min="12285" max="12285" width="6.42578125" customWidth="1"/>
    <col min="12286" max="12286" width="9.5703125" customWidth="1"/>
    <col min="12287" max="12287" width="14" customWidth="1"/>
    <col min="12288" max="12288" width="16" customWidth="1"/>
    <col min="12534" max="12534" width="9" customWidth="1"/>
    <col min="12535" max="12535" width="7.7109375" customWidth="1"/>
    <col min="12536" max="12536" width="22" customWidth="1"/>
    <col min="12537" max="12537" width="18.140625" customWidth="1"/>
    <col min="12538" max="12538" width="17.7109375" customWidth="1"/>
    <col min="12539" max="12539" width="20.140625" customWidth="1"/>
    <col min="12540" max="12540" width="11.85546875" customWidth="1"/>
    <col min="12541" max="12541" width="6.42578125" customWidth="1"/>
    <col min="12542" max="12542" width="9.5703125" customWidth="1"/>
    <col min="12543" max="12543" width="14" customWidth="1"/>
    <col min="12544" max="12544" width="16" customWidth="1"/>
    <col min="12790" max="12790" width="9" customWidth="1"/>
    <col min="12791" max="12791" width="7.7109375" customWidth="1"/>
    <col min="12792" max="12792" width="22" customWidth="1"/>
    <col min="12793" max="12793" width="18.140625" customWidth="1"/>
    <col min="12794" max="12794" width="17.7109375" customWidth="1"/>
    <col min="12795" max="12795" width="20.140625" customWidth="1"/>
    <col min="12796" max="12796" width="11.85546875" customWidth="1"/>
    <col min="12797" max="12797" width="6.42578125" customWidth="1"/>
    <col min="12798" max="12798" width="9.5703125" customWidth="1"/>
    <col min="12799" max="12799" width="14" customWidth="1"/>
    <col min="12800" max="12800" width="16" customWidth="1"/>
    <col min="13046" max="13046" width="9" customWidth="1"/>
    <col min="13047" max="13047" width="7.7109375" customWidth="1"/>
    <col min="13048" max="13048" width="22" customWidth="1"/>
    <col min="13049" max="13049" width="18.140625" customWidth="1"/>
    <col min="13050" max="13050" width="17.7109375" customWidth="1"/>
    <col min="13051" max="13051" width="20.140625" customWidth="1"/>
    <col min="13052" max="13052" width="11.85546875" customWidth="1"/>
    <col min="13053" max="13053" width="6.42578125" customWidth="1"/>
    <col min="13054" max="13054" width="9.5703125" customWidth="1"/>
    <col min="13055" max="13055" width="14" customWidth="1"/>
    <col min="13056" max="13056" width="16" customWidth="1"/>
    <col min="13302" max="13302" width="9" customWidth="1"/>
    <col min="13303" max="13303" width="7.7109375" customWidth="1"/>
    <col min="13304" max="13304" width="22" customWidth="1"/>
    <col min="13305" max="13305" width="18.140625" customWidth="1"/>
    <col min="13306" max="13306" width="17.7109375" customWidth="1"/>
    <col min="13307" max="13307" width="20.140625" customWidth="1"/>
    <col min="13308" max="13308" width="11.85546875" customWidth="1"/>
    <col min="13309" max="13309" width="6.42578125" customWidth="1"/>
    <col min="13310" max="13310" width="9.5703125" customWidth="1"/>
    <col min="13311" max="13311" width="14" customWidth="1"/>
    <col min="13312" max="13312" width="16" customWidth="1"/>
    <col min="13558" max="13558" width="9" customWidth="1"/>
    <col min="13559" max="13559" width="7.7109375" customWidth="1"/>
    <col min="13560" max="13560" width="22" customWidth="1"/>
    <col min="13561" max="13561" width="18.140625" customWidth="1"/>
    <col min="13562" max="13562" width="17.7109375" customWidth="1"/>
    <col min="13563" max="13563" width="20.140625" customWidth="1"/>
    <col min="13564" max="13564" width="11.85546875" customWidth="1"/>
    <col min="13565" max="13565" width="6.42578125" customWidth="1"/>
    <col min="13566" max="13566" width="9.5703125" customWidth="1"/>
    <col min="13567" max="13567" width="14" customWidth="1"/>
    <col min="13568" max="13568" width="16" customWidth="1"/>
    <col min="13814" max="13814" width="9" customWidth="1"/>
    <col min="13815" max="13815" width="7.7109375" customWidth="1"/>
    <col min="13816" max="13816" width="22" customWidth="1"/>
    <col min="13817" max="13817" width="18.140625" customWidth="1"/>
    <col min="13818" max="13818" width="17.7109375" customWidth="1"/>
    <col min="13819" max="13819" width="20.140625" customWidth="1"/>
    <col min="13820" max="13820" width="11.85546875" customWidth="1"/>
    <col min="13821" max="13821" width="6.42578125" customWidth="1"/>
    <col min="13822" max="13822" width="9.5703125" customWidth="1"/>
    <col min="13823" max="13823" width="14" customWidth="1"/>
    <col min="13824" max="13824" width="16" customWidth="1"/>
    <col min="14070" max="14070" width="9" customWidth="1"/>
    <col min="14071" max="14071" width="7.7109375" customWidth="1"/>
    <col min="14072" max="14072" width="22" customWidth="1"/>
    <col min="14073" max="14073" width="18.140625" customWidth="1"/>
    <col min="14074" max="14074" width="17.7109375" customWidth="1"/>
    <col min="14075" max="14075" width="20.140625" customWidth="1"/>
    <col min="14076" max="14076" width="11.85546875" customWidth="1"/>
    <col min="14077" max="14077" width="6.42578125" customWidth="1"/>
    <col min="14078" max="14078" width="9.5703125" customWidth="1"/>
    <col min="14079" max="14079" width="14" customWidth="1"/>
    <col min="14080" max="14080" width="16" customWidth="1"/>
    <col min="14326" max="14326" width="9" customWidth="1"/>
    <col min="14327" max="14327" width="7.7109375" customWidth="1"/>
    <col min="14328" max="14328" width="22" customWidth="1"/>
    <col min="14329" max="14329" width="18.140625" customWidth="1"/>
    <col min="14330" max="14330" width="17.7109375" customWidth="1"/>
    <col min="14331" max="14331" width="20.140625" customWidth="1"/>
    <col min="14332" max="14332" width="11.85546875" customWidth="1"/>
    <col min="14333" max="14333" width="6.42578125" customWidth="1"/>
    <col min="14334" max="14334" width="9.5703125" customWidth="1"/>
    <col min="14335" max="14335" width="14" customWidth="1"/>
    <col min="14336" max="14336" width="16" customWidth="1"/>
    <col min="14582" max="14582" width="9" customWidth="1"/>
    <col min="14583" max="14583" width="7.7109375" customWidth="1"/>
    <col min="14584" max="14584" width="22" customWidth="1"/>
    <col min="14585" max="14585" width="18.140625" customWidth="1"/>
    <col min="14586" max="14586" width="17.7109375" customWidth="1"/>
    <col min="14587" max="14587" width="20.140625" customWidth="1"/>
    <col min="14588" max="14588" width="11.85546875" customWidth="1"/>
    <col min="14589" max="14589" width="6.42578125" customWidth="1"/>
    <col min="14590" max="14590" width="9.5703125" customWidth="1"/>
    <col min="14591" max="14591" width="14" customWidth="1"/>
    <col min="14592" max="14592" width="16" customWidth="1"/>
    <col min="14838" max="14838" width="9" customWidth="1"/>
    <col min="14839" max="14839" width="7.7109375" customWidth="1"/>
    <col min="14840" max="14840" width="22" customWidth="1"/>
    <col min="14841" max="14841" width="18.140625" customWidth="1"/>
    <col min="14842" max="14842" width="17.7109375" customWidth="1"/>
    <col min="14843" max="14843" width="20.140625" customWidth="1"/>
    <col min="14844" max="14844" width="11.85546875" customWidth="1"/>
    <col min="14845" max="14845" width="6.42578125" customWidth="1"/>
    <col min="14846" max="14846" width="9.5703125" customWidth="1"/>
    <col min="14847" max="14847" width="14" customWidth="1"/>
    <col min="14848" max="14848" width="16" customWidth="1"/>
    <col min="15094" max="15094" width="9" customWidth="1"/>
    <col min="15095" max="15095" width="7.7109375" customWidth="1"/>
    <col min="15096" max="15096" width="22" customWidth="1"/>
    <col min="15097" max="15097" width="18.140625" customWidth="1"/>
    <col min="15098" max="15098" width="17.7109375" customWidth="1"/>
    <col min="15099" max="15099" width="20.140625" customWidth="1"/>
    <col min="15100" max="15100" width="11.85546875" customWidth="1"/>
    <col min="15101" max="15101" width="6.42578125" customWidth="1"/>
    <col min="15102" max="15102" width="9.5703125" customWidth="1"/>
    <col min="15103" max="15103" width="14" customWidth="1"/>
    <col min="15104" max="15104" width="16" customWidth="1"/>
    <col min="15350" max="15350" width="9" customWidth="1"/>
    <col min="15351" max="15351" width="7.7109375" customWidth="1"/>
    <col min="15352" max="15352" width="22" customWidth="1"/>
    <col min="15353" max="15353" width="18.140625" customWidth="1"/>
    <col min="15354" max="15354" width="17.7109375" customWidth="1"/>
    <col min="15355" max="15355" width="20.140625" customWidth="1"/>
    <col min="15356" max="15356" width="11.85546875" customWidth="1"/>
    <col min="15357" max="15357" width="6.42578125" customWidth="1"/>
    <col min="15358" max="15358" width="9.5703125" customWidth="1"/>
    <col min="15359" max="15359" width="14" customWidth="1"/>
    <col min="15360" max="15360" width="16" customWidth="1"/>
    <col min="15606" max="15606" width="9" customWidth="1"/>
    <col min="15607" max="15607" width="7.7109375" customWidth="1"/>
    <col min="15608" max="15608" width="22" customWidth="1"/>
    <col min="15609" max="15609" width="18.140625" customWidth="1"/>
    <col min="15610" max="15610" width="17.7109375" customWidth="1"/>
    <col min="15611" max="15611" width="20.140625" customWidth="1"/>
    <col min="15612" max="15612" width="11.85546875" customWidth="1"/>
    <col min="15613" max="15613" width="6.42578125" customWidth="1"/>
    <col min="15614" max="15614" width="9.5703125" customWidth="1"/>
    <col min="15615" max="15615" width="14" customWidth="1"/>
    <col min="15616" max="15616" width="16" customWidth="1"/>
    <col min="15862" max="15862" width="9" customWidth="1"/>
    <col min="15863" max="15863" width="7.7109375" customWidth="1"/>
    <col min="15864" max="15864" width="22" customWidth="1"/>
    <col min="15865" max="15865" width="18.140625" customWidth="1"/>
    <col min="15866" max="15866" width="17.7109375" customWidth="1"/>
    <col min="15867" max="15867" width="20.140625" customWidth="1"/>
    <col min="15868" max="15868" width="11.85546875" customWidth="1"/>
    <col min="15869" max="15869" width="6.42578125" customWidth="1"/>
    <col min="15870" max="15870" width="9.5703125" customWidth="1"/>
    <col min="15871" max="15871" width="14" customWidth="1"/>
    <col min="15872" max="15872" width="16" customWidth="1"/>
    <col min="16118" max="16118" width="9" customWidth="1"/>
    <col min="16119" max="16119" width="7.7109375" customWidth="1"/>
    <col min="16120" max="16120" width="22" customWidth="1"/>
    <col min="16121" max="16121" width="18.140625" customWidth="1"/>
    <col min="16122" max="16122" width="17.7109375" customWidth="1"/>
    <col min="16123" max="16123" width="20.140625" customWidth="1"/>
    <col min="16124" max="16124" width="11.85546875" customWidth="1"/>
    <col min="16125" max="16125" width="6.42578125" customWidth="1"/>
    <col min="16126" max="16126" width="9.5703125" customWidth="1"/>
    <col min="16127" max="16127" width="14" customWidth="1"/>
    <col min="16128" max="16128" width="16" customWidth="1"/>
  </cols>
  <sheetData>
    <row r="1" spans="1:5" ht="15.75" x14ac:dyDescent="0.25">
      <c r="A1" s="855" t="s">
        <v>37</v>
      </c>
      <c r="B1" s="855"/>
      <c r="C1" s="855"/>
      <c r="D1" s="855"/>
      <c r="E1" s="855"/>
    </row>
    <row r="2" spans="1:5" ht="18" customHeight="1" x14ac:dyDescent="0.25">
      <c r="A2" s="800" t="s">
        <v>247</v>
      </c>
      <c r="B2" s="800"/>
      <c r="C2" s="800"/>
      <c r="D2" s="800"/>
      <c r="E2" s="800"/>
    </row>
    <row r="3" spans="1:5" ht="18" customHeight="1" x14ac:dyDescent="0.25">
      <c r="A3" s="801" t="s">
        <v>39</v>
      </c>
      <c r="B3" s="801"/>
      <c r="C3" s="801"/>
      <c r="D3" s="801"/>
      <c r="E3" s="801"/>
    </row>
    <row r="4" spans="1:5" ht="15.75" thickBot="1" x14ac:dyDescent="0.3"/>
    <row r="5" spans="1:5" ht="26.25" thickBot="1" x14ac:dyDescent="0.3">
      <c r="A5" s="172" t="s">
        <v>40</v>
      </c>
      <c r="B5" s="802" t="s">
        <v>268</v>
      </c>
      <c r="C5" s="802"/>
      <c r="D5" s="802"/>
      <c r="E5" s="802"/>
    </row>
    <row r="6" spans="1:5" ht="15.75" thickBot="1" x14ac:dyDescent="0.3">
      <c r="A6" s="172" t="s">
        <v>8</v>
      </c>
      <c r="B6" s="803" t="s">
        <v>20</v>
      </c>
      <c r="C6" s="804"/>
      <c r="D6" s="804"/>
      <c r="E6" s="805"/>
    </row>
    <row r="7" spans="1:5" ht="26.25" thickBot="1" x14ac:dyDescent="0.3">
      <c r="A7" s="172" t="s">
        <v>42</v>
      </c>
      <c r="B7" s="806" t="s">
        <v>43</v>
      </c>
      <c r="C7" s="807"/>
      <c r="D7" s="807"/>
      <c r="E7" s="808"/>
    </row>
    <row r="8" spans="1:5" ht="15.75" thickBot="1" x14ac:dyDescent="0.3">
      <c r="A8" s="797" t="s">
        <v>9</v>
      </c>
      <c r="B8" s="798"/>
      <c r="C8" s="798"/>
      <c r="D8" s="798"/>
      <c r="E8" s="799"/>
    </row>
    <row r="9" spans="1:5" x14ac:dyDescent="0.25">
      <c r="A9" s="856" t="s">
        <v>269</v>
      </c>
      <c r="B9" s="857"/>
      <c r="C9" s="857"/>
      <c r="D9" s="857"/>
      <c r="E9" s="858"/>
    </row>
    <row r="10" spans="1:5" ht="27" customHeight="1" x14ac:dyDescent="0.25">
      <c r="A10" s="859"/>
      <c r="B10" s="860"/>
      <c r="C10" s="860"/>
      <c r="D10" s="860"/>
      <c r="E10" s="861"/>
    </row>
    <row r="11" spans="1:5" ht="8.25" customHeight="1" thickBot="1" x14ac:dyDescent="0.3">
      <c r="A11" s="862"/>
      <c r="B11" s="863"/>
      <c r="C11" s="863"/>
      <c r="D11" s="863"/>
      <c r="E11" s="864"/>
    </row>
    <row r="12" spans="1:5" ht="98.25" customHeight="1" thickBot="1" x14ac:dyDescent="0.3">
      <c r="A12" s="173" t="s">
        <v>45</v>
      </c>
      <c r="B12" s="865" t="s">
        <v>270</v>
      </c>
      <c r="C12" s="866"/>
      <c r="D12" s="866"/>
      <c r="E12" s="867"/>
    </row>
    <row r="13" spans="1:5" ht="23.25" customHeight="1" x14ac:dyDescent="0.25">
      <c r="A13" s="809" t="s">
        <v>47</v>
      </c>
      <c r="B13" s="174">
        <v>2019</v>
      </c>
      <c r="C13" s="174">
        <v>2020</v>
      </c>
      <c r="D13" s="174">
        <v>2021</v>
      </c>
      <c r="E13" s="174">
        <v>2022</v>
      </c>
    </row>
    <row r="14" spans="1:5" ht="15.75" thickBot="1" x14ac:dyDescent="0.3">
      <c r="A14" s="810"/>
      <c r="B14" s="175" t="s">
        <v>48</v>
      </c>
      <c r="C14" s="175" t="s">
        <v>49</v>
      </c>
      <c r="D14" s="175" t="s">
        <v>49</v>
      </c>
      <c r="E14" s="175" t="s">
        <v>49</v>
      </c>
    </row>
    <row r="15" spans="1:5" ht="45.75" thickBot="1" x14ac:dyDescent="0.3">
      <c r="A15" s="176" t="s">
        <v>271</v>
      </c>
      <c r="B15" s="177">
        <v>1</v>
      </c>
      <c r="C15" s="177">
        <v>1</v>
      </c>
      <c r="D15" s="177">
        <v>1</v>
      </c>
      <c r="E15" s="177">
        <v>1</v>
      </c>
    </row>
    <row r="16" spans="1:5" ht="24.75" customHeight="1" thickBot="1" x14ac:dyDescent="0.3">
      <c r="A16" s="178" t="s">
        <v>56</v>
      </c>
      <c r="B16" s="826" t="s">
        <v>272</v>
      </c>
      <c r="C16" s="827"/>
      <c r="D16" s="827"/>
      <c r="E16" s="828"/>
    </row>
    <row r="17" spans="1:5" ht="23.25" customHeight="1" thickBot="1" x14ac:dyDescent="0.3">
      <c r="A17" s="829" t="s">
        <v>58</v>
      </c>
      <c r="B17" s="830"/>
      <c r="C17" s="830"/>
      <c r="D17" s="830"/>
      <c r="E17" s="831"/>
    </row>
    <row r="18" spans="1:5" ht="65.25" customHeight="1" thickBot="1" x14ac:dyDescent="0.3">
      <c r="A18" s="182" t="s">
        <v>273</v>
      </c>
      <c r="B18" s="183">
        <v>1</v>
      </c>
      <c r="C18" s="184">
        <v>1</v>
      </c>
      <c r="D18" s="184">
        <v>1</v>
      </c>
      <c r="E18" s="184">
        <v>1</v>
      </c>
    </row>
    <row r="19" spans="1:5" ht="15.75" thickBot="1" x14ac:dyDescent="0.3">
      <c r="A19" s="832" t="s">
        <v>61</v>
      </c>
      <c r="B19" s="833"/>
      <c r="C19" s="833"/>
      <c r="D19" s="833"/>
      <c r="E19" s="834"/>
    </row>
    <row r="20" spans="1:5" ht="15.75" thickBot="1" x14ac:dyDescent="0.3">
      <c r="A20" s="835" t="s">
        <v>62</v>
      </c>
      <c r="B20" s="836"/>
      <c r="C20" s="836"/>
      <c r="D20" s="836"/>
      <c r="E20" s="837"/>
    </row>
    <row r="21" spans="1:5" ht="18.75" customHeight="1" thickBot="1" x14ac:dyDescent="0.3">
      <c r="A21" s="198" t="s">
        <v>63</v>
      </c>
      <c r="B21" s="838" t="s">
        <v>274</v>
      </c>
      <c r="C21" s="839"/>
      <c r="D21" s="839"/>
      <c r="E21" s="840"/>
    </row>
    <row r="22" spans="1:5" ht="59.25" customHeight="1" thickBot="1" x14ac:dyDescent="0.3">
      <c r="A22" s="199" t="s">
        <v>65</v>
      </c>
      <c r="B22" s="841" t="s">
        <v>275</v>
      </c>
      <c r="C22" s="842"/>
      <c r="D22" s="842"/>
      <c r="E22" s="843"/>
    </row>
    <row r="23" spans="1:5" ht="15" customHeight="1" thickBot="1" x14ac:dyDescent="0.3">
      <c r="A23" s="199" t="s">
        <v>67</v>
      </c>
      <c r="B23" s="844" t="s">
        <v>261</v>
      </c>
      <c r="C23" s="845"/>
      <c r="D23" s="845"/>
      <c r="E23" s="846"/>
    </row>
    <row r="24" spans="1:5" ht="12.75" customHeight="1" x14ac:dyDescent="0.25">
      <c r="A24" s="809"/>
      <c r="B24" s="202">
        <v>2019</v>
      </c>
      <c r="C24" s="202">
        <v>2020</v>
      </c>
      <c r="D24" s="202">
        <v>2021</v>
      </c>
      <c r="E24" s="202">
        <v>2022</v>
      </c>
    </row>
    <row r="25" spans="1:5" ht="15.75" customHeight="1" thickBot="1" x14ac:dyDescent="0.3">
      <c r="A25" s="810"/>
      <c r="B25" s="203" t="s">
        <v>48</v>
      </c>
      <c r="C25" s="203" t="s">
        <v>49</v>
      </c>
      <c r="D25" s="203" t="s">
        <v>49</v>
      </c>
      <c r="E25" s="203" t="s">
        <v>49</v>
      </c>
    </row>
    <row r="26" spans="1:5" ht="15.75" thickBot="1" x14ac:dyDescent="0.3">
      <c r="A26" s="199" t="s">
        <v>69</v>
      </c>
      <c r="B26" s="204">
        <v>15500</v>
      </c>
      <c r="C26" s="204">
        <v>15500</v>
      </c>
      <c r="D26" s="204">
        <v>16000</v>
      </c>
      <c r="E26" s="204">
        <v>17000</v>
      </c>
    </row>
    <row r="27" spans="1:5" ht="15.75" thickBot="1" x14ac:dyDescent="0.3">
      <c r="A27" s="199" t="s">
        <v>70</v>
      </c>
      <c r="B27" s="204">
        <v>70000</v>
      </c>
      <c r="C27" s="204">
        <v>70000</v>
      </c>
      <c r="D27" s="204">
        <v>70200</v>
      </c>
      <c r="E27" s="204">
        <v>70400</v>
      </c>
    </row>
    <row r="28" spans="1:5" ht="15.75" thickBot="1" x14ac:dyDescent="0.3">
      <c r="A28" s="199" t="s">
        <v>71</v>
      </c>
      <c r="B28" s="204">
        <f>B27/B26</f>
        <v>4.5161290322580649</v>
      </c>
      <c r="C28" s="204">
        <f>C27/C26</f>
        <v>4.5161290322580649</v>
      </c>
      <c r="D28" s="204">
        <f>D27/D26</f>
        <v>4.3875000000000002</v>
      </c>
      <c r="E28" s="204">
        <f>E27/E26</f>
        <v>4.1411764705882357</v>
      </c>
    </row>
    <row r="29" spans="1:5" ht="15.75" thickBot="1" x14ac:dyDescent="0.3">
      <c r="A29" s="199" t="s">
        <v>72</v>
      </c>
      <c r="B29" s="205" t="s">
        <v>73</v>
      </c>
      <c r="C29" s="206">
        <f>C26/B26-1</f>
        <v>0</v>
      </c>
      <c r="D29" s="206">
        <f t="shared" ref="D29:E31" si="0">D26/C26-1</f>
        <v>3.2258064516129004E-2</v>
      </c>
      <c r="E29" s="206">
        <f t="shared" si="0"/>
        <v>6.25E-2</v>
      </c>
    </row>
    <row r="30" spans="1:5" ht="15.75" thickBot="1" x14ac:dyDescent="0.3">
      <c r="A30" s="199" t="s">
        <v>74</v>
      </c>
      <c r="B30" s="205" t="s">
        <v>73</v>
      </c>
      <c r="C30" s="206">
        <f>C27/B27-1</f>
        <v>0</v>
      </c>
      <c r="D30" s="206">
        <f t="shared" si="0"/>
        <v>2.8571428571428914E-3</v>
      </c>
      <c r="E30" s="206">
        <f t="shared" si="0"/>
        <v>2.8490028490029129E-3</v>
      </c>
    </row>
    <row r="31" spans="1:5" ht="23.25" thickBot="1" x14ac:dyDescent="0.3">
      <c r="A31" s="199" t="s">
        <v>75</v>
      </c>
      <c r="B31" s="205" t="s">
        <v>73</v>
      </c>
      <c r="C31" s="206">
        <f>C28/B28-1</f>
        <v>0</v>
      </c>
      <c r="D31" s="206">
        <f t="shared" si="0"/>
        <v>-2.84821428571429E-2</v>
      </c>
      <c r="E31" s="206">
        <f t="shared" si="0"/>
        <v>-5.6142114965644363E-2</v>
      </c>
    </row>
    <row r="32" spans="1:5" ht="15.75" thickBot="1" x14ac:dyDescent="0.3">
      <c r="A32" s="811" t="s">
        <v>262</v>
      </c>
      <c r="B32" s="812"/>
      <c r="C32" s="812"/>
      <c r="D32" s="812"/>
      <c r="E32" s="813"/>
    </row>
    <row r="33" spans="1:5" ht="12.75" customHeight="1" x14ac:dyDescent="0.25">
      <c r="A33" s="809"/>
      <c r="B33" s="202">
        <v>2019</v>
      </c>
      <c r="C33" s="202">
        <v>2020</v>
      </c>
      <c r="D33" s="202">
        <v>2021</v>
      </c>
      <c r="E33" s="202">
        <v>2022</v>
      </c>
    </row>
    <row r="34" spans="1:5" ht="15.75" thickBot="1" x14ac:dyDescent="0.3">
      <c r="A34" s="810"/>
      <c r="B34" s="203" t="s">
        <v>48</v>
      </c>
      <c r="C34" s="203" t="s">
        <v>49</v>
      </c>
      <c r="D34" s="203" t="s">
        <v>49</v>
      </c>
      <c r="E34" s="203" t="s">
        <v>49</v>
      </c>
    </row>
    <row r="35" spans="1:5" ht="15.75" thickBot="1" x14ac:dyDescent="0.3">
      <c r="A35" s="208" t="s">
        <v>77</v>
      </c>
      <c r="B35" s="209">
        <f>B36+B37</f>
        <v>25000</v>
      </c>
      <c r="C35" s="209">
        <f>C36+C37</f>
        <v>25000</v>
      </c>
      <c r="D35" s="209">
        <f>D36+D37</f>
        <v>25000</v>
      </c>
      <c r="E35" s="209">
        <f>E36+E37</f>
        <v>25000</v>
      </c>
    </row>
    <row r="36" spans="1:5" ht="15.75" thickBot="1" x14ac:dyDescent="0.3">
      <c r="A36" s="210" t="s">
        <v>78</v>
      </c>
      <c r="B36" s="211">
        <v>25000</v>
      </c>
      <c r="C36" s="212">
        <v>25000</v>
      </c>
      <c r="D36" s="212">
        <v>25000</v>
      </c>
      <c r="E36" s="212">
        <v>25000</v>
      </c>
    </row>
    <row r="37" spans="1:5" ht="15.75" thickBot="1" x14ac:dyDescent="0.3">
      <c r="A37" s="210" t="s">
        <v>79</v>
      </c>
      <c r="B37" s="213"/>
      <c r="C37" s="213"/>
      <c r="D37" s="213"/>
      <c r="E37" s="213"/>
    </row>
    <row r="38" spans="1:5" ht="24.75" thickBot="1" x14ac:dyDescent="0.3">
      <c r="A38" s="208" t="s">
        <v>80</v>
      </c>
      <c r="B38" s="209">
        <f>B39+B40</f>
        <v>4700</v>
      </c>
      <c r="C38" s="209">
        <f>C39+C40</f>
        <v>4700</v>
      </c>
      <c r="D38" s="209">
        <f>D39+D40</f>
        <v>4700</v>
      </c>
      <c r="E38" s="209">
        <f>E39+E40</f>
        <v>4700</v>
      </c>
    </row>
    <row r="39" spans="1:5" ht="15.75" thickBot="1" x14ac:dyDescent="0.3">
      <c r="A39" s="210" t="s">
        <v>78</v>
      </c>
      <c r="B39" s="211">
        <v>4700</v>
      </c>
      <c r="C39" s="211">
        <v>4700</v>
      </c>
      <c r="D39" s="211">
        <v>4700</v>
      </c>
      <c r="E39" s="211">
        <v>4700</v>
      </c>
    </row>
    <row r="40" spans="1:5" ht="15.75" thickBot="1" x14ac:dyDescent="0.3">
      <c r="A40" s="210" t="s">
        <v>79</v>
      </c>
      <c r="B40" s="211"/>
      <c r="C40" s="211"/>
      <c r="D40" s="211"/>
      <c r="E40" s="211"/>
    </row>
    <row r="41" spans="1:5" ht="15.75" thickBot="1" x14ac:dyDescent="0.3">
      <c r="A41" s="208" t="s">
        <v>81</v>
      </c>
      <c r="B41" s="209">
        <f>B42+B43</f>
        <v>40300</v>
      </c>
      <c r="C41" s="209">
        <f>C42+C43</f>
        <v>40300</v>
      </c>
      <c r="D41" s="209">
        <f>D42+D43</f>
        <v>40500</v>
      </c>
      <c r="E41" s="209">
        <f>E42+E43</f>
        <v>40700</v>
      </c>
    </row>
    <row r="42" spans="1:5" ht="15.75" thickBot="1" x14ac:dyDescent="0.3">
      <c r="A42" s="210" t="s">
        <v>78</v>
      </c>
      <c r="B42" s="209">
        <v>40300</v>
      </c>
      <c r="C42" s="209">
        <v>40300</v>
      </c>
      <c r="D42" s="209">
        <v>40500</v>
      </c>
      <c r="E42" s="209">
        <v>40700</v>
      </c>
    </row>
    <row r="43" spans="1:5" ht="15.75" thickBot="1" x14ac:dyDescent="0.3">
      <c r="A43" s="210" t="s">
        <v>79</v>
      </c>
      <c r="B43" s="215"/>
      <c r="C43" s="209"/>
      <c r="D43" s="209"/>
      <c r="E43" s="209"/>
    </row>
    <row r="44" spans="1:5" ht="15.75" thickBot="1" x14ac:dyDescent="0.3">
      <c r="A44" s="208" t="s">
        <v>82</v>
      </c>
      <c r="B44" s="209">
        <v>0</v>
      </c>
      <c r="C44" s="209">
        <v>0</v>
      </c>
      <c r="D44" s="209">
        <v>0</v>
      </c>
      <c r="E44" s="209">
        <v>0</v>
      </c>
    </row>
    <row r="45" spans="1:5" ht="15.75" thickBot="1" x14ac:dyDescent="0.3">
      <c r="A45" s="210" t="s">
        <v>78</v>
      </c>
      <c r="B45" s="216"/>
      <c r="C45" s="209"/>
      <c r="D45" s="209"/>
      <c r="E45" s="209"/>
    </row>
    <row r="46" spans="1:5" ht="15.75" thickBot="1" x14ac:dyDescent="0.3">
      <c r="A46" s="210" t="s">
        <v>79</v>
      </c>
      <c r="B46" s="216"/>
      <c r="C46" s="209"/>
      <c r="D46" s="209"/>
      <c r="E46" s="209"/>
    </row>
    <row r="47" spans="1:5" ht="24.75" thickBot="1" x14ac:dyDescent="0.3">
      <c r="A47" s="208" t="s">
        <v>83</v>
      </c>
      <c r="B47" s="209">
        <v>0</v>
      </c>
      <c r="C47" s="209">
        <v>0</v>
      </c>
      <c r="D47" s="209">
        <v>0</v>
      </c>
      <c r="E47" s="209">
        <v>0</v>
      </c>
    </row>
    <row r="48" spans="1:5" ht="15.75" thickBot="1" x14ac:dyDescent="0.3">
      <c r="A48" s="210" t="s">
        <v>78</v>
      </c>
      <c r="B48" s="216"/>
      <c r="C48" s="209"/>
      <c r="D48" s="209"/>
      <c r="E48" s="209"/>
    </row>
    <row r="49" spans="1:5" ht="15.75" thickBot="1" x14ac:dyDescent="0.3">
      <c r="A49" s="210" t="s">
        <v>79</v>
      </c>
      <c r="B49" s="216"/>
      <c r="C49" s="209"/>
      <c r="D49" s="209"/>
      <c r="E49" s="209"/>
    </row>
    <row r="50" spans="1:5" ht="15.75" thickBot="1" x14ac:dyDescent="0.3">
      <c r="A50" s="208" t="s">
        <v>84</v>
      </c>
      <c r="B50" s="209">
        <v>0</v>
      </c>
      <c r="C50" s="209">
        <v>0</v>
      </c>
      <c r="D50" s="209">
        <v>0</v>
      </c>
      <c r="E50" s="209">
        <v>0</v>
      </c>
    </row>
    <row r="51" spans="1:5" ht="15.75" thickBot="1" x14ac:dyDescent="0.3">
      <c r="A51" s="210" t="s">
        <v>78</v>
      </c>
      <c r="B51" s="216"/>
      <c r="C51" s="209"/>
      <c r="D51" s="209"/>
      <c r="E51" s="209"/>
    </row>
    <row r="52" spans="1:5" ht="15.75" thickBot="1" x14ac:dyDescent="0.3">
      <c r="A52" s="210" t="s">
        <v>79</v>
      </c>
      <c r="B52" s="216"/>
      <c r="C52" s="209"/>
      <c r="D52" s="209"/>
      <c r="E52" s="209"/>
    </row>
    <row r="53" spans="1:5" ht="24.75" thickBot="1" x14ac:dyDescent="0.3">
      <c r="A53" s="208" t="s">
        <v>85</v>
      </c>
      <c r="B53" s="209">
        <v>0</v>
      </c>
      <c r="C53" s="209">
        <v>0</v>
      </c>
      <c r="D53" s="209">
        <f>C53*1.03*0.99</f>
        <v>0</v>
      </c>
      <c r="E53" s="209">
        <f>D53*1.03*0.99</f>
        <v>0</v>
      </c>
    </row>
    <row r="54" spans="1:5" ht="15.75" thickBot="1" x14ac:dyDescent="0.3">
      <c r="A54" s="210" t="s">
        <v>78</v>
      </c>
      <c r="B54" s="216">
        <f>B36+B39+B42+B45+B48+B51</f>
        <v>70000</v>
      </c>
      <c r="C54" s="216">
        <f>C36+C39+C42+C45+C48+C51</f>
        <v>70000</v>
      </c>
      <c r="D54" s="216">
        <f>D36+D39+D42+D45+D48+D51</f>
        <v>70200</v>
      </c>
      <c r="E54" s="216">
        <f>E36+E39+E42+E45+E48+E51</f>
        <v>70400</v>
      </c>
    </row>
    <row r="55" spans="1:5" ht="15.75" thickBot="1" x14ac:dyDescent="0.3">
      <c r="A55" s="210" t="s">
        <v>79</v>
      </c>
      <c r="B55" s="211">
        <v>0</v>
      </c>
      <c r="C55" s="212">
        <v>0</v>
      </c>
      <c r="D55" s="212">
        <v>0</v>
      </c>
      <c r="E55" s="212">
        <v>0</v>
      </c>
    </row>
    <row r="56" spans="1:5" ht="15.75" thickBot="1" x14ac:dyDescent="0.3">
      <c r="A56" s="219" t="s">
        <v>86</v>
      </c>
      <c r="B56" s="216">
        <f>B53+B50+B47+B44+B41+B38+B35</f>
        <v>70000</v>
      </c>
      <c r="C56" s="216">
        <f>C53+C50+C47+C44+C41+C38+C35</f>
        <v>70000</v>
      </c>
      <c r="D56" s="216">
        <f>D53+D50+D47+D44+D41+D38+D35</f>
        <v>70200</v>
      </c>
      <c r="E56" s="216">
        <f>E53+E50+E47+E44+E41+E38+E35</f>
        <v>70400</v>
      </c>
    </row>
    <row r="57" spans="1:5" ht="15.75" thickBot="1" x14ac:dyDescent="0.3">
      <c r="A57" s="220" t="s">
        <v>87</v>
      </c>
      <c r="B57" s="221">
        <f>IF(B56-B27=0,0,"Error")</f>
        <v>0</v>
      </c>
      <c r="C57" s="221">
        <f>IF(C56-C27=0,0,"Error")</f>
        <v>0</v>
      </c>
      <c r="D57" s="221">
        <f>IF(D56-D27=0,0,"Error")</f>
        <v>0</v>
      </c>
      <c r="E57" s="221">
        <f>IF(E56-E27=0,0,"Error")</f>
        <v>0</v>
      </c>
    </row>
    <row r="58" spans="1:5" ht="23.25" customHeight="1" x14ac:dyDescent="0.25">
      <c r="A58" s="809" t="s">
        <v>47</v>
      </c>
      <c r="B58" s="174">
        <v>2019</v>
      </c>
      <c r="C58" s="174">
        <v>2020</v>
      </c>
      <c r="D58" s="174">
        <v>2021</v>
      </c>
      <c r="E58" s="174">
        <v>2022</v>
      </c>
    </row>
    <row r="59" spans="1:5" ht="15.75" thickBot="1" x14ac:dyDescent="0.3">
      <c r="A59" s="810"/>
      <c r="B59" s="175" t="s">
        <v>48</v>
      </c>
      <c r="C59" s="175" t="s">
        <v>49</v>
      </c>
      <c r="D59" s="175" t="s">
        <v>49</v>
      </c>
      <c r="E59" s="175" t="s">
        <v>49</v>
      </c>
    </row>
    <row r="60" spans="1:5" ht="23.25" thickBot="1" x14ac:dyDescent="0.3">
      <c r="A60" s="176" t="s">
        <v>276</v>
      </c>
      <c r="B60" s="239">
        <v>40</v>
      </c>
      <c r="C60" s="239">
        <v>42</v>
      </c>
      <c r="D60" s="239">
        <v>43</v>
      </c>
      <c r="E60" s="239">
        <v>44</v>
      </c>
    </row>
    <row r="61" spans="1:5" ht="24.75" customHeight="1" thickBot="1" x14ac:dyDescent="0.3">
      <c r="A61" s="178" t="s">
        <v>148</v>
      </c>
      <c r="B61" s="826" t="s">
        <v>277</v>
      </c>
      <c r="C61" s="827"/>
      <c r="D61" s="827"/>
      <c r="E61" s="828"/>
    </row>
    <row r="62" spans="1:5" ht="18.75" customHeight="1" thickBot="1" x14ac:dyDescent="0.3">
      <c r="A62" s="198" t="s">
        <v>88</v>
      </c>
      <c r="B62" s="838" t="s">
        <v>278</v>
      </c>
      <c r="C62" s="839"/>
      <c r="D62" s="839"/>
      <c r="E62" s="840"/>
    </row>
    <row r="63" spans="1:5" ht="33.75" customHeight="1" thickBot="1" x14ac:dyDescent="0.3">
      <c r="A63" s="199" t="s">
        <v>65</v>
      </c>
      <c r="B63" s="841" t="s">
        <v>279</v>
      </c>
      <c r="C63" s="842"/>
      <c r="D63" s="842"/>
      <c r="E63" s="843"/>
    </row>
    <row r="64" spans="1:5" ht="15" customHeight="1" thickBot="1" x14ac:dyDescent="0.3">
      <c r="A64" s="199" t="s">
        <v>67</v>
      </c>
      <c r="B64" s="844" t="s">
        <v>261</v>
      </c>
      <c r="C64" s="845"/>
      <c r="D64" s="845"/>
      <c r="E64" s="846"/>
    </row>
    <row r="65" spans="1:5" ht="12.75" customHeight="1" x14ac:dyDescent="0.25">
      <c r="A65" s="809"/>
      <c r="B65" s="202">
        <v>2019</v>
      </c>
      <c r="C65" s="202">
        <v>2020</v>
      </c>
      <c r="D65" s="202">
        <v>2021</v>
      </c>
      <c r="E65" s="202">
        <v>2022</v>
      </c>
    </row>
    <row r="66" spans="1:5" ht="15.75" customHeight="1" thickBot="1" x14ac:dyDescent="0.3">
      <c r="A66" s="810"/>
      <c r="B66" s="203" t="s">
        <v>48</v>
      </c>
      <c r="C66" s="203" t="s">
        <v>49</v>
      </c>
      <c r="D66" s="203" t="s">
        <v>49</v>
      </c>
      <c r="E66" s="203" t="s">
        <v>49</v>
      </c>
    </row>
    <row r="67" spans="1:5" ht="15.75" thickBot="1" x14ac:dyDescent="0.3">
      <c r="A67" s="199" t="s">
        <v>69</v>
      </c>
      <c r="B67" s="204">
        <v>40</v>
      </c>
      <c r="C67" s="204">
        <v>42</v>
      </c>
      <c r="D67" s="204">
        <v>43</v>
      </c>
      <c r="E67" s="204">
        <v>44</v>
      </c>
    </row>
    <row r="68" spans="1:5" ht="15.75" thickBot="1" x14ac:dyDescent="0.3">
      <c r="A68" s="199" t="s">
        <v>70</v>
      </c>
      <c r="B68" s="204">
        <v>11000</v>
      </c>
      <c r="C68" s="204">
        <v>11000</v>
      </c>
      <c r="D68" s="204">
        <v>11100</v>
      </c>
      <c r="E68" s="204">
        <v>11200</v>
      </c>
    </row>
    <row r="69" spans="1:5" ht="15.75" thickBot="1" x14ac:dyDescent="0.3">
      <c r="A69" s="199" t="s">
        <v>71</v>
      </c>
      <c r="B69" s="204">
        <f>B68/B67</f>
        <v>275</v>
      </c>
      <c r="C69" s="204">
        <f>C68/C67</f>
        <v>261.90476190476193</v>
      </c>
      <c r="D69" s="204">
        <f>D68/D67</f>
        <v>258.13953488372096</v>
      </c>
      <c r="E69" s="204">
        <f>E68/E67</f>
        <v>254.54545454545453</v>
      </c>
    </row>
    <row r="70" spans="1:5" ht="15.75" thickBot="1" x14ac:dyDescent="0.3">
      <c r="A70" s="199" t="s">
        <v>72</v>
      </c>
      <c r="B70" s="205" t="s">
        <v>73</v>
      </c>
      <c r="C70" s="206">
        <f t="shared" ref="C70:E72" si="1">C67/B67-1</f>
        <v>5.0000000000000044E-2</v>
      </c>
      <c r="D70" s="206">
        <f t="shared" si="1"/>
        <v>2.3809523809523725E-2</v>
      </c>
      <c r="E70" s="206">
        <f t="shared" si="1"/>
        <v>2.3255813953488413E-2</v>
      </c>
    </row>
    <row r="71" spans="1:5" ht="15.75" thickBot="1" x14ac:dyDescent="0.3">
      <c r="A71" s="199" t="s">
        <v>74</v>
      </c>
      <c r="B71" s="205" t="s">
        <v>73</v>
      </c>
      <c r="C71" s="206">
        <f t="shared" si="1"/>
        <v>0</v>
      </c>
      <c r="D71" s="206">
        <f t="shared" si="1"/>
        <v>9.0909090909090384E-3</v>
      </c>
      <c r="E71" s="206">
        <f t="shared" si="1"/>
        <v>9.009009009008917E-3</v>
      </c>
    </row>
    <row r="72" spans="1:5" ht="23.25" thickBot="1" x14ac:dyDescent="0.3">
      <c r="A72" s="199" t="s">
        <v>75</v>
      </c>
      <c r="B72" s="205" t="s">
        <v>73</v>
      </c>
      <c r="C72" s="206">
        <f t="shared" si="1"/>
        <v>-4.7619047619047561E-2</v>
      </c>
      <c r="D72" s="206">
        <f t="shared" si="1"/>
        <v>-1.4376321353065546E-2</v>
      </c>
      <c r="E72" s="206">
        <f t="shared" si="1"/>
        <v>-1.3923013923014094E-2</v>
      </c>
    </row>
    <row r="73" spans="1:5" ht="15.75" thickBot="1" x14ac:dyDescent="0.3">
      <c r="A73" s="811" t="s">
        <v>262</v>
      </c>
      <c r="B73" s="812"/>
      <c r="C73" s="812"/>
      <c r="D73" s="812"/>
      <c r="E73" s="813"/>
    </row>
    <row r="74" spans="1:5" ht="12.75" customHeight="1" x14ac:dyDescent="0.25">
      <c r="A74" s="809"/>
      <c r="B74" s="202">
        <v>2019</v>
      </c>
      <c r="C74" s="202">
        <v>2020</v>
      </c>
      <c r="D74" s="202">
        <v>2021</v>
      </c>
      <c r="E74" s="202">
        <v>2022</v>
      </c>
    </row>
    <row r="75" spans="1:5" ht="15.75" thickBot="1" x14ac:dyDescent="0.3">
      <c r="A75" s="810"/>
      <c r="B75" s="203" t="s">
        <v>48</v>
      </c>
      <c r="C75" s="203" t="s">
        <v>49</v>
      </c>
      <c r="D75" s="203" t="s">
        <v>49</v>
      </c>
      <c r="E75" s="203" t="s">
        <v>49</v>
      </c>
    </row>
    <row r="76" spans="1:5" ht="15.75" thickBot="1" x14ac:dyDescent="0.3">
      <c r="A76" s="208" t="s">
        <v>77</v>
      </c>
      <c r="B76" s="209">
        <f>B77+B78</f>
        <v>8000</v>
      </c>
      <c r="C76" s="209">
        <f>C77+C78</f>
        <v>8000</v>
      </c>
      <c r="D76" s="209">
        <f>D77+D78</f>
        <v>8000</v>
      </c>
      <c r="E76" s="209">
        <f>E77+E78</f>
        <v>8000</v>
      </c>
    </row>
    <row r="77" spans="1:5" ht="15.75" thickBot="1" x14ac:dyDescent="0.3">
      <c r="A77" s="210" t="s">
        <v>78</v>
      </c>
      <c r="B77" s="211">
        <v>8000</v>
      </c>
      <c r="C77" s="212">
        <v>8000</v>
      </c>
      <c r="D77" s="212">
        <v>8000</v>
      </c>
      <c r="E77" s="212">
        <v>8000</v>
      </c>
    </row>
    <row r="78" spans="1:5" ht="15.75" thickBot="1" x14ac:dyDescent="0.3">
      <c r="A78" s="210" t="s">
        <v>79</v>
      </c>
      <c r="B78" s="213"/>
      <c r="C78" s="213"/>
      <c r="D78" s="213"/>
      <c r="E78" s="213"/>
    </row>
    <row r="79" spans="1:5" ht="24.75" thickBot="1" x14ac:dyDescent="0.3">
      <c r="A79" s="208" t="s">
        <v>80</v>
      </c>
      <c r="B79" s="209">
        <f>B80+B81</f>
        <v>1300</v>
      </c>
      <c r="C79" s="209">
        <f>C80+C81</f>
        <v>1300</v>
      </c>
      <c r="D79" s="209">
        <f>D80+D81</f>
        <v>1300</v>
      </c>
      <c r="E79" s="209">
        <f>E80+E81</f>
        <v>1300</v>
      </c>
    </row>
    <row r="80" spans="1:5" ht="15.75" thickBot="1" x14ac:dyDescent="0.3">
      <c r="A80" s="210" t="s">
        <v>78</v>
      </c>
      <c r="B80" s="211">
        <v>1300</v>
      </c>
      <c r="C80" s="211">
        <v>1300</v>
      </c>
      <c r="D80" s="211">
        <v>1300</v>
      </c>
      <c r="E80" s="211">
        <v>1300</v>
      </c>
    </row>
    <row r="81" spans="1:5" ht="15.75" thickBot="1" x14ac:dyDescent="0.3">
      <c r="A81" s="210" t="s">
        <v>79</v>
      </c>
      <c r="B81" s="211"/>
      <c r="C81" s="211"/>
      <c r="D81" s="211"/>
      <c r="E81" s="211"/>
    </row>
    <row r="82" spans="1:5" ht="15.75" thickBot="1" x14ac:dyDescent="0.3">
      <c r="A82" s="208" t="s">
        <v>81</v>
      </c>
      <c r="B82" s="209">
        <f>B83+B84</f>
        <v>1700</v>
      </c>
      <c r="C82" s="209">
        <f>C83+C84</f>
        <v>1700</v>
      </c>
      <c r="D82" s="209">
        <f>D83+D84</f>
        <v>1800</v>
      </c>
      <c r="E82" s="209">
        <f>E83+E84</f>
        <v>1900</v>
      </c>
    </row>
    <row r="83" spans="1:5" ht="15.75" thickBot="1" x14ac:dyDescent="0.3">
      <c r="A83" s="210" t="s">
        <v>78</v>
      </c>
      <c r="B83" s="209">
        <v>1700</v>
      </c>
      <c r="C83" s="209">
        <v>1700</v>
      </c>
      <c r="D83" s="209">
        <v>1800</v>
      </c>
      <c r="E83" s="209">
        <v>1900</v>
      </c>
    </row>
    <row r="84" spans="1:5" ht="15.75" thickBot="1" x14ac:dyDescent="0.3">
      <c r="A84" s="210" t="s">
        <v>79</v>
      </c>
      <c r="B84" s="215"/>
      <c r="C84" s="209"/>
      <c r="D84" s="209"/>
      <c r="E84" s="209"/>
    </row>
    <row r="85" spans="1:5" ht="15.75" thickBot="1" x14ac:dyDescent="0.3">
      <c r="A85" s="208" t="s">
        <v>82</v>
      </c>
      <c r="B85" s="209">
        <v>0</v>
      </c>
      <c r="C85" s="209">
        <v>0</v>
      </c>
      <c r="D85" s="209">
        <v>0</v>
      </c>
      <c r="E85" s="209">
        <v>0</v>
      </c>
    </row>
    <row r="86" spans="1:5" ht="15.75" thickBot="1" x14ac:dyDescent="0.3">
      <c r="A86" s="210" t="s">
        <v>78</v>
      </c>
      <c r="B86" s="216"/>
      <c r="C86" s="209"/>
      <c r="D86" s="209"/>
      <c r="E86" s="209"/>
    </row>
    <row r="87" spans="1:5" ht="15.75" thickBot="1" x14ac:dyDescent="0.3">
      <c r="A87" s="210" t="s">
        <v>79</v>
      </c>
      <c r="B87" s="216"/>
      <c r="C87" s="209"/>
      <c r="D87" s="209"/>
      <c r="E87" s="209"/>
    </row>
    <row r="88" spans="1:5" ht="24.75" thickBot="1" x14ac:dyDescent="0.3">
      <c r="A88" s="208" t="s">
        <v>83</v>
      </c>
      <c r="B88" s="209">
        <v>0</v>
      </c>
      <c r="C88" s="209">
        <v>0</v>
      </c>
      <c r="D88" s="209">
        <v>0</v>
      </c>
      <c r="E88" s="209">
        <v>0</v>
      </c>
    </row>
    <row r="89" spans="1:5" ht="15.75" thickBot="1" x14ac:dyDescent="0.3">
      <c r="A89" s="210" t="s">
        <v>78</v>
      </c>
      <c r="B89" s="216"/>
      <c r="C89" s="209"/>
      <c r="D89" s="209"/>
      <c r="E89" s="209"/>
    </row>
    <row r="90" spans="1:5" ht="15.75" thickBot="1" x14ac:dyDescent="0.3">
      <c r="A90" s="210" t="s">
        <v>79</v>
      </c>
      <c r="B90" s="216"/>
      <c r="C90" s="209"/>
      <c r="D90" s="209"/>
      <c r="E90" s="209"/>
    </row>
    <row r="91" spans="1:5" ht="15.75" thickBot="1" x14ac:dyDescent="0.3">
      <c r="A91" s="208" t="s">
        <v>84</v>
      </c>
      <c r="B91" s="209">
        <v>0</v>
      </c>
      <c r="C91" s="209">
        <v>0</v>
      </c>
      <c r="D91" s="209">
        <v>0</v>
      </c>
      <c r="E91" s="209">
        <v>0</v>
      </c>
    </row>
    <row r="92" spans="1:5" ht="15.75" thickBot="1" x14ac:dyDescent="0.3">
      <c r="A92" s="210" t="s">
        <v>78</v>
      </c>
      <c r="B92" s="216"/>
      <c r="C92" s="209"/>
      <c r="D92" s="209"/>
      <c r="E92" s="209"/>
    </row>
    <row r="93" spans="1:5" ht="15.75" thickBot="1" x14ac:dyDescent="0.3">
      <c r="A93" s="210" t="s">
        <v>79</v>
      </c>
      <c r="B93" s="216"/>
      <c r="C93" s="209"/>
      <c r="D93" s="209"/>
      <c r="E93" s="209"/>
    </row>
    <row r="94" spans="1:5" ht="24.75" thickBot="1" x14ac:dyDescent="0.3">
      <c r="A94" s="208" t="s">
        <v>85</v>
      </c>
      <c r="B94" s="209">
        <v>0</v>
      </c>
      <c r="C94" s="209">
        <v>0</v>
      </c>
      <c r="D94" s="209">
        <f>C94*1.03*0.99</f>
        <v>0</v>
      </c>
      <c r="E94" s="209">
        <f>D94*1.03*0.99</f>
        <v>0</v>
      </c>
    </row>
    <row r="95" spans="1:5" ht="15.75" thickBot="1" x14ac:dyDescent="0.3">
      <c r="A95" s="210" t="s">
        <v>78</v>
      </c>
      <c r="B95" s="216">
        <f>B77+B80+B83+B86+B89+B92</f>
        <v>11000</v>
      </c>
      <c r="C95" s="216">
        <f>C77+C80+C83+C86+C89+C92</f>
        <v>11000</v>
      </c>
      <c r="D95" s="216">
        <f>D77+D80+D83+D86+D89+D92</f>
        <v>11100</v>
      </c>
      <c r="E95" s="216">
        <f>E77+E80+E83+E86+E89+E92</f>
        <v>11200</v>
      </c>
    </row>
    <row r="96" spans="1:5" ht="15.75" thickBot="1" x14ac:dyDescent="0.3">
      <c r="A96" s="210" t="s">
        <v>79</v>
      </c>
      <c r="B96" s="211">
        <v>0</v>
      </c>
      <c r="C96" s="212">
        <v>0</v>
      </c>
      <c r="D96" s="212">
        <v>0</v>
      </c>
      <c r="E96" s="212">
        <v>0</v>
      </c>
    </row>
    <row r="97" spans="1:5" ht="15.75" thickBot="1" x14ac:dyDescent="0.3">
      <c r="A97" s="219" t="s">
        <v>93</v>
      </c>
      <c r="B97" s="216">
        <f>B94+B91+B88+B85+B82+B79+B76</f>
        <v>11000</v>
      </c>
      <c r="C97" s="216">
        <f>C94+C91+C88+C85+C82+C79+C76</f>
        <v>11000</v>
      </c>
      <c r="D97" s="216">
        <f>D94+D91+D88+D85+D82+D79+D76</f>
        <v>11100</v>
      </c>
      <c r="E97" s="216">
        <f>E94+E91+E88+E85+E82+E79+E76</f>
        <v>11200</v>
      </c>
    </row>
    <row r="98" spans="1:5" ht="15.75" thickBot="1" x14ac:dyDescent="0.3">
      <c r="A98" s="220" t="s">
        <v>87</v>
      </c>
      <c r="B98" s="221">
        <f>IF(B97-B68=0,0,"Error")</f>
        <v>0</v>
      </c>
      <c r="C98" s="221">
        <f>IF(C97-C68=0,0,"Error")</f>
        <v>0</v>
      </c>
      <c r="D98" s="221">
        <f>IF(D97-D68=0,0,"Error")</f>
        <v>0</v>
      </c>
      <c r="E98" s="221">
        <f>IF(E97-E68=0,0,"Error")</f>
        <v>0</v>
      </c>
    </row>
    <row r="99" spans="1:5" ht="15.75" thickBot="1" x14ac:dyDescent="0.3">
      <c r="A99" s="835" t="s">
        <v>100</v>
      </c>
      <c r="B99" s="836"/>
      <c r="C99" s="836"/>
      <c r="D99" s="836"/>
      <c r="E99" s="837"/>
    </row>
    <row r="100" spans="1:5" ht="15.75" thickBot="1" x14ac:dyDescent="0.3">
      <c r="A100" s="835" t="s">
        <v>101</v>
      </c>
      <c r="B100" s="836"/>
      <c r="C100" s="836"/>
      <c r="D100" s="836"/>
      <c r="E100" s="837"/>
    </row>
    <row r="101" spans="1:5" ht="23.25" thickBot="1" x14ac:dyDescent="0.3">
      <c r="A101" s="198" t="s">
        <v>102</v>
      </c>
      <c r="B101" s="847" t="s">
        <v>263</v>
      </c>
      <c r="C101" s="854"/>
      <c r="D101" s="849"/>
      <c r="E101" s="850"/>
    </row>
    <row r="102" spans="1:5" ht="34.5" customHeight="1" thickBot="1" x14ac:dyDescent="0.3">
      <c r="A102" s="240" t="s">
        <v>104</v>
      </c>
      <c r="B102" s="241" t="s">
        <v>280</v>
      </c>
      <c r="C102" s="242" t="s">
        <v>264</v>
      </c>
      <c r="D102" s="868" t="s">
        <v>281</v>
      </c>
      <c r="E102" s="869"/>
    </row>
    <row r="103" spans="1:5" ht="15.75" thickBot="1" x14ac:dyDescent="0.3">
      <c r="A103" s="243"/>
      <c r="B103" s="870"/>
      <c r="C103" s="871"/>
      <c r="D103" s="868"/>
      <c r="E103" s="869"/>
    </row>
    <row r="104" spans="1:5" ht="24" customHeight="1" thickBot="1" x14ac:dyDescent="0.3">
      <c r="A104" s="244" t="s">
        <v>65</v>
      </c>
      <c r="B104" s="851" t="s">
        <v>282</v>
      </c>
      <c r="C104" s="852"/>
      <c r="D104" s="852"/>
      <c r="E104" s="853"/>
    </row>
    <row r="105" spans="1:5" ht="15.75" thickBot="1" x14ac:dyDescent="0.3">
      <c r="A105" s="199" t="s">
        <v>67</v>
      </c>
      <c r="B105" s="844" t="s">
        <v>261</v>
      </c>
      <c r="C105" s="845"/>
      <c r="D105" s="845"/>
      <c r="E105" s="846"/>
    </row>
    <row r="106" spans="1:5" x14ac:dyDescent="0.25">
      <c r="A106" s="809"/>
      <c r="B106" s="202">
        <v>2019</v>
      </c>
      <c r="C106" s="202">
        <v>2020</v>
      </c>
      <c r="D106" s="202">
        <v>2021</v>
      </c>
      <c r="E106" s="202">
        <v>2022</v>
      </c>
    </row>
    <row r="107" spans="1:5" ht="15.75" thickBot="1" x14ac:dyDescent="0.3">
      <c r="A107" s="810"/>
      <c r="B107" s="203" t="s">
        <v>48</v>
      </c>
      <c r="C107" s="203" t="s">
        <v>49</v>
      </c>
      <c r="D107" s="203" t="s">
        <v>49</v>
      </c>
      <c r="E107" s="203" t="s">
        <v>49</v>
      </c>
    </row>
    <row r="108" spans="1:5" ht="15.75" thickBot="1" x14ac:dyDescent="0.3">
      <c r="A108" s="199" t="s">
        <v>69</v>
      </c>
      <c r="B108" s="204">
        <v>10</v>
      </c>
      <c r="C108" s="204">
        <v>10</v>
      </c>
      <c r="D108" s="204">
        <v>10</v>
      </c>
      <c r="E108" s="204">
        <v>10</v>
      </c>
    </row>
    <row r="109" spans="1:5" ht="15.75" thickBot="1" x14ac:dyDescent="0.3">
      <c r="A109" s="199" t="s">
        <v>70</v>
      </c>
      <c r="B109" s="204">
        <v>960</v>
      </c>
      <c r="C109" s="204">
        <v>960</v>
      </c>
      <c r="D109" s="204">
        <v>1000</v>
      </c>
      <c r="E109" s="204">
        <v>1000</v>
      </c>
    </row>
    <row r="110" spans="1:5" ht="15.75" thickBot="1" x14ac:dyDescent="0.3">
      <c r="A110" s="199" t="s">
        <v>71</v>
      </c>
      <c r="B110" s="204">
        <f>B109/B108</f>
        <v>96</v>
      </c>
      <c r="C110" s="204">
        <f>C109/C108</f>
        <v>96</v>
      </c>
      <c r="D110" s="204">
        <f>D109/D108</f>
        <v>100</v>
      </c>
      <c r="E110" s="204">
        <f>E109/E108</f>
        <v>100</v>
      </c>
    </row>
    <row r="111" spans="1:5" ht="15.75" thickBot="1" x14ac:dyDescent="0.3">
      <c r="A111" s="199" t="s">
        <v>72</v>
      </c>
      <c r="B111" s="205" t="s">
        <v>73</v>
      </c>
      <c r="C111" s="206">
        <f>C108/B108-1</f>
        <v>0</v>
      </c>
      <c r="D111" s="206">
        <f t="shared" ref="D111:E113" si="2">D108/C108-1</f>
        <v>0</v>
      </c>
      <c r="E111" s="206">
        <f t="shared" si="2"/>
        <v>0</v>
      </c>
    </row>
    <row r="112" spans="1:5" ht="15.75" thickBot="1" x14ac:dyDescent="0.3">
      <c r="A112" s="199" t="s">
        <v>74</v>
      </c>
      <c r="B112" s="205" t="s">
        <v>73</v>
      </c>
      <c r="C112" s="206">
        <f>C109/B109-1</f>
        <v>0</v>
      </c>
      <c r="D112" s="206">
        <f t="shared" si="2"/>
        <v>4.1666666666666741E-2</v>
      </c>
      <c r="E112" s="206">
        <f t="shared" si="2"/>
        <v>0</v>
      </c>
    </row>
    <row r="113" spans="1:5" ht="23.25" thickBot="1" x14ac:dyDescent="0.3">
      <c r="A113" s="199" t="s">
        <v>75</v>
      </c>
      <c r="B113" s="205" t="s">
        <v>73</v>
      </c>
      <c r="C113" s="206">
        <f>C110/B110-1</f>
        <v>0</v>
      </c>
      <c r="D113" s="206">
        <f t="shared" si="2"/>
        <v>4.1666666666666741E-2</v>
      </c>
      <c r="E113" s="206">
        <f t="shared" si="2"/>
        <v>0</v>
      </c>
    </row>
    <row r="114" spans="1:5" ht="15.75" thickBot="1" x14ac:dyDescent="0.3">
      <c r="A114" s="811" t="s">
        <v>262</v>
      </c>
      <c r="B114" s="812"/>
      <c r="C114" s="812"/>
      <c r="D114" s="812"/>
      <c r="E114" s="813"/>
    </row>
    <row r="115" spans="1:5" x14ac:dyDescent="0.25">
      <c r="A115" s="809"/>
      <c r="B115" s="202">
        <v>2019</v>
      </c>
      <c r="C115" s="202">
        <v>2020</v>
      </c>
      <c r="D115" s="202">
        <v>2021</v>
      </c>
      <c r="E115" s="202">
        <v>2022</v>
      </c>
    </row>
    <row r="116" spans="1:5" ht="15.75" thickBot="1" x14ac:dyDescent="0.3">
      <c r="A116" s="810"/>
      <c r="B116" s="203" t="s">
        <v>48</v>
      </c>
      <c r="C116" s="203" t="s">
        <v>49</v>
      </c>
      <c r="D116" s="203" t="s">
        <v>49</v>
      </c>
      <c r="E116" s="203" t="s">
        <v>49</v>
      </c>
    </row>
    <row r="117" spans="1:5" ht="15.75" thickBot="1" x14ac:dyDescent="0.3">
      <c r="A117" s="208" t="s">
        <v>110</v>
      </c>
      <c r="B117" s="209">
        <v>0</v>
      </c>
      <c r="C117" s="209">
        <v>0</v>
      </c>
      <c r="D117" s="209">
        <v>0</v>
      </c>
      <c r="E117" s="209">
        <v>0</v>
      </c>
    </row>
    <row r="118" spans="1:5" ht="15.75" thickBot="1" x14ac:dyDescent="0.3">
      <c r="A118" s="208" t="s">
        <v>114</v>
      </c>
      <c r="B118" s="209">
        <v>960</v>
      </c>
      <c r="C118" s="209">
        <v>960</v>
      </c>
      <c r="D118" s="209">
        <v>1000</v>
      </c>
      <c r="E118" s="209">
        <v>1000</v>
      </c>
    </row>
    <row r="119" spans="1:5" ht="15.75" thickBot="1" x14ac:dyDescent="0.3">
      <c r="A119" s="228" t="s">
        <v>86</v>
      </c>
      <c r="B119" s="216">
        <f>B118+B117</f>
        <v>960</v>
      </c>
      <c r="C119" s="216">
        <v>960</v>
      </c>
      <c r="D119" s="216">
        <v>1000</v>
      </c>
      <c r="E119" s="216">
        <v>1000</v>
      </c>
    </row>
    <row r="120" spans="1:5" ht="23.25" thickBot="1" x14ac:dyDescent="0.3">
      <c r="A120" s="240" t="s">
        <v>88</v>
      </c>
      <c r="B120" s="245" t="s">
        <v>283</v>
      </c>
      <c r="C120" s="246" t="s">
        <v>264</v>
      </c>
      <c r="D120" s="247" t="s">
        <v>284</v>
      </c>
      <c r="E120" s="248"/>
    </row>
    <row r="121" spans="1:5" ht="24.75" customHeight="1" thickBot="1" x14ac:dyDescent="0.3">
      <c r="A121" s="244" t="s">
        <v>65</v>
      </c>
      <c r="B121" s="851" t="s">
        <v>285</v>
      </c>
      <c r="C121" s="852"/>
      <c r="D121" s="852"/>
      <c r="E121" s="853"/>
    </row>
    <row r="122" spans="1:5" ht="15.75" thickBot="1" x14ac:dyDescent="0.3">
      <c r="A122" s="244" t="s">
        <v>67</v>
      </c>
      <c r="B122" s="872" t="s">
        <v>261</v>
      </c>
      <c r="C122" s="873"/>
      <c r="D122" s="873"/>
      <c r="E122" s="874"/>
    </row>
    <row r="123" spans="1:5" ht="12.75" customHeight="1" x14ac:dyDescent="0.25">
      <c r="A123" s="875"/>
      <c r="B123" s="249">
        <v>2019</v>
      </c>
      <c r="C123" s="249">
        <v>2020</v>
      </c>
      <c r="D123" s="249">
        <v>2021</v>
      </c>
      <c r="E123" s="249">
        <v>2022</v>
      </c>
    </row>
    <row r="124" spans="1:5" ht="15.75" thickBot="1" x14ac:dyDescent="0.3">
      <c r="A124" s="876"/>
      <c r="B124" s="250" t="s">
        <v>48</v>
      </c>
      <c r="C124" s="250" t="s">
        <v>49</v>
      </c>
      <c r="D124" s="250" t="s">
        <v>49</v>
      </c>
      <c r="E124" s="250" t="s">
        <v>49</v>
      </c>
    </row>
    <row r="125" spans="1:5" ht="15.75" thickBot="1" x14ac:dyDescent="0.3">
      <c r="A125" s="199" t="s">
        <v>69</v>
      </c>
      <c r="B125" s="205">
        <v>30</v>
      </c>
      <c r="C125" s="205">
        <v>14</v>
      </c>
      <c r="D125" s="205"/>
      <c r="E125" s="205"/>
    </row>
    <row r="126" spans="1:5" ht="15.75" thickBot="1" x14ac:dyDescent="0.3">
      <c r="A126" s="199" t="s">
        <v>70</v>
      </c>
      <c r="B126" s="204">
        <v>5020</v>
      </c>
      <c r="C126" s="204">
        <v>9600</v>
      </c>
      <c r="D126" s="204"/>
      <c r="E126" s="204"/>
    </row>
    <row r="127" spans="1:5" ht="15.75" thickBot="1" x14ac:dyDescent="0.3">
      <c r="A127" s="199" t="s">
        <v>71</v>
      </c>
      <c r="B127" s="204">
        <f>B126/B125</f>
        <v>167.33333333333334</v>
      </c>
      <c r="C127" s="204">
        <f>C126/C125</f>
        <v>685.71428571428567</v>
      </c>
      <c r="D127" s="204"/>
      <c r="E127" s="204"/>
    </row>
    <row r="128" spans="1:5" ht="15.75" thickBot="1" x14ac:dyDescent="0.3">
      <c r="A128" s="199" t="s">
        <v>72</v>
      </c>
      <c r="B128" s="205"/>
      <c r="C128" s="206"/>
      <c r="D128" s="206"/>
      <c r="E128" s="206"/>
    </row>
    <row r="129" spans="1:5" ht="15.75" thickBot="1" x14ac:dyDescent="0.3">
      <c r="A129" s="199" t="s">
        <v>74</v>
      </c>
      <c r="B129" s="205"/>
      <c r="C129" s="206"/>
      <c r="D129" s="206"/>
      <c r="E129" s="206"/>
    </row>
    <row r="130" spans="1:5" ht="23.25" thickBot="1" x14ac:dyDescent="0.3">
      <c r="A130" s="199" t="s">
        <v>75</v>
      </c>
      <c r="B130" s="205"/>
      <c r="C130" s="206"/>
      <c r="D130" s="206"/>
      <c r="E130" s="206"/>
    </row>
    <row r="131" spans="1:5" ht="15.75" thickBot="1" x14ac:dyDescent="0.3">
      <c r="A131" s="811" t="s">
        <v>267</v>
      </c>
      <c r="B131" s="812"/>
      <c r="C131" s="812"/>
      <c r="D131" s="812"/>
      <c r="E131" s="813"/>
    </row>
    <row r="132" spans="1:5" ht="12.75" customHeight="1" x14ac:dyDescent="0.25">
      <c r="A132" s="809"/>
      <c r="B132" s="202">
        <v>2019</v>
      </c>
      <c r="C132" s="202">
        <v>2020</v>
      </c>
      <c r="D132" s="202">
        <v>2021</v>
      </c>
      <c r="E132" s="202">
        <v>2022</v>
      </c>
    </row>
    <row r="133" spans="1:5" ht="15.75" thickBot="1" x14ac:dyDescent="0.3">
      <c r="A133" s="810"/>
      <c r="B133" s="203" t="s">
        <v>48</v>
      </c>
      <c r="C133" s="203" t="s">
        <v>49</v>
      </c>
      <c r="D133" s="203" t="s">
        <v>49</v>
      </c>
      <c r="E133" s="203" t="s">
        <v>49</v>
      </c>
    </row>
    <row r="134" spans="1:5" ht="15.75" thickBot="1" x14ac:dyDescent="0.3">
      <c r="A134" s="208" t="s">
        <v>110</v>
      </c>
      <c r="B134" s="209">
        <v>0</v>
      </c>
      <c r="C134" s="209">
        <v>0</v>
      </c>
      <c r="D134" s="209">
        <v>0</v>
      </c>
      <c r="E134" s="209">
        <v>0</v>
      </c>
    </row>
    <row r="135" spans="1:5" ht="15.75" thickBot="1" x14ac:dyDescent="0.3">
      <c r="A135" s="208" t="s">
        <v>114</v>
      </c>
      <c r="B135" s="209">
        <v>5020</v>
      </c>
      <c r="C135" s="209">
        <v>9600</v>
      </c>
      <c r="D135" s="209"/>
      <c r="E135" s="209"/>
    </row>
    <row r="136" spans="1:5" ht="15.75" thickBot="1" x14ac:dyDescent="0.3">
      <c r="A136" s="219" t="s">
        <v>93</v>
      </c>
      <c r="B136" s="216">
        <f>B135+B134</f>
        <v>5020</v>
      </c>
      <c r="C136" s="216">
        <f>C135+C134</f>
        <v>9600</v>
      </c>
      <c r="D136" s="216"/>
      <c r="E136" s="216"/>
    </row>
    <row r="137" spans="1:5" ht="23.25" thickBot="1" x14ac:dyDescent="0.3">
      <c r="A137" s="198" t="s">
        <v>94</v>
      </c>
      <c r="B137" s="635" t="s">
        <v>115</v>
      </c>
      <c r="C137" s="636" t="s">
        <v>264</v>
      </c>
      <c r="D137" s="201"/>
      <c r="E137" s="233"/>
    </row>
    <row r="138" spans="1:5" ht="24.75" customHeight="1" thickBot="1" x14ac:dyDescent="0.3">
      <c r="A138" s="199" t="s">
        <v>65</v>
      </c>
      <c r="B138" s="829" t="s">
        <v>286</v>
      </c>
      <c r="C138" s="830"/>
      <c r="D138" s="830"/>
      <c r="E138" s="831"/>
    </row>
    <row r="139" spans="1:5" ht="15.75" thickBot="1" x14ac:dyDescent="0.3">
      <c r="A139" s="199" t="s">
        <v>67</v>
      </c>
      <c r="B139" s="844" t="s">
        <v>261</v>
      </c>
      <c r="C139" s="845"/>
      <c r="D139" s="845"/>
      <c r="E139" s="846"/>
    </row>
    <row r="140" spans="1:5" ht="12.75" customHeight="1" x14ac:dyDescent="0.25">
      <c r="A140" s="809"/>
      <c r="B140" s="202">
        <v>2019</v>
      </c>
      <c r="C140" s="202">
        <v>2020</v>
      </c>
      <c r="D140" s="202">
        <v>2021</v>
      </c>
      <c r="E140" s="202">
        <v>2022</v>
      </c>
    </row>
    <row r="141" spans="1:5" ht="15.75" thickBot="1" x14ac:dyDescent="0.3">
      <c r="A141" s="810"/>
      <c r="B141" s="203" t="s">
        <v>48</v>
      </c>
      <c r="C141" s="203" t="s">
        <v>49</v>
      </c>
      <c r="D141" s="203" t="s">
        <v>49</v>
      </c>
      <c r="E141" s="203" t="s">
        <v>49</v>
      </c>
    </row>
    <row r="142" spans="1:5" ht="15.75" thickBot="1" x14ac:dyDescent="0.3">
      <c r="A142" s="199" t="s">
        <v>69</v>
      </c>
      <c r="B142" s="205">
        <v>0</v>
      </c>
      <c r="C142" s="205">
        <v>15</v>
      </c>
      <c r="D142" s="205"/>
      <c r="E142" s="205"/>
    </row>
    <row r="143" spans="1:5" ht="15.75" thickBot="1" x14ac:dyDescent="0.3">
      <c r="A143" s="199" t="s">
        <v>70</v>
      </c>
      <c r="B143" s="204">
        <v>0</v>
      </c>
      <c r="C143" s="204">
        <v>440</v>
      </c>
      <c r="D143" s="204"/>
      <c r="E143" s="204"/>
    </row>
    <row r="144" spans="1:5" ht="15.75" thickBot="1" x14ac:dyDescent="0.3">
      <c r="A144" s="199" t="s">
        <v>71</v>
      </c>
      <c r="B144" s="204">
        <v>0</v>
      </c>
      <c r="C144" s="204">
        <f>C143/C142</f>
        <v>29.333333333333332</v>
      </c>
      <c r="D144" s="204"/>
      <c r="E144" s="204"/>
    </row>
    <row r="145" spans="1:5" ht="15.75" thickBot="1" x14ac:dyDescent="0.3">
      <c r="A145" s="199" t="s">
        <v>72</v>
      </c>
      <c r="B145" s="205"/>
      <c r="C145" s="206"/>
      <c r="D145" s="206"/>
      <c r="E145" s="206"/>
    </row>
    <row r="146" spans="1:5" ht="15.75" thickBot="1" x14ac:dyDescent="0.3">
      <c r="A146" s="199" t="s">
        <v>74</v>
      </c>
      <c r="B146" s="205"/>
      <c r="C146" s="206"/>
      <c r="D146" s="206"/>
      <c r="E146" s="206"/>
    </row>
    <row r="147" spans="1:5" ht="23.25" thickBot="1" x14ac:dyDescent="0.3">
      <c r="A147" s="199" t="s">
        <v>75</v>
      </c>
      <c r="B147" s="205"/>
      <c r="C147" s="206"/>
      <c r="D147" s="206"/>
      <c r="E147" s="206"/>
    </row>
    <row r="148" spans="1:5" ht="15.75" thickBot="1" x14ac:dyDescent="0.3">
      <c r="A148" s="811" t="s">
        <v>267</v>
      </c>
      <c r="B148" s="812"/>
      <c r="C148" s="812"/>
      <c r="D148" s="812"/>
      <c r="E148" s="813"/>
    </row>
    <row r="149" spans="1:5" ht="12.75" customHeight="1" x14ac:dyDescent="0.25">
      <c r="A149" s="809"/>
      <c r="B149" s="202">
        <v>2019</v>
      </c>
      <c r="C149" s="202">
        <v>2020</v>
      </c>
      <c r="D149" s="202">
        <v>2021</v>
      </c>
      <c r="E149" s="202">
        <v>2022</v>
      </c>
    </row>
    <row r="150" spans="1:5" ht="15.75" thickBot="1" x14ac:dyDescent="0.3">
      <c r="A150" s="810"/>
      <c r="B150" s="203" t="s">
        <v>48</v>
      </c>
      <c r="C150" s="203" t="s">
        <v>49</v>
      </c>
      <c r="D150" s="203" t="s">
        <v>49</v>
      </c>
      <c r="E150" s="203" t="s">
        <v>49</v>
      </c>
    </row>
    <row r="151" spans="1:5" ht="15.75" thickBot="1" x14ac:dyDescent="0.3">
      <c r="A151" s="208" t="s">
        <v>110</v>
      </c>
      <c r="B151" s="209">
        <v>0</v>
      </c>
      <c r="C151" s="209">
        <v>0</v>
      </c>
      <c r="D151" s="209">
        <v>0</v>
      </c>
      <c r="E151" s="209">
        <v>0</v>
      </c>
    </row>
    <row r="152" spans="1:5" ht="15.75" thickBot="1" x14ac:dyDescent="0.3">
      <c r="A152" s="208" t="s">
        <v>114</v>
      </c>
      <c r="B152" s="209">
        <v>5020</v>
      </c>
      <c r="C152" s="209">
        <v>440</v>
      </c>
      <c r="D152" s="209"/>
      <c r="E152" s="209"/>
    </row>
    <row r="153" spans="1:5" ht="15.75" thickBot="1" x14ac:dyDescent="0.3">
      <c r="A153" s="219" t="s">
        <v>99</v>
      </c>
      <c r="B153" s="216">
        <f>B152+B151</f>
        <v>5020</v>
      </c>
      <c r="C153" s="216">
        <f>C152+C151</f>
        <v>440</v>
      </c>
      <c r="D153" s="216"/>
      <c r="E153" s="216"/>
    </row>
    <row r="154" spans="1:5" ht="15.75" thickBot="1" x14ac:dyDescent="0.3">
      <c r="A154" s="835" t="s">
        <v>119</v>
      </c>
      <c r="B154" s="836"/>
      <c r="C154" s="836"/>
      <c r="D154" s="836"/>
      <c r="E154" s="837"/>
    </row>
    <row r="155" spans="1:5" ht="15.75" thickBot="1" x14ac:dyDescent="0.3">
      <c r="A155" s="835" t="s">
        <v>120</v>
      </c>
      <c r="B155" s="836"/>
      <c r="C155" s="836"/>
      <c r="D155" s="836"/>
      <c r="E155" s="837"/>
    </row>
    <row r="156" spans="1:5" ht="15.75" thickBot="1" x14ac:dyDescent="0.3">
      <c r="A156" s="251" t="s">
        <v>121</v>
      </c>
      <c r="B156" s="847" t="s">
        <v>287</v>
      </c>
      <c r="C156" s="849"/>
      <c r="D156" s="849"/>
      <c r="E156" s="850"/>
    </row>
    <row r="157" spans="1:5" ht="15.75" thickBot="1" x14ac:dyDescent="0.3">
      <c r="A157" s="198" t="s">
        <v>63</v>
      </c>
      <c r="B157" s="877" t="s">
        <v>288</v>
      </c>
      <c r="C157" s="839"/>
      <c r="D157" s="839"/>
      <c r="E157" s="840"/>
    </row>
    <row r="158" spans="1:5" ht="40.5" customHeight="1" thickBot="1" x14ac:dyDescent="0.3">
      <c r="A158" s="199" t="s">
        <v>65</v>
      </c>
      <c r="B158" s="829" t="s">
        <v>289</v>
      </c>
      <c r="C158" s="830"/>
      <c r="D158" s="830"/>
      <c r="E158" s="831"/>
    </row>
    <row r="159" spans="1:5" ht="15.75" thickBot="1" x14ac:dyDescent="0.3">
      <c r="A159" s="199" t="s">
        <v>67</v>
      </c>
      <c r="B159" s="844" t="s">
        <v>126</v>
      </c>
      <c r="C159" s="845"/>
      <c r="D159" s="845"/>
      <c r="E159" s="846"/>
    </row>
    <row r="160" spans="1:5" x14ac:dyDescent="0.25">
      <c r="A160" s="809"/>
      <c r="B160" s="202">
        <v>2019</v>
      </c>
      <c r="C160" s="202">
        <v>2020</v>
      </c>
      <c r="D160" s="202">
        <v>2021</v>
      </c>
      <c r="E160" s="202">
        <v>2022</v>
      </c>
    </row>
    <row r="161" spans="1:5" ht="15.75" thickBot="1" x14ac:dyDescent="0.3">
      <c r="A161" s="810"/>
      <c r="B161" s="203" t="s">
        <v>48</v>
      </c>
      <c r="C161" s="203" t="s">
        <v>49</v>
      </c>
      <c r="D161" s="203" t="s">
        <v>49</v>
      </c>
      <c r="E161" s="203" t="s">
        <v>49</v>
      </c>
    </row>
    <row r="162" spans="1:5" ht="15.75" thickBot="1" x14ac:dyDescent="0.3">
      <c r="A162" s="199" t="s">
        <v>69</v>
      </c>
      <c r="B162" s="204">
        <v>1665</v>
      </c>
      <c r="C162" s="204">
        <v>0</v>
      </c>
      <c r="D162" s="204"/>
      <c r="E162" s="204"/>
    </row>
    <row r="163" spans="1:5" ht="15.75" thickBot="1" x14ac:dyDescent="0.3">
      <c r="A163" s="199" t="s">
        <v>70</v>
      </c>
      <c r="B163" s="204">
        <v>5020</v>
      </c>
      <c r="C163" s="204"/>
      <c r="D163" s="204"/>
      <c r="E163" s="204"/>
    </row>
    <row r="164" spans="1:5" ht="15.75" thickBot="1" x14ac:dyDescent="0.3">
      <c r="A164" s="199" t="s">
        <v>71</v>
      </c>
      <c r="B164" s="204">
        <f>B163/B162</f>
        <v>3.015015015015015</v>
      </c>
      <c r="C164" s="204">
        <v>0</v>
      </c>
      <c r="D164" s="204">
        <v>0</v>
      </c>
      <c r="E164" s="204">
        <v>0</v>
      </c>
    </row>
    <row r="165" spans="1:5" ht="15.75" thickBot="1" x14ac:dyDescent="0.3">
      <c r="A165" s="199" t="s">
        <v>72</v>
      </c>
      <c r="B165" s="205" t="s">
        <v>73</v>
      </c>
      <c r="C165" s="206">
        <v>0</v>
      </c>
      <c r="D165" s="206">
        <v>0</v>
      </c>
      <c r="E165" s="206">
        <v>0</v>
      </c>
    </row>
    <row r="166" spans="1:5" ht="15.75" thickBot="1" x14ac:dyDescent="0.3">
      <c r="A166" s="199" t="s">
        <v>74</v>
      </c>
      <c r="B166" s="205" t="s">
        <v>73</v>
      </c>
      <c r="C166" s="206">
        <v>0</v>
      </c>
      <c r="D166" s="206">
        <v>0</v>
      </c>
      <c r="E166" s="206">
        <v>0</v>
      </c>
    </row>
    <row r="167" spans="1:5" ht="23.25" thickBot="1" x14ac:dyDescent="0.3">
      <c r="A167" s="199" t="s">
        <v>75</v>
      </c>
      <c r="B167" s="205" t="s">
        <v>73</v>
      </c>
      <c r="C167" s="206">
        <v>0</v>
      </c>
      <c r="D167" s="206">
        <v>0</v>
      </c>
      <c r="E167" s="206">
        <v>0</v>
      </c>
    </row>
    <row r="168" spans="1:5" ht="15.75" thickBot="1" x14ac:dyDescent="0.3">
      <c r="A168" s="811" t="s">
        <v>262</v>
      </c>
      <c r="B168" s="812"/>
      <c r="C168" s="812"/>
      <c r="D168" s="812"/>
      <c r="E168" s="813"/>
    </row>
    <row r="169" spans="1:5" x14ac:dyDescent="0.25">
      <c r="A169" s="809"/>
      <c r="B169" s="202">
        <v>2019</v>
      </c>
      <c r="C169" s="202">
        <v>2020</v>
      </c>
      <c r="D169" s="202">
        <v>2021</v>
      </c>
      <c r="E169" s="202">
        <v>2022</v>
      </c>
    </row>
    <row r="170" spans="1:5" ht="15.75" thickBot="1" x14ac:dyDescent="0.3">
      <c r="A170" s="810"/>
      <c r="B170" s="203" t="s">
        <v>48</v>
      </c>
      <c r="C170" s="203" t="s">
        <v>49</v>
      </c>
      <c r="D170" s="203" t="s">
        <v>49</v>
      </c>
      <c r="E170" s="203" t="s">
        <v>49</v>
      </c>
    </row>
    <row r="171" spans="1:5" ht="15.75" thickBot="1" x14ac:dyDescent="0.3">
      <c r="A171" s="208" t="s">
        <v>110</v>
      </c>
      <c r="B171" s="209"/>
      <c r="C171" s="209"/>
      <c r="D171" s="209"/>
      <c r="E171" s="209"/>
    </row>
    <row r="172" spans="1:5" ht="15.75" thickBot="1" x14ac:dyDescent="0.3">
      <c r="A172" s="208" t="s">
        <v>114</v>
      </c>
      <c r="B172" s="216">
        <v>5020</v>
      </c>
      <c r="C172" s="209">
        <v>0</v>
      </c>
      <c r="D172" s="209"/>
      <c r="E172" s="209"/>
    </row>
    <row r="173" spans="1:5" ht="15.75" thickBot="1" x14ac:dyDescent="0.3">
      <c r="A173" s="219" t="s">
        <v>86</v>
      </c>
      <c r="B173" s="216">
        <f>B172+B171</f>
        <v>5020</v>
      </c>
      <c r="C173" s="216">
        <f>C172+C171</f>
        <v>0</v>
      </c>
      <c r="D173" s="216">
        <f>D172+D171</f>
        <v>0</v>
      </c>
      <c r="E173" s="216">
        <f>E172+E171</f>
        <v>0</v>
      </c>
    </row>
    <row r="174" spans="1:5" ht="15.75" thickBot="1" x14ac:dyDescent="0.3">
      <c r="A174" s="235"/>
      <c r="B174" s="236"/>
      <c r="C174" s="236"/>
      <c r="D174" s="236"/>
      <c r="E174" s="236"/>
    </row>
    <row r="175" spans="1:5" ht="40.5" customHeight="1" thickBot="1" x14ac:dyDescent="0.3">
      <c r="A175" s="178" t="s">
        <v>191</v>
      </c>
      <c r="B175" s="237">
        <f>B27+B68+B109+B126+B163</f>
        <v>92000</v>
      </c>
      <c r="C175" s="237">
        <f>C27+C68+C109+C126+C163+C143</f>
        <v>92000</v>
      </c>
      <c r="D175" s="237">
        <f>D27+D68+D109+D126+D163</f>
        <v>82300</v>
      </c>
      <c r="E175" s="237">
        <f>E27+E68+E109+E126+E163</f>
        <v>82600</v>
      </c>
    </row>
    <row r="176" spans="1:5" ht="36.75" thickBot="1" x14ac:dyDescent="0.3">
      <c r="A176" s="178" t="s">
        <v>192</v>
      </c>
      <c r="B176" s="237">
        <f>+B136+B119+B56+B97+B173</f>
        <v>92000</v>
      </c>
      <c r="C176" s="237">
        <f>+C136+C119+C56+C173+C153+C97</f>
        <v>92000</v>
      </c>
      <c r="D176" s="237">
        <f>+D136+D119+D56+D173+D97</f>
        <v>82300</v>
      </c>
      <c r="E176" s="237">
        <f>+E136+E119+E56+E173+E97</f>
        <v>82600</v>
      </c>
    </row>
    <row r="177" spans="1:5" ht="15.75" thickBot="1" x14ac:dyDescent="0.3">
      <c r="A177" s="208" t="s">
        <v>77</v>
      </c>
      <c r="B177" s="238">
        <f>B178+B179</f>
        <v>25000</v>
      </c>
      <c r="C177" s="238">
        <f>C178+C179</f>
        <v>25000</v>
      </c>
      <c r="D177" s="238">
        <f>D178+D179</f>
        <v>25000</v>
      </c>
      <c r="E177" s="238">
        <f>E178+E179</f>
        <v>25000</v>
      </c>
    </row>
    <row r="178" spans="1:5" ht="15.75" thickBot="1" x14ac:dyDescent="0.3">
      <c r="A178" s="210" t="s">
        <v>78</v>
      </c>
      <c r="B178" s="216">
        <f t="shared" ref="B178:E179" si="3">B36</f>
        <v>25000</v>
      </c>
      <c r="C178" s="216">
        <f t="shared" si="3"/>
        <v>25000</v>
      </c>
      <c r="D178" s="216">
        <f t="shared" si="3"/>
        <v>25000</v>
      </c>
      <c r="E178" s="216">
        <f t="shared" si="3"/>
        <v>25000</v>
      </c>
    </row>
    <row r="179" spans="1:5" ht="15.75" thickBot="1" x14ac:dyDescent="0.3">
      <c r="A179" s="210" t="s">
        <v>193</v>
      </c>
      <c r="B179" s="216">
        <f t="shared" si="3"/>
        <v>0</v>
      </c>
      <c r="C179" s="216">
        <f t="shared" si="3"/>
        <v>0</v>
      </c>
      <c r="D179" s="216">
        <f t="shared" si="3"/>
        <v>0</v>
      </c>
      <c r="E179" s="216">
        <f t="shared" si="3"/>
        <v>0</v>
      </c>
    </row>
    <row r="180" spans="1:5" ht="24.75" thickBot="1" x14ac:dyDescent="0.3">
      <c r="A180" s="208" t="s">
        <v>80</v>
      </c>
      <c r="B180" s="238">
        <f>B181+B182</f>
        <v>4700</v>
      </c>
      <c r="C180" s="238">
        <f>C181+C182</f>
        <v>4700</v>
      </c>
      <c r="D180" s="238">
        <f>D181+D182</f>
        <v>4700</v>
      </c>
      <c r="E180" s="238">
        <f>E181+E182</f>
        <v>4700</v>
      </c>
    </row>
    <row r="181" spans="1:5" ht="15.75" thickBot="1" x14ac:dyDescent="0.3">
      <c r="A181" s="210" t="s">
        <v>78</v>
      </c>
      <c r="B181" s="209">
        <f>B39</f>
        <v>4700</v>
      </c>
      <c r="C181" s="209">
        <f t="shared" ref="C181:E182" si="4">C39</f>
        <v>4700</v>
      </c>
      <c r="D181" s="209">
        <f t="shared" si="4"/>
        <v>4700</v>
      </c>
      <c r="E181" s="209">
        <f t="shared" si="4"/>
        <v>4700</v>
      </c>
    </row>
    <row r="182" spans="1:5" ht="15.75" thickBot="1" x14ac:dyDescent="0.3">
      <c r="A182" s="210" t="s">
        <v>193</v>
      </c>
      <c r="B182" s="216">
        <f>B40</f>
        <v>0</v>
      </c>
      <c r="C182" s="216">
        <f t="shared" si="4"/>
        <v>0</v>
      </c>
      <c r="D182" s="216">
        <f t="shared" si="4"/>
        <v>0</v>
      </c>
      <c r="E182" s="216">
        <f t="shared" si="4"/>
        <v>0</v>
      </c>
    </row>
    <row r="183" spans="1:5" ht="15.75" thickBot="1" x14ac:dyDescent="0.3">
      <c r="A183" s="208" t="s">
        <v>81</v>
      </c>
      <c r="B183" s="238">
        <f>B184+B185</f>
        <v>40300</v>
      </c>
      <c r="C183" s="238">
        <f>C184+C185</f>
        <v>40300</v>
      </c>
      <c r="D183" s="238">
        <f>D184+D185</f>
        <v>40500</v>
      </c>
      <c r="E183" s="238">
        <f>E184+E185</f>
        <v>40700</v>
      </c>
    </row>
    <row r="184" spans="1:5" ht="15.75" thickBot="1" x14ac:dyDescent="0.3">
      <c r="A184" s="210" t="s">
        <v>78</v>
      </c>
      <c r="B184" s="216">
        <f>B42</f>
        <v>40300</v>
      </c>
      <c r="C184" s="216">
        <f t="shared" ref="C184:E185" si="5">C42</f>
        <v>40300</v>
      </c>
      <c r="D184" s="216">
        <f t="shared" si="5"/>
        <v>40500</v>
      </c>
      <c r="E184" s="216">
        <f t="shared" si="5"/>
        <v>40700</v>
      </c>
    </row>
    <row r="185" spans="1:5" ht="15.75" thickBot="1" x14ac:dyDescent="0.3">
      <c r="A185" s="210" t="s">
        <v>193</v>
      </c>
      <c r="B185" s="216">
        <f>B43</f>
        <v>0</v>
      </c>
      <c r="C185" s="216">
        <f t="shared" si="5"/>
        <v>0</v>
      </c>
      <c r="D185" s="216">
        <f t="shared" si="5"/>
        <v>0</v>
      </c>
      <c r="E185" s="216">
        <f t="shared" si="5"/>
        <v>0</v>
      </c>
    </row>
    <row r="186" spans="1:5" ht="15.75" thickBot="1" x14ac:dyDescent="0.3">
      <c r="A186" s="208" t="s">
        <v>82</v>
      </c>
      <c r="B186" s="238">
        <f>B187+B188</f>
        <v>0</v>
      </c>
      <c r="C186" s="238">
        <f>C187+C188</f>
        <v>0</v>
      </c>
      <c r="D186" s="238">
        <f>D187+D188</f>
        <v>0</v>
      </c>
      <c r="E186" s="238">
        <f>E187+E188</f>
        <v>0</v>
      </c>
    </row>
    <row r="187" spans="1:5" ht="15.75" thickBot="1" x14ac:dyDescent="0.3">
      <c r="A187" s="210" t="s">
        <v>78</v>
      </c>
      <c r="B187" s="209">
        <f>B45</f>
        <v>0</v>
      </c>
      <c r="C187" s="209">
        <f t="shared" ref="C187:E188" si="6">C45</f>
        <v>0</v>
      </c>
      <c r="D187" s="209">
        <f t="shared" si="6"/>
        <v>0</v>
      </c>
      <c r="E187" s="209">
        <f t="shared" si="6"/>
        <v>0</v>
      </c>
    </row>
    <row r="188" spans="1:5" ht="15.75" thickBot="1" x14ac:dyDescent="0.3">
      <c r="A188" s="210" t="s">
        <v>193</v>
      </c>
      <c r="B188" s="216">
        <f>B46</f>
        <v>0</v>
      </c>
      <c r="C188" s="216">
        <f t="shared" si="6"/>
        <v>0</v>
      </c>
      <c r="D188" s="216">
        <f t="shared" si="6"/>
        <v>0</v>
      </c>
      <c r="E188" s="216">
        <f t="shared" si="6"/>
        <v>0</v>
      </c>
    </row>
    <row r="189" spans="1:5" ht="24.75" thickBot="1" x14ac:dyDescent="0.3">
      <c r="A189" s="208" t="s">
        <v>83</v>
      </c>
      <c r="B189" s="238">
        <f>B190+B191</f>
        <v>0</v>
      </c>
      <c r="C189" s="238">
        <f>C190+C191</f>
        <v>0</v>
      </c>
      <c r="D189" s="238">
        <f>D190+D191</f>
        <v>0</v>
      </c>
      <c r="E189" s="238">
        <f>E190+E191</f>
        <v>0</v>
      </c>
    </row>
    <row r="190" spans="1:5" ht="15.75" thickBot="1" x14ac:dyDescent="0.3">
      <c r="A190" s="210" t="s">
        <v>78</v>
      </c>
      <c r="B190" s="209">
        <f>B48</f>
        <v>0</v>
      </c>
      <c r="C190" s="209">
        <f t="shared" ref="C190:E191" si="7">C48</f>
        <v>0</v>
      </c>
      <c r="D190" s="209">
        <f t="shared" si="7"/>
        <v>0</v>
      </c>
      <c r="E190" s="209">
        <f t="shared" si="7"/>
        <v>0</v>
      </c>
    </row>
    <row r="191" spans="1:5" ht="15.75" thickBot="1" x14ac:dyDescent="0.3">
      <c r="A191" s="210" t="s">
        <v>193</v>
      </c>
      <c r="B191" s="216">
        <f>B49</f>
        <v>0</v>
      </c>
      <c r="C191" s="216">
        <f t="shared" si="7"/>
        <v>0</v>
      </c>
      <c r="D191" s="216">
        <f t="shared" si="7"/>
        <v>0</v>
      </c>
      <c r="E191" s="216">
        <f t="shared" si="7"/>
        <v>0</v>
      </c>
    </row>
    <row r="192" spans="1:5" ht="15.75" thickBot="1" x14ac:dyDescent="0.3">
      <c r="A192" s="208" t="s">
        <v>84</v>
      </c>
      <c r="B192" s="238">
        <f>B193+B194</f>
        <v>0</v>
      </c>
      <c r="C192" s="238">
        <f>C193+C194</f>
        <v>0</v>
      </c>
      <c r="D192" s="238">
        <f>D193+D194</f>
        <v>0</v>
      </c>
      <c r="E192" s="238">
        <f>E193+E194</f>
        <v>0</v>
      </c>
    </row>
    <row r="193" spans="1:5" ht="15.75" thickBot="1" x14ac:dyDescent="0.3">
      <c r="A193" s="210" t="s">
        <v>78</v>
      </c>
      <c r="B193" s="209">
        <f>B51</f>
        <v>0</v>
      </c>
      <c r="C193" s="209">
        <f t="shared" ref="C193:E197" si="8">C51</f>
        <v>0</v>
      </c>
      <c r="D193" s="209">
        <f t="shared" si="8"/>
        <v>0</v>
      </c>
      <c r="E193" s="209">
        <f t="shared" si="8"/>
        <v>0</v>
      </c>
    </row>
    <row r="194" spans="1:5" ht="15.75" thickBot="1" x14ac:dyDescent="0.3">
      <c r="A194" s="210" t="s">
        <v>193</v>
      </c>
      <c r="B194" s="216">
        <f>B52</f>
        <v>0</v>
      </c>
      <c r="C194" s="216">
        <f t="shared" si="8"/>
        <v>0</v>
      </c>
      <c r="D194" s="216">
        <f t="shared" si="8"/>
        <v>0</v>
      </c>
      <c r="E194" s="216">
        <f t="shared" si="8"/>
        <v>0</v>
      </c>
    </row>
    <row r="195" spans="1:5" ht="24.75" thickBot="1" x14ac:dyDescent="0.3">
      <c r="A195" s="208" t="s">
        <v>85</v>
      </c>
      <c r="B195" s="238">
        <f>B53</f>
        <v>0</v>
      </c>
      <c r="C195" s="238">
        <f t="shared" si="8"/>
        <v>0</v>
      </c>
      <c r="D195" s="238">
        <f t="shared" si="8"/>
        <v>0</v>
      </c>
      <c r="E195" s="238">
        <f t="shared" si="8"/>
        <v>0</v>
      </c>
    </row>
    <row r="196" spans="1:5" ht="15.75" thickBot="1" x14ac:dyDescent="0.3">
      <c r="A196" s="210" t="s">
        <v>78</v>
      </c>
      <c r="B196" s="209">
        <f>B54</f>
        <v>70000</v>
      </c>
      <c r="C196" s="209">
        <f>C54</f>
        <v>70000</v>
      </c>
      <c r="D196" s="209">
        <f t="shared" si="8"/>
        <v>70200</v>
      </c>
      <c r="E196" s="209">
        <f t="shared" si="8"/>
        <v>70400</v>
      </c>
    </row>
    <row r="197" spans="1:5" ht="15.75" thickBot="1" x14ac:dyDescent="0.3">
      <c r="A197" s="210" t="s">
        <v>193</v>
      </c>
      <c r="B197" s="216">
        <f>B55</f>
        <v>0</v>
      </c>
      <c r="C197" s="216">
        <f t="shared" si="8"/>
        <v>0</v>
      </c>
      <c r="D197" s="216">
        <f t="shared" si="8"/>
        <v>0</v>
      </c>
      <c r="E197" s="216">
        <f t="shared" si="8"/>
        <v>0</v>
      </c>
    </row>
    <row r="198" spans="1:5" ht="15.75" thickBot="1" x14ac:dyDescent="0.3">
      <c r="A198" s="208" t="s">
        <v>194</v>
      </c>
      <c r="B198" s="209"/>
      <c r="C198" s="209">
        <f t="shared" ref="C198:E199" si="9">C117+C134</f>
        <v>0</v>
      </c>
      <c r="D198" s="209">
        <f t="shared" si="9"/>
        <v>0</v>
      </c>
      <c r="E198" s="209">
        <f t="shared" si="9"/>
        <v>0</v>
      </c>
    </row>
    <row r="199" spans="1:5" ht="15.75" thickBot="1" x14ac:dyDescent="0.3">
      <c r="A199" s="208" t="s">
        <v>195</v>
      </c>
      <c r="B199" s="209">
        <f>B118+B135+B163</f>
        <v>11000</v>
      </c>
      <c r="C199" s="209">
        <f>C118+C135+C173+C153</f>
        <v>11000</v>
      </c>
      <c r="D199" s="209">
        <f t="shared" si="9"/>
        <v>1000</v>
      </c>
      <c r="E199" s="209">
        <f t="shared" si="9"/>
        <v>1000</v>
      </c>
    </row>
    <row r="200" spans="1:5" ht="15.75" thickBot="1" x14ac:dyDescent="0.3">
      <c r="A200" s="220" t="s">
        <v>87</v>
      </c>
      <c r="B200" s="221">
        <f>IF(B176-B175=0,0,"Error")</f>
        <v>0</v>
      </c>
      <c r="C200" s="221">
        <f>IF(C176-C175=0,0,"Error")</f>
        <v>0</v>
      </c>
      <c r="D200" s="221">
        <f>IF(D176-D175=0,0,"Error")</f>
        <v>0</v>
      </c>
      <c r="E200" s="221">
        <f>IF(E176-E175=0,0,"Error")</f>
        <v>0</v>
      </c>
    </row>
  </sheetData>
  <mergeCells count="57">
    <mergeCell ref="A168:E168"/>
    <mergeCell ref="A169:A170"/>
    <mergeCell ref="A160:A161"/>
    <mergeCell ref="B138:E138"/>
    <mergeCell ref="B139:E139"/>
    <mergeCell ref="A140:A141"/>
    <mergeCell ref="A148:E148"/>
    <mergeCell ref="A149:A150"/>
    <mergeCell ref="A154:E154"/>
    <mergeCell ref="A155:E155"/>
    <mergeCell ref="B156:E156"/>
    <mergeCell ref="B157:E157"/>
    <mergeCell ref="B158:E158"/>
    <mergeCell ref="B159:E159"/>
    <mergeCell ref="A132:A133"/>
    <mergeCell ref="D102:E102"/>
    <mergeCell ref="B103:E103"/>
    <mergeCell ref="B104:E104"/>
    <mergeCell ref="B105:E105"/>
    <mergeCell ref="A106:A107"/>
    <mergeCell ref="A114:E114"/>
    <mergeCell ref="A115:A116"/>
    <mergeCell ref="B121:E121"/>
    <mergeCell ref="B122:E122"/>
    <mergeCell ref="A123:A124"/>
    <mergeCell ref="A131:E131"/>
    <mergeCell ref="B101:E101"/>
    <mergeCell ref="A33:A34"/>
    <mergeCell ref="A58:A59"/>
    <mergeCell ref="B61:E61"/>
    <mergeCell ref="B62:E62"/>
    <mergeCell ref="B63:E63"/>
    <mergeCell ref="B64:E64"/>
    <mergeCell ref="A65:A66"/>
    <mergeCell ref="A73:E73"/>
    <mergeCell ref="A74:A75"/>
    <mergeCell ref="A99:E99"/>
    <mergeCell ref="A100:E100"/>
    <mergeCell ref="A32:E32"/>
    <mergeCell ref="A9:E11"/>
    <mergeCell ref="B12:E12"/>
    <mergeCell ref="A13:A14"/>
    <mergeCell ref="B16:E16"/>
    <mergeCell ref="A17:E17"/>
    <mergeCell ref="A19:E19"/>
    <mergeCell ref="A20:E20"/>
    <mergeCell ref="B21:E21"/>
    <mergeCell ref="B22:E22"/>
    <mergeCell ref="B23:E23"/>
    <mergeCell ref="A24:A25"/>
    <mergeCell ref="A8:E8"/>
    <mergeCell ref="A1:E1"/>
    <mergeCell ref="A2:E2"/>
    <mergeCell ref="A3:E3"/>
    <mergeCell ref="B5:E5"/>
    <mergeCell ref="B6:E6"/>
    <mergeCell ref="B7:E7"/>
  </mergeCells>
  <pageMargins left="0" right="0" top="0.28999999999999998" bottom="0.55118110236220497" header="0.31496062992126" footer="0.31496062992126"/>
  <pageSetup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2"/>
  <sheetViews>
    <sheetView topLeftCell="A190" zoomScale="80" zoomScaleNormal="80" zoomScaleSheetLayoutView="70" workbookViewId="0">
      <selection activeCell="C236" sqref="C236"/>
    </sheetView>
  </sheetViews>
  <sheetFormatPr defaultRowHeight="12.75" x14ac:dyDescent="0.2"/>
  <cols>
    <col min="1" max="1" width="58.28515625" style="253" customWidth="1"/>
    <col min="2" max="2" width="25.28515625" style="253" customWidth="1"/>
    <col min="3" max="3" width="24.140625" style="253" customWidth="1"/>
    <col min="4" max="4" width="25" style="253" customWidth="1"/>
    <col min="5" max="5" width="17.7109375" style="253" customWidth="1"/>
    <col min="6" max="6" width="9.140625" style="253"/>
    <col min="7" max="7" width="19.42578125" style="253" customWidth="1"/>
    <col min="8" max="254" width="9.140625" style="253"/>
    <col min="255" max="255" width="0" style="253" hidden="1" customWidth="1"/>
    <col min="256" max="256" width="0.85546875" style="253" customWidth="1"/>
    <col min="257" max="257" width="58.28515625" style="253" customWidth="1"/>
    <col min="258" max="258" width="25.28515625" style="253" customWidth="1"/>
    <col min="259" max="259" width="24.140625" style="253" customWidth="1"/>
    <col min="260" max="260" width="25" style="253" customWidth="1"/>
    <col min="261" max="261" width="17.7109375" style="253" customWidth="1"/>
    <col min="262" max="262" width="9.140625" style="253"/>
    <col min="263" max="263" width="19.42578125" style="253" customWidth="1"/>
    <col min="264" max="510" width="9.140625" style="253"/>
    <col min="511" max="511" width="0" style="253" hidden="1" customWidth="1"/>
    <col min="512" max="512" width="0.85546875" style="253" customWidth="1"/>
    <col min="513" max="513" width="58.28515625" style="253" customWidth="1"/>
    <col min="514" max="514" width="25.28515625" style="253" customWidth="1"/>
    <col min="515" max="515" width="24.140625" style="253" customWidth="1"/>
    <col min="516" max="516" width="25" style="253" customWidth="1"/>
    <col min="517" max="517" width="17.7109375" style="253" customWidth="1"/>
    <col min="518" max="518" width="9.140625" style="253"/>
    <col min="519" max="519" width="19.42578125" style="253" customWidth="1"/>
    <col min="520" max="766" width="9.140625" style="253"/>
    <col min="767" max="767" width="0" style="253" hidden="1" customWidth="1"/>
    <col min="768" max="768" width="0.85546875" style="253" customWidth="1"/>
    <col min="769" max="769" width="58.28515625" style="253" customWidth="1"/>
    <col min="770" max="770" width="25.28515625" style="253" customWidth="1"/>
    <col min="771" max="771" width="24.140625" style="253" customWidth="1"/>
    <col min="772" max="772" width="25" style="253" customWidth="1"/>
    <col min="773" max="773" width="17.7109375" style="253" customWidth="1"/>
    <col min="774" max="774" width="9.140625" style="253"/>
    <col min="775" max="775" width="19.42578125" style="253" customWidth="1"/>
    <col min="776" max="1022" width="9.140625" style="253"/>
    <col min="1023" max="1023" width="0" style="253" hidden="1" customWidth="1"/>
    <col min="1024" max="1024" width="0.85546875" style="253" customWidth="1"/>
    <col min="1025" max="1025" width="58.28515625" style="253" customWidth="1"/>
    <col min="1026" max="1026" width="25.28515625" style="253" customWidth="1"/>
    <col min="1027" max="1027" width="24.140625" style="253" customWidth="1"/>
    <col min="1028" max="1028" width="25" style="253" customWidth="1"/>
    <col min="1029" max="1029" width="17.7109375" style="253" customWidth="1"/>
    <col min="1030" max="1030" width="9.140625" style="253"/>
    <col min="1031" max="1031" width="19.42578125" style="253" customWidth="1"/>
    <col min="1032" max="1278" width="9.140625" style="253"/>
    <col min="1279" max="1279" width="0" style="253" hidden="1" customWidth="1"/>
    <col min="1280" max="1280" width="0.85546875" style="253" customWidth="1"/>
    <col min="1281" max="1281" width="58.28515625" style="253" customWidth="1"/>
    <col min="1282" max="1282" width="25.28515625" style="253" customWidth="1"/>
    <col min="1283" max="1283" width="24.140625" style="253" customWidth="1"/>
    <col min="1284" max="1284" width="25" style="253" customWidth="1"/>
    <col min="1285" max="1285" width="17.7109375" style="253" customWidth="1"/>
    <col min="1286" max="1286" width="9.140625" style="253"/>
    <col min="1287" max="1287" width="19.42578125" style="253" customWidth="1"/>
    <col min="1288" max="1534" width="9.140625" style="253"/>
    <col min="1535" max="1535" width="0" style="253" hidden="1" customWidth="1"/>
    <col min="1536" max="1536" width="0.85546875" style="253" customWidth="1"/>
    <col min="1537" max="1537" width="58.28515625" style="253" customWidth="1"/>
    <col min="1538" max="1538" width="25.28515625" style="253" customWidth="1"/>
    <col min="1539" max="1539" width="24.140625" style="253" customWidth="1"/>
    <col min="1540" max="1540" width="25" style="253" customWidth="1"/>
    <col min="1541" max="1541" width="17.7109375" style="253" customWidth="1"/>
    <col min="1542" max="1542" width="9.140625" style="253"/>
    <col min="1543" max="1543" width="19.42578125" style="253" customWidth="1"/>
    <col min="1544" max="1790" width="9.140625" style="253"/>
    <col min="1791" max="1791" width="0" style="253" hidden="1" customWidth="1"/>
    <col min="1792" max="1792" width="0.85546875" style="253" customWidth="1"/>
    <col min="1793" max="1793" width="58.28515625" style="253" customWidth="1"/>
    <col min="1794" max="1794" width="25.28515625" style="253" customWidth="1"/>
    <col min="1795" max="1795" width="24.140625" style="253" customWidth="1"/>
    <col min="1796" max="1796" width="25" style="253" customWidth="1"/>
    <col min="1797" max="1797" width="17.7109375" style="253" customWidth="1"/>
    <col min="1798" max="1798" width="9.140625" style="253"/>
    <col min="1799" max="1799" width="19.42578125" style="253" customWidth="1"/>
    <col min="1800" max="2046" width="9.140625" style="253"/>
    <col min="2047" max="2047" width="0" style="253" hidden="1" customWidth="1"/>
    <col min="2048" max="2048" width="0.85546875" style="253" customWidth="1"/>
    <col min="2049" max="2049" width="58.28515625" style="253" customWidth="1"/>
    <col min="2050" max="2050" width="25.28515625" style="253" customWidth="1"/>
    <col min="2051" max="2051" width="24.140625" style="253" customWidth="1"/>
    <col min="2052" max="2052" width="25" style="253" customWidth="1"/>
    <col min="2053" max="2053" width="17.7109375" style="253" customWidth="1"/>
    <col min="2054" max="2054" width="9.140625" style="253"/>
    <col min="2055" max="2055" width="19.42578125" style="253" customWidth="1"/>
    <col min="2056" max="2302" width="9.140625" style="253"/>
    <col min="2303" max="2303" width="0" style="253" hidden="1" customWidth="1"/>
    <col min="2304" max="2304" width="0.85546875" style="253" customWidth="1"/>
    <col min="2305" max="2305" width="58.28515625" style="253" customWidth="1"/>
    <col min="2306" max="2306" width="25.28515625" style="253" customWidth="1"/>
    <col min="2307" max="2307" width="24.140625" style="253" customWidth="1"/>
    <col min="2308" max="2308" width="25" style="253" customWidth="1"/>
    <col min="2309" max="2309" width="17.7109375" style="253" customWidth="1"/>
    <col min="2310" max="2310" width="9.140625" style="253"/>
    <col min="2311" max="2311" width="19.42578125" style="253" customWidth="1"/>
    <col min="2312" max="2558" width="9.140625" style="253"/>
    <col min="2559" max="2559" width="0" style="253" hidden="1" customWidth="1"/>
    <col min="2560" max="2560" width="0.85546875" style="253" customWidth="1"/>
    <col min="2561" max="2561" width="58.28515625" style="253" customWidth="1"/>
    <col min="2562" max="2562" width="25.28515625" style="253" customWidth="1"/>
    <col min="2563" max="2563" width="24.140625" style="253" customWidth="1"/>
    <col min="2564" max="2564" width="25" style="253" customWidth="1"/>
    <col min="2565" max="2565" width="17.7109375" style="253" customWidth="1"/>
    <col min="2566" max="2566" width="9.140625" style="253"/>
    <col min="2567" max="2567" width="19.42578125" style="253" customWidth="1"/>
    <col min="2568" max="2814" width="9.140625" style="253"/>
    <col min="2815" max="2815" width="0" style="253" hidden="1" customWidth="1"/>
    <col min="2816" max="2816" width="0.85546875" style="253" customWidth="1"/>
    <col min="2817" max="2817" width="58.28515625" style="253" customWidth="1"/>
    <col min="2818" max="2818" width="25.28515625" style="253" customWidth="1"/>
    <col min="2819" max="2819" width="24.140625" style="253" customWidth="1"/>
    <col min="2820" max="2820" width="25" style="253" customWidth="1"/>
    <col min="2821" max="2821" width="17.7109375" style="253" customWidth="1"/>
    <col min="2822" max="2822" width="9.140625" style="253"/>
    <col min="2823" max="2823" width="19.42578125" style="253" customWidth="1"/>
    <col min="2824" max="3070" width="9.140625" style="253"/>
    <col min="3071" max="3071" width="0" style="253" hidden="1" customWidth="1"/>
    <col min="3072" max="3072" width="0.85546875" style="253" customWidth="1"/>
    <col min="3073" max="3073" width="58.28515625" style="253" customWidth="1"/>
    <col min="3074" max="3074" width="25.28515625" style="253" customWidth="1"/>
    <col min="3075" max="3075" width="24.140625" style="253" customWidth="1"/>
    <col min="3076" max="3076" width="25" style="253" customWidth="1"/>
    <col min="3077" max="3077" width="17.7109375" style="253" customWidth="1"/>
    <col min="3078" max="3078" width="9.140625" style="253"/>
    <col min="3079" max="3079" width="19.42578125" style="253" customWidth="1"/>
    <col min="3080" max="3326" width="9.140625" style="253"/>
    <col min="3327" max="3327" width="0" style="253" hidden="1" customWidth="1"/>
    <col min="3328" max="3328" width="0.85546875" style="253" customWidth="1"/>
    <col min="3329" max="3329" width="58.28515625" style="253" customWidth="1"/>
    <col min="3330" max="3330" width="25.28515625" style="253" customWidth="1"/>
    <col min="3331" max="3331" width="24.140625" style="253" customWidth="1"/>
    <col min="3332" max="3332" width="25" style="253" customWidth="1"/>
    <col min="3333" max="3333" width="17.7109375" style="253" customWidth="1"/>
    <col min="3334" max="3334" width="9.140625" style="253"/>
    <col min="3335" max="3335" width="19.42578125" style="253" customWidth="1"/>
    <col min="3336" max="3582" width="9.140625" style="253"/>
    <col min="3583" max="3583" width="0" style="253" hidden="1" customWidth="1"/>
    <col min="3584" max="3584" width="0.85546875" style="253" customWidth="1"/>
    <col min="3585" max="3585" width="58.28515625" style="253" customWidth="1"/>
    <col min="3586" max="3586" width="25.28515625" style="253" customWidth="1"/>
    <col min="3587" max="3587" width="24.140625" style="253" customWidth="1"/>
    <col min="3588" max="3588" width="25" style="253" customWidth="1"/>
    <col min="3589" max="3589" width="17.7109375" style="253" customWidth="1"/>
    <col min="3590" max="3590" width="9.140625" style="253"/>
    <col min="3591" max="3591" width="19.42578125" style="253" customWidth="1"/>
    <col min="3592" max="3838" width="9.140625" style="253"/>
    <col min="3839" max="3839" width="0" style="253" hidden="1" customWidth="1"/>
    <col min="3840" max="3840" width="0.85546875" style="253" customWidth="1"/>
    <col min="3841" max="3841" width="58.28515625" style="253" customWidth="1"/>
    <col min="3842" max="3842" width="25.28515625" style="253" customWidth="1"/>
    <col min="3843" max="3843" width="24.140625" style="253" customWidth="1"/>
    <col min="3844" max="3844" width="25" style="253" customWidth="1"/>
    <col min="3845" max="3845" width="17.7109375" style="253" customWidth="1"/>
    <col min="3846" max="3846" width="9.140625" style="253"/>
    <col min="3847" max="3847" width="19.42578125" style="253" customWidth="1"/>
    <col min="3848" max="4094" width="9.140625" style="253"/>
    <col min="4095" max="4095" width="0" style="253" hidden="1" customWidth="1"/>
    <col min="4096" max="4096" width="0.85546875" style="253" customWidth="1"/>
    <col min="4097" max="4097" width="58.28515625" style="253" customWidth="1"/>
    <col min="4098" max="4098" width="25.28515625" style="253" customWidth="1"/>
    <col min="4099" max="4099" width="24.140625" style="253" customWidth="1"/>
    <col min="4100" max="4100" width="25" style="253" customWidth="1"/>
    <col min="4101" max="4101" width="17.7109375" style="253" customWidth="1"/>
    <col min="4102" max="4102" width="9.140625" style="253"/>
    <col min="4103" max="4103" width="19.42578125" style="253" customWidth="1"/>
    <col min="4104" max="4350" width="9.140625" style="253"/>
    <col min="4351" max="4351" width="0" style="253" hidden="1" customWidth="1"/>
    <col min="4352" max="4352" width="0.85546875" style="253" customWidth="1"/>
    <col min="4353" max="4353" width="58.28515625" style="253" customWidth="1"/>
    <col min="4354" max="4354" width="25.28515625" style="253" customWidth="1"/>
    <col min="4355" max="4355" width="24.140625" style="253" customWidth="1"/>
    <col min="4356" max="4356" width="25" style="253" customWidth="1"/>
    <col min="4357" max="4357" width="17.7109375" style="253" customWidth="1"/>
    <col min="4358" max="4358" width="9.140625" style="253"/>
    <col min="4359" max="4359" width="19.42578125" style="253" customWidth="1"/>
    <col min="4360" max="4606" width="9.140625" style="253"/>
    <col min="4607" max="4607" width="0" style="253" hidden="1" customWidth="1"/>
    <col min="4608" max="4608" width="0.85546875" style="253" customWidth="1"/>
    <col min="4609" max="4609" width="58.28515625" style="253" customWidth="1"/>
    <col min="4610" max="4610" width="25.28515625" style="253" customWidth="1"/>
    <col min="4611" max="4611" width="24.140625" style="253" customWidth="1"/>
    <col min="4612" max="4612" width="25" style="253" customWidth="1"/>
    <col min="4613" max="4613" width="17.7109375" style="253" customWidth="1"/>
    <col min="4614" max="4614" width="9.140625" style="253"/>
    <col min="4615" max="4615" width="19.42578125" style="253" customWidth="1"/>
    <col min="4616" max="4862" width="9.140625" style="253"/>
    <col min="4863" max="4863" width="0" style="253" hidden="1" customWidth="1"/>
    <col min="4864" max="4864" width="0.85546875" style="253" customWidth="1"/>
    <col min="4865" max="4865" width="58.28515625" style="253" customWidth="1"/>
    <col min="4866" max="4866" width="25.28515625" style="253" customWidth="1"/>
    <col min="4867" max="4867" width="24.140625" style="253" customWidth="1"/>
    <col min="4868" max="4868" width="25" style="253" customWidth="1"/>
    <col min="4869" max="4869" width="17.7109375" style="253" customWidth="1"/>
    <col min="4870" max="4870" width="9.140625" style="253"/>
    <col min="4871" max="4871" width="19.42578125" style="253" customWidth="1"/>
    <col min="4872" max="5118" width="9.140625" style="253"/>
    <col min="5119" max="5119" width="0" style="253" hidden="1" customWidth="1"/>
    <col min="5120" max="5120" width="0.85546875" style="253" customWidth="1"/>
    <col min="5121" max="5121" width="58.28515625" style="253" customWidth="1"/>
    <col min="5122" max="5122" width="25.28515625" style="253" customWidth="1"/>
    <col min="5123" max="5123" width="24.140625" style="253" customWidth="1"/>
    <col min="5124" max="5124" width="25" style="253" customWidth="1"/>
    <col min="5125" max="5125" width="17.7109375" style="253" customWidth="1"/>
    <col min="5126" max="5126" width="9.140625" style="253"/>
    <col min="5127" max="5127" width="19.42578125" style="253" customWidth="1"/>
    <col min="5128" max="5374" width="9.140625" style="253"/>
    <col min="5375" max="5375" width="0" style="253" hidden="1" customWidth="1"/>
    <col min="5376" max="5376" width="0.85546875" style="253" customWidth="1"/>
    <col min="5377" max="5377" width="58.28515625" style="253" customWidth="1"/>
    <col min="5378" max="5378" width="25.28515625" style="253" customWidth="1"/>
    <col min="5379" max="5379" width="24.140625" style="253" customWidth="1"/>
    <col min="5380" max="5380" width="25" style="253" customWidth="1"/>
    <col min="5381" max="5381" width="17.7109375" style="253" customWidth="1"/>
    <col min="5382" max="5382" width="9.140625" style="253"/>
    <col min="5383" max="5383" width="19.42578125" style="253" customWidth="1"/>
    <col min="5384" max="5630" width="9.140625" style="253"/>
    <col min="5631" max="5631" width="0" style="253" hidden="1" customWidth="1"/>
    <col min="5632" max="5632" width="0.85546875" style="253" customWidth="1"/>
    <col min="5633" max="5633" width="58.28515625" style="253" customWidth="1"/>
    <col min="5634" max="5634" width="25.28515625" style="253" customWidth="1"/>
    <col min="5635" max="5635" width="24.140625" style="253" customWidth="1"/>
    <col min="5636" max="5636" width="25" style="253" customWidth="1"/>
    <col min="5637" max="5637" width="17.7109375" style="253" customWidth="1"/>
    <col min="5638" max="5638" width="9.140625" style="253"/>
    <col min="5639" max="5639" width="19.42578125" style="253" customWidth="1"/>
    <col min="5640" max="5886" width="9.140625" style="253"/>
    <col min="5887" max="5887" width="0" style="253" hidden="1" customWidth="1"/>
    <col min="5888" max="5888" width="0.85546875" style="253" customWidth="1"/>
    <col min="5889" max="5889" width="58.28515625" style="253" customWidth="1"/>
    <col min="5890" max="5890" width="25.28515625" style="253" customWidth="1"/>
    <col min="5891" max="5891" width="24.140625" style="253" customWidth="1"/>
    <col min="5892" max="5892" width="25" style="253" customWidth="1"/>
    <col min="5893" max="5893" width="17.7109375" style="253" customWidth="1"/>
    <col min="5894" max="5894" width="9.140625" style="253"/>
    <col min="5895" max="5895" width="19.42578125" style="253" customWidth="1"/>
    <col min="5896" max="6142" width="9.140625" style="253"/>
    <col min="6143" max="6143" width="0" style="253" hidden="1" customWidth="1"/>
    <col min="6144" max="6144" width="0.85546875" style="253" customWidth="1"/>
    <col min="6145" max="6145" width="58.28515625" style="253" customWidth="1"/>
    <col min="6146" max="6146" width="25.28515625" style="253" customWidth="1"/>
    <col min="6147" max="6147" width="24.140625" style="253" customWidth="1"/>
    <col min="6148" max="6148" width="25" style="253" customWidth="1"/>
    <col min="6149" max="6149" width="17.7109375" style="253" customWidth="1"/>
    <col min="6150" max="6150" width="9.140625" style="253"/>
    <col min="6151" max="6151" width="19.42578125" style="253" customWidth="1"/>
    <col min="6152" max="6398" width="9.140625" style="253"/>
    <col min="6399" max="6399" width="0" style="253" hidden="1" customWidth="1"/>
    <col min="6400" max="6400" width="0.85546875" style="253" customWidth="1"/>
    <col min="6401" max="6401" width="58.28515625" style="253" customWidth="1"/>
    <col min="6402" max="6402" width="25.28515625" style="253" customWidth="1"/>
    <col min="6403" max="6403" width="24.140625" style="253" customWidth="1"/>
    <col min="6404" max="6404" width="25" style="253" customWidth="1"/>
    <col min="6405" max="6405" width="17.7109375" style="253" customWidth="1"/>
    <col min="6406" max="6406" width="9.140625" style="253"/>
    <col min="6407" max="6407" width="19.42578125" style="253" customWidth="1"/>
    <col min="6408" max="6654" width="9.140625" style="253"/>
    <col min="6655" max="6655" width="0" style="253" hidden="1" customWidth="1"/>
    <col min="6656" max="6656" width="0.85546875" style="253" customWidth="1"/>
    <col min="6657" max="6657" width="58.28515625" style="253" customWidth="1"/>
    <col min="6658" max="6658" width="25.28515625" style="253" customWidth="1"/>
    <col min="6659" max="6659" width="24.140625" style="253" customWidth="1"/>
    <col min="6660" max="6660" width="25" style="253" customWidth="1"/>
    <col min="6661" max="6661" width="17.7109375" style="253" customWidth="1"/>
    <col min="6662" max="6662" width="9.140625" style="253"/>
    <col min="6663" max="6663" width="19.42578125" style="253" customWidth="1"/>
    <col min="6664" max="6910" width="9.140625" style="253"/>
    <col min="6911" max="6911" width="0" style="253" hidden="1" customWidth="1"/>
    <col min="6912" max="6912" width="0.85546875" style="253" customWidth="1"/>
    <col min="6913" max="6913" width="58.28515625" style="253" customWidth="1"/>
    <col min="6914" max="6914" width="25.28515625" style="253" customWidth="1"/>
    <col min="6915" max="6915" width="24.140625" style="253" customWidth="1"/>
    <col min="6916" max="6916" width="25" style="253" customWidth="1"/>
    <col min="6917" max="6917" width="17.7109375" style="253" customWidth="1"/>
    <col min="6918" max="6918" width="9.140625" style="253"/>
    <col min="6919" max="6919" width="19.42578125" style="253" customWidth="1"/>
    <col min="6920" max="7166" width="9.140625" style="253"/>
    <col min="7167" max="7167" width="0" style="253" hidden="1" customWidth="1"/>
    <col min="7168" max="7168" width="0.85546875" style="253" customWidth="1"/>
    <col min="7169" max="7169" width="58.28515625" style="253" customWidth="1"/>
    <col min="7170" max="7170" width="25.28515625" style="253" customWidth="1"/>
    <col min="7171" max="7171" width="24.140625" style="253" customWidth="1"/>
    <col min="7172" max="7172" width="25" style="253" customWidth="1"/>
    <col min="7173" max="7173" width="17.7109375" style="253" customWidth="1"/>
    <col min="7174" max="7174" width="9.140625" style="253"/>
    <col min="7175" max="7175" width="19.42578125" style="253" customWidth="1"/>
    <col min="7176" max="7422" width="9.140625" style="253"/>
    <col min="7423" max="7423" width="0" style="253" hidden="1" customWidth="1"/>
    <col min="7424" max="7424" width="0.85546875" style="253" customWidth="1"/>
    <col min="7425" max="7425" width="58.28515625" style="253" customWidth="1"/>
    <col min="7426" max="7426" width="25.28515625" style="253" customWidth="1"/>
    <col min="7427" max="7427" width="24.140625" style="253" customWidth="1"/>
    <col min="7428" max="7428" width="25" style="253" customWidth="1"/>
    <col min="7429" max="7429" width="17.7109375" style="253" customWidth="1"/>
    <col min="7430" max="7430" width="9.140625" style="253"/>
    <col min="7431" max="7431" width="19.42578125" style="253" customWidth="1"/>
    <col min="7432" max="7678" width="9.140625" style="253"/>
    <col min="7679" max="7679" width="0" style="253" hidden="1" customWidth="1"/>
    <col min="7680" max="7680" width="0.85546875" style="253" customWidth="1"/>
    <col min="7681" max="7681" width="58.28515625" style="253" customWidth="1"/>
    <col min="7682" max="7682" width="25.28515625" style="253" customWidth="1"/>
    <col min="7683" max="7683" width="24.140625" style="253" customWidth="1"/>
    <col min="7684" max="7684" width="25" style="253" customWidth="1"/>
    <col min="7685" max="7685" width="17.7109375" style="253" customWidth="1"/>
    <col min="7686" max="7686" width="9.140625" style="253"/>
    <col min="7687" max="7687" width="19.42578125" style="253" customWidth="1"/>
    <col min="7688" max="7934" width="9.140625" style="253"/>
    <col min="7935" max="7935" width="0" style="253" hidden="1" customWidth="1"/>
    <col min="7936" max="7936" width="0.85546875" style="253" customWidth="1"/>
    <col min="7937" max="7937" width="58.28515625" style="253" customWidth="1"/>
    <col min="7938" max="7938" width="25.28515625" style="253" customWidth="1"/>
    <col min="7939" max="7939" width="24.140625" style="253" customWidth="1"/>
    <col min="7940" max="7940" width="25" style="253" customWidth="1"/>
    <col min="7941" max="7941" width="17.7109375" style="253" customWidth="1"/>
    <col min="7942" max="7942" width="9.140625" style="253"/>
    <col min="7943" max="7943" width="19.42578125" style="253" customWidth="1"/>
    <col min="7944" max="8190" width="9.140625" style="253"/>
    <col min="8191" max="8191" width="0" style="253" hidden="1" customWidth="1"/>
    <col min="8192" max="8192" width="0.85546875" style="253" customWidth="1"/>
    <col min="8193" max="8193" width="58.28515625" style="253" customWidth="1"/>
    <col min="8194" max="8194" width="25.28515625" style="253" customWidth="1"/>
    <col min="8195" max="8195" width="24.140625" style="253" customWidth="1"/>
    <col min="8196" max="8196" width="25" style="253" customWidth="1"/>
    <col min="8197" max="8197" width="17.7109375" style="253" customWidth="1"/>
    <col min="8198" max="8198" width="9.140625" style="253"/>
    <col min="8199" max="8199" width="19.42578125" style="253" customWidth="1"/>
    <col min="8200" max="8446" width="9.140625" style="253"/>
    <col min="8447" max="8447" width="0" style="253" hidden="1" customWidth="1"/>
    <col min="8448" max="8448" width="0.85546875" style="253" customWidth="1"/>
    <col min="8449" max="8449" width="58.28515625" style="253" customWidth="1"/>
    <col min="8450" max="8450" width="25.28515625" style="253" customWidth="1"/>
    <col min="8451" max="8451" width="24.140625" style="253" customWidth="1"/>
    <col min="8452" max="8452" width="25" style="253" customWidth="1"/>
    <col min="8453" max="8453" width="17.7109375" style="253" customWidth="1"/>
    <col min="8454" max="8454" width="9.140625" style="253"/>
    <col min="8455" max="8455" width="19.42578125" style="253" customWidth="1"/>
    <col min="8456" max="8702" width="9.140625" style="253"/>
    <col min="8703" max="8703" width="0" style="253" hidden="1" customWidth="1"/>
    <col min="8704" max="8704" width="0.85546875" style="253" customWidth="1"/>
    <col min="8705" max="8705" width="58.28515625" style="253" customWidth="1"/>
    <col min="8706" max="8706" width="25.28515625" style="253" customWidth="1"/>
    <col min="8707" max="8707" width="24.140625" style="253" customWidth="1"/>
    <col min="8708" max="8708" width="25" style="253" customWidth="1"/>
    <col min="8709" max="8709" width="17.7109375" style="253" customWidth="1"/>
    <col min="8710" max="8710" width="9.140625" style="253"/>
    <col min="8711" max="8711" width="19.42578125" style="253" customWidth="1"/>
    <col min="8712" max="8958" width="9.140625" style="253"/>
    <col min="8959" max="8959" width="0" style="253" hidden="1" customWidth="1"/>
    <col min="8960" max="8960" width="0.85546875" style="253" customWidth="1"/>
    <col min="8961" max="8961" width="58.28515625" style="253" customWidth="1"/>
    <col min="8962" max="8962" width="25.28515625" style="253" customWidth="1"/>
    <col min="8963" max="8963" width="24.140625" style="253" customWidth="1"/>
    <col min="8964" max="8964" width="25" style="253" customWidth="1"/>
    <col min="8965" max="8965" width="17.7109375" style="253" customWidth="1"/>
    <col min="8966" max="8966" width="9.140625" style="253"/>
    <col min="8967" max="8967" width="19.42578125" style="253" customWidth="1"/>
    <col min="8968" max="9214" width="9.140625" style="253"/>
    <col min="9215" max="9215" width="0" style="253" hidden="1" customWidth="1"/>
    <col min="9216" max="9216" width="0.85546875" style="253" customWidth="1"/>
    <col min="9217" max="9217" width="58.28515625" style="253" customWidth="1"/>
    <col min="9218" max="9218" width="25.28515625" style="253" customWidth="1"/>
    <col min="9219" max="9219" width="24.140625" style="253" customWidth="1"/>
    <col min="9220" max="9220" width="25" style="253" customWidth="1"/>
    <col min="9221" max="9221" width="17.7109375" style="253" customWidth="1"/>
    <col min="9222" max="9222" width="9.140625" style="253"/>
    <col min="9223" max="9223" width="19.42578125" style="253" customWidth="1"/>
    <col min="9224" max="9470" width="9.140625" style="253"/>
    <col min="9471" max="9471" width="0" style="253" hidden="1" customWidth="1"/>
    <col min="9472" max="9472" width="0.85546875" style="253" customWidth="1"/>
    <col min="9473" max="9473" width="58.28515625" style="253" customWidth="1"/>
    <col min="9474" max="9474" width="25.28515625" style="253" customWidth="1"/>
    <col min="9475" max="9475" width="24.140625" style="253" customWidth="1"/>
    <col min="9476" max="9476" width="25" style="253" customWidth="1"/>
    <col min="9477" max="9477" width="17.7109375" style="253" customWidth="1"/>
    <col min="9478" max="9478" width="9.140625" style="253"/>
    <col min="9479" max="9479" width="19.42578125" style="253" customWidth="1"/>
    <col min="9480" max="9726" width="9.140625" style="253"/>
    <col min="9727" max="9727" width="0" style="253" hidden="1" customWidth="1"/>
    <col min="9728" max="9728" width="0.85546875" style="253" customWidth="1"/>
    <col min="9729" max="9729" width="58.28515625" style="253" customWidth="1"/>
    <col min="9730" max="9730" width="25.28515625" style="253" customWidth="1"/>
    <col min="9731" max="9731" width="24.140625" style="253" customWidth="1"/>
    <col min="9732" max="9732" width="25" style="253" customWidth="1"/>
    <col min="9733" max="9733" width="17.7109375" style="253" customWidth="1"/>
    <col min="9734" max="9734" width="9.140625" style="253"/>
    <col min="9735" max="9735" width="19.42578125" style="253" customWidth="1"/>
    <col min="9736" max="9982" width="9.140625" style="253"/>
    <col min="9983" max="9983" width="0" style="253" hidden="1" customWidth="1"/>
    <col min="9984" max="9984" width="0.85546875" style="253" customWidth="1"/>
    <col min="9985" max="9985" width="58.28515625" style="253" customWidth="1"/>
    <col min="9986" max="9986" width="25.28515625" style="253" customWidth="1"/>
    <col min="9987" max="9987" width="24.140625" style="253" customWidth="1"/>
    <col min="9988" max="9988" width="25" style="253" customWidth="1"/>
    <col min="9989" max="9989" width="17.7109375" style="253" customWidth="1"/>
    <col min="9990" max="9990" width="9.140625" style="253"/>
    <col min="9991" max="9991" width="19.42578125" style="253" customWidth="1"/>
    <col min="9992" max="10238" width="9.140625" style="253"/>
    <col min="10239" max="10239" width="0" style="253" hidden="1" customWidth="1"/>
    <col min="10240" max="10240" width="0.85546875" style="253" customWidth="1"/>
    <col min="10241" max="10241" width="58.28515625" style="253" customWidth="1"/>
    <col min="10242" max="10242" width="25.28515625" style="253" customWidth="1"/>
    <col min="10243" max="10243" width="24.140625" style="253" customWidth="1"/>
    <col min="10244" max="10244" width="25" style="253" customWidth="1"/>
    <col min="10245" max="10245" width="17.7109375" style="253" customWidth="1"/>
    <col min="10246" max="10246" width="9.140625" style="253"/>
    <col min="10247" max="10247" width="19.42578125" style="253" customWidth="1"/>
    <col min="10248" max="10494" width="9.140625" style="253"/>
    <col min="10495" max="10495" width="0" style="253" hidden="1" customWidth="1"/>
    <col min="10496" max="10496" width="0.85546875" style="253" customWidth="1"/>
    <col min="10497" max="10497" width="58.28515625" style="253" customWidth="1"/>
    <col min="10498" max="10498" width="25.28515625" style="253" customWidth="1"/>
    <col min="10499" max="10499" width="24.140625" style="253" customWidth="1"/>
    <col min="10500" max="10500" width="25" style="253" customWidth="1"/>
    <col min="10501" max="10501" width="17.7109375" style="253" customWidth="1"/>
    <col min="10502" max="10502" width="9.140625" style="253"/>
    <col min="10503" max="10503" width="19.42578125" style="253" customWidth="1"/>
    <col min="10504" max="10750" width="9.140625" style="253"/>
    <col min="10751" max="10751" width="0" style="253" hidden="1" customWidth="1"/>
    <col min="10752" max="10752" width="0.85546875" style="253" customWidth="1"/>
    <col min="10753" max="10753" width="58.28515625" style="253" customWidth="1"/>
    <col min="10754" max="10754" width="25.28515625" style="253" customWidth="1"/>
    <col min="10755" max="10755" width="24.140625" style="253" customWidth="1"/>
    <col min="10756" max="10756" width="25" style="253" customWidth="1"/>
    <col min="10757" max="10757" width="17.7109375" style="253" customWidth="1"/>
    <col min="10758" max="10758" width="9.140625" style="253"/>
    <col min="10759" max="10759" width="19.42578125" style="253" customWidth="1"/>
    <col min="10760" max="11006" width="9.140625" style="253"/>
    <col min="11007" max="11007" width="0" style="253" hidden="1" customWidth="1"/>
    <col min="11008" max="11008" width="0.85546875" style="253" customWidth="1"/>
    <col min="11009" max="11009" width="58.28515625" style="253" customWidth="1"/>
    <col min="11010" max="11010" width="25.28515625" style="253" customWidth="1"/>
    <col min="11011" max="11011" width="24.140625" style="253" customWidth="1"/>
    <col min="11012" max="11012" width="25" style="253" customWidth="1"/>
    <col min="11013" max="11013" width="17.7109375" style="253" customWidth="1"/>
    <col min="11014" max="11014" width="9.140625" style="253"/>
    <col min="11015" max="11015" width="19.42578125" style="253" customWidth="1"/>
    <col min="11016" max="11262" width="9.140625" style="253"/>
    <col min="11263" max="11263" width="0" style="253" hidden="1" customWidth="1"/>
    <col min="11264" max="11264" width="0.85546875" style="253" customWidth="1"/>
    <col min="11265" max="11265" width="58.28515625" style="253" customWidth="1"/>
    <col min="11266" max="11266" width="25.28515625" style="253" customWidth="1"/>
    <col min="11267" max="11267" width="24.140625" style="253" customWidth="1"/>
    <col min="11268" max="11268" width="25" style="253" customWidth="1"/>
    <col min="11269" max="11269" width="17.7109375" style="253" customWidth="1"/>
    <col min="11270" max="11270" width="9.140625" style="253"/>
    <col min="11271" max="11271" width="19.42578125" style="253" customWidth="1"/>
    <col min="11272" max="11518" width="9.140625" style="253"/>
    <col min="11519" max="11519" width="0" style="253" hidden="1" customWidth="1"/>
    <col min="11520" max="11520" width="0.85546875" style="253" customWidth="1"/>
    <col min="11521" max="11521" width="58.28515625" style="253" customWidth="1"/>
    <col min="11522" max="11522" width="25.28515625" style="253" customWidth="1"/>
    <col min="11523" max="11523" width="24.140625" style="253" customWidth="1"/>
    <col min="11524" max="11524" width="25" style="253" customWidth="1"/>
    <col min="11525" max="11525" width="17.7109375" style="253" customWidth="1"/>
    <col min="11526" max="11526" width="9.140625" style="253"/>
    <col min="11527" max="11527" width="19.42578125" style="253" customWidth="1"/>
    <col min="11528" max="11774" width="9.140625" style="253"/>
    <col min="11775" max="11775" width="0" style="253" hidden="1" customWidth="1"/>
    <col min="11776" max="11776" width="0.85546875" style="253" customWidth="1"/>
    <col min="11777" max="11777" width="58.28515625" style="253" customWidth="1"/>
    <col min="11778" max="11778" width="25.28515625" style="253" customWidth="1"/>
    <col min="11779" max="11779" width="24.140625" style="253" customWidth="1"/>
    <col min="11780" max="11780" width="25" style="253" customWidth="1"/>
    <col min="11781" max="11781" width="17.7109375" style="253" customWidth="1"/>
    <col min="11782" max="11782" width="9.140625" style="253"/>
    <col min="11783" max="11783" width="19.42578125" style="253" customWidth="1"/>
    <col min="11784" max="12030" width="9.140625" style="253"/>
    <col min="12031" max="12031" width="0" style="253" hidden="1" customWidth="1"/>
    <col min="12032" max="12032" width="0.85546875" style="253" customWidth="1"/>
    <col min="12033" max="12033" width="58.28515625" style="253" customWidth="1"/>
    <col min="12034" max="12034" width="25.28515625" style="253" customWidth="1"/>
    <col min="12035" max="12035" width="24.140625" style="253" customWidth="1"/>
    <col min="12036" max="12036" width="25" style="253" customWidth="1"/>
    <col min="12037" max="12037" width="17.7109375" style="253" customWidth="1"/>
    <col min="12038" max="12038" width="9.140625" style="253"/>
    <col min="12039" max="12039" width="19.42578125" style="253" customWidth="1"/>
    <col min="12040" max="12286" width="9.140625" style="253"/>
    <col min="12287" max="12287" width="0" style="253" hidden="1" customWidth="1"/>
    <col min="12288" max="12288" width="0.85546875" style="253" customWidth="1"/>
    <col min="12289" max="12289" width="58.28515625" style="253" customWidth="1"/>
    <col min="12290" max="12290" width="25.28515625" style="253" customWidth="1"/>
    <col min="12291" max="12291" width="24.140625" style="253" customWidth="1"/>
    <col min="12292" max="12292" width="25" style="253" customWidth="1"/>
    <col min="12293" max="12293" width="17.7109375" style="253" customWidth="1"/>
    <col min="12294" max="12294" width="9.140625" style="253"/>
    <col min="12295" max="12295" width="19.42578125" style="253" customWidth="1"/>
    <col min="12296" max="12542" width="9.140625" style="253"/>
    <col min="12543" max="12543" width="0" style="253" hidden="1" customWidth="1"/>
    <col min="12544" max="12544" width="0.85546875" style="253" customWidth="1"/>
    <col min="12545" max="12545" width="58.28515625" style="253" customWidth="1"/>
    <col min="12546" max="12546" width="25.28515625" style="253" customWidth="1"/>
    <col min="12547" max="12547" width="24.140625" style="253" customWidth="1"/>
    <col min="12548" max="12548" width="25" style="253" customWidth="1"/>
    <col min="12549" max="12549" width="17.7109375" style="253" customWidth="1"/>
    <col min="12550" max="12550" width="9.140625" style="253"/>
    <col min="12551" max="12551" width="19.42578125" style="253" customWidth="1"/>
    <col min="12552" max="12798" width="9.140625" style="253"/>
    <col min="12799" max="12799" width="0" style="253" hidden="1" customWidth="1"/>
    <col min="12800" max="12800" width="0.85546875" style="253" customWidth="1"/>
    <col min="12801" max="12801" width="58.28515625" style="253" customWidth="1"/>
    <col min="12802" max="12802" width="25.28515625" style="253" customWidth="1"/>
    <col min="12803" max="12803" width="24.140625" style="253" customWidth="1"/>
    <col min="12804" max="12804" width="25" style="253" customWidth="1"/>
    <col min="12805" max="12805" width="17.7109375" style="253" customWidth="1"/>
    <col min="12806" max="12806" width="9.140625" style="253"/>
    <col min="12807" max="12807" width="19.42578125" style="253" customWidth="1"/>
    <col min="12808" max="13054" width="9.140625" style="253"/>
    <col min="13055" max="13055" width="0" style="253" hidden="1" customWidth="1"/>
    <col min="13056" max="13056" width="0.85546875" style="253" customWidth="1"/>
    <col min="13057" max="13057" width="58.28515625" style="253" customWidth="1"/>
    <col min="13058" max="13058" width="25.28515625" style="253" customWidth="1"/>
    <col min="13059" max="13059" width="24.140625" style="253" customWidth="1"/>
    <col min="13060" max="13060" width="25" style="253" customWidth="1"/>
    <col min="13061" max="13061" width="17.7109375" style="253" customWidth="1"/>
    <col min="13062" max="13062" width="9.140625" style="253"/>
    <col min="13063" max="13063" width="19.42578125" style="253" customWidth="1"/>
    <col min="13064" max="13310" width="9.140625" style="253"/>
    <col min="13311" max="13311" width="0" style="253" hidden="1" customWidth="1"/>
    <col min="13312" max="13312" width="0.85546875" style="253" customWidth="1"/>
    <col min="13313" max="13313" width="58.28515625" style="253" customWidth="1"/>
    <col min="13314" max="13314" width="25.28515625" style="253" customWidth="1"/>
    <col min="13315" max="13315" width="24.140625" style="253" customWidth="1"/>
    <col min="13316" max="13316" width="25" style="253" customWidth="1"/>
    <col min="13317" max="13317" width="17.7109375" style="253" customWidth="1"/>
    <col min="13318" max="13318" width="9.140625" style="253"/>
    <col min="13319" max="13319" width="19.42578125" style="253" customWidth="1"/>
    <col min="13320" max="13566" width="9.140625" style="253"/>
    <col min="13567" max="13567" width="0" style="253" hidden="1" customWidth="1"/>
    <col min="13568" max="13568" width="0.85546875" style="253" customWidth="1"/>
    <col min="13569" max="13569" width="58.28515625" style="253" customWidth="1"/>
    <col min="13570" max="13570" width="25.28515625" style="253" customWidth="1"/>
    <col min="13571" max="13571" width="24.140625" style="253" customWidth="1"/>
    <col min="13572" max="13572" width="25" style="253" customWidth="1"/>
    <col min="13573" max="13573" width="17.7109375" style="253" customWidth="1"/>
    <col min="13574" max="13574" width="9.140625" style="253"/>
    <col min="13575" max="13575" width="19.42578125" style="253" customWidth="1"/>
    <col min="13576" max="13822" width="9.140625" style="253"/>
    <col min="13823" max="13823" width="0" style="253" hidden="1" customWidth="1"/>
    <col min="13824" max="13824" width="0.85546875" style="253" customWidth="1"/>
    <col min="13825" max="13825" width="58.28515625" style="253" customWidth="1"/>
    <col min="13826" max="13826" width="25.28515625" style="253" customWidth="1"/>
    <col min="13827" max="13827" width="24.140625" style="253" customWidth="1"/>
    <col min="13828" max="13828" width="25" style="253" customWidth="1"/>
    <col min="13829" max="13829" width="17.7109375" style="253" customWidth="1"/>
    <col min="13830" max="13830" width="9.140625" style="253"/>
    <col min="13831" max="13831" width="19.42578125" style="253" customWidth="1"/>
    <col min="13832" max="14078" width="9.140625" style="253"/>
    <col min="14079" max="14079" width="0" style="253" hidden="1" customWidth="1"/>
    <col min="14080" max="14080" width="0.85546875" style="253" customWidth="1"/>
    <col min="14081" max="14081" width="58.28515625" style="253" customWidth="1"/>
    <col min="14082" max="14082" width="25.28515625" style="253" customWidth="1"/>
    <col min="14083" max="14083" width="24.140625" style="253" customWidth="1"/>
    <col min="14084" max="14084" width="25" style="253" customWidth="1"/>
    <col min="14085" max="14085" width="17.7109375" style="253" customWidth="1"/>
    <col min="14086" max="14086" width="9.140625" style="253"/>
    <col min="14087" max="14087" width="19.42578125" style="253" customWidth="1"/>
    <col min="14088" max="14334" width="9.140625" style="253"/>
    <col min="14335" max="14335" width="0" style="253" hidden="1" customWidth="1"/>
    <col min="14336" max="14336" width="0.85546875" style="253" customWidth="1"/>
    <col min="14337" max="14337" width="58.28515625" style="253" customWidth="1"/>
    <col min="14338" max="14338" width="25.28515625" style="253" customWidth="1"/>
    <col min="14339" max="14339" width="24.140625" style="253" customWidth="1"/>
    <col min="14340" max="14340" width="25" style="253" customWidth="1"/>
    <col min="14341" max="14341" width="17.7109375" style="253" customWidth="1"/>
    <col min="14342" max="14342" width="9.140625" style="253"/>
    <col min="14343" max="14343" width="19.42578125" style="253" customWidth="1"/>
    <col min="14344" max="14590" width="9.140625" style="253"/>
    <col min="14591" max="14591" width="0" style="253" hidden="1" customWidth="1"/>
    <col min="14592" max="14592" width="0.85546875" style="253" customWidth="1"/>
    <col min="14593" max="14593" width="58.28515625" style="253" customWidth="1"/>
    <col min="14594" max="14594" width="25.28515625" style="253" customWidth="1"/>
    <col min="14595" max="14595" width="24.140625" style="253" customWidth="1"/>
    <col min="14596" max="14596" width="25" style="253" customWidth="1"/>
    <col min="14597" max="14597" width="17.7109375" style="253" customWidth="1"/>
    <col min="14598" max="14598" width="9.140625" style="253"/>
    <col min="14599" max="14599" width="19.42578125" style="253" customWidth="1"/>
    <col min="14600" max="14846" width="9.140625" style="253"/>
    <col min="14847" max="14847" width="0" style="253" hidden="1" customWidth="1"/>
    <col min="14848" max="14848" width="0.85546875" style="253" customWidth="1"/>
    <col min="14849" max="14849" width="58.28515625" style="253" customWidth="1"/>
    <col min="14850" max="14850" width="25.28515625" style="253" customWidth="1"/>
    <col min="14851" max="14851" width="24.140625" style="253" customWidth="1"/>
    <col min="14852" max="14852" width="25" style="253" customWidth="1"/>
    <col min="14853" max="14853" width="17.7109375" style="253" customWidth="1"/>
    <col min="14854" max="14854" width="9.140625" style="253"/>
    <col min="14855" max="14855" width="19.42578125" style="253" customWidth="1"/>
    <col min="14856" max="15102" width="9.140625" style="253"/>
    <col min="15103" max="15103" width="0" style="253" hidden="1" customWidth="1"/>
    <col min="15104" max="15104" width="0.85546875" style="253" customWidth="1"/>
    <col min="15105" max="15105" width="58.28515625" style="253" customWidth="1"/>
    <col min="15106" max="15106" width="25.28515625" style="253" customWidth="1"/>
    <col min="15107" max="15107" width="24.140625" style="253" customWidth="1"/>
    <col min="15108" max="15108" width="25" style="253" customWidth="1"/>
    <col min="15109" max="15109" width="17.7109375" style="253" customWidth="1"/>
    <col min="15110" max="15110" width="9.140625" style="253"/>
    <col min="15111" max="15111" width="19.42578125" style="253" customWidth="1"/>
    <col min="15112" max="15358" width="9.140625" style="253"/>
    <col min="15359" max="15359" width="0" style="253" hidden="1" customWidth="1"/>
    <col min="15360" max="15360" width="0.85546875" style="253" customWidth="1"/>
    <col min="15361" max="15361" width="58.28515625" style="253" customWidth="1"/>
    <col min="15362" max="15362" width="25.28515625" style="253" customWidth="1"/>
    <col min="15363" max="15363" width="24.140625" style="253" customWidth="1"/>
    <col min="15364" max="15364" width="25" style="253" customWidth="1"/>
    <col min="15365" max="15365" width="17.7109375" style="253" customWidth="1"/>
    <col min="15366" max="15366" width="9.140625" style="253"/>
    <col min="15367" max="15367" width="19.42578125" style="253" customWidth="1"/>
    <col min="15368" max="15614" width="9.140625" style="253"/>
    <col min="15615" max="15615" width="0" style="253" hidden="1" customWidth="1"/>
    <col min="15616" max="15616" width="0.85546875" style="253" customWidth="1"/>
    <col min="15617" max="15617" width="58.28515625" style="253" customWidth="1"/>
    <col min="15618" max="15618" width="25.28515625" style="253" customWidth="1"/>
    <col min="15619" max="15619" width="24.140625" style="253" customWidth="1"/>
    <col min="15620" max="15620" width="25" style="253" customWidth="1"/>
    <col min="15621" max="15621" width="17.7109375" style="253" customWidth="1"/>
    <col min="15622" max="15622" width="9.140625" style="253"/>
    <col min="15623" max="15623" width="19.42578125" style="253" customWidth="1"/>
    <col min="15624" max="15870" width="9.140625" style="253"/>
    <col min="15871" max="15871" width="0" style="253" hidden="1" customWidth="1"/>
    <col min="15872" max="15872" width="0.85546875" style="253" customWidth="1"/>
    <col min="15873" max="15873" width="58.28515625" style="253" customWidth="1"/>
    <col min="15874" max="15874" width="25.28515625" style="253" customWidth="1"/>
    <col min="15875" max="15875" width="24.140625" style="253" customWidth="1"/>
    <col min="15876" max="15876" width="25" style="253" customWidth="1"/>
    <col min="15877" max="15877" width="17.7109375" style="253" customWidth="1"/>
    <col min="15878" max="15878" width="9.140625" style="253"/>
    <col min="15879" max="15879" width="19.42578125" style="253" customWidth="1"/>
    <col min="15880" max="16126" width="9.140625" style="253"/>
    <col min="16127" max="16127" width="0" style="253" hidden="1" customWidth="1"/>
    <col min="16128" max="16128" width="0.85546875" style="253" customWidth="1"/>
    <col min="16129" max="16129" width="58.28515625" style="253" customWidth="1"/>
    <col min="16130" max="16130" width="25.28515625" style="253" customWidth="1"/>
    <col min="16131" max="16131" width="24.140625" style="253" customWidth="1"/>
    <col min="16132" max="16132" width="25" style="253" customWidth="1"/>
    <col min="16133" max="16133" width="17.7109375" style="253" customWidth="1"/>
    <col min="16134" max="16134" width="9.140625" style="253"/>
    <col min="16135" max="16135" width="19.42578125" style="253" customWidth="1"/>
    <col min="16136" max="16384" width="9.140625" style="253"/>
  </cols>
  <sheetData>
    <row r="1" spans="1:7" ht="18.75" x14ac:dyDescent="0.3">
      <c r="A1" s="881" t="s">
        <v>37</v>
      </c>
      <c r="B1" s="881"/>
      <c r="C1" s="881"/>
      <c r="D1" s="881"/>
      <c r="E1" s="881"/>
      <c r="F1" s="252"/>
    </row>
    <row r="2" spans="1:7" ht="15" x14ac:dyDescent="0.25">
      <c r="A2" s="252"/>
      <c r="B2" s="252"/>
      <c r="C2" s="252"/>
      <c r="D2" s="252"/>
      <c r="E2" s="252"/>
      <c r="F2" s="252"/>
    </row>
    <row r="3" spans="1:7" ht="15" x14ac:dyDescent="0.25">
      <c r="A3" s="882" t="s">
        <v>38</v>
      </c>
      <c r="B3" s="882"/>
      <c r="C3" s="882"/>
      <c r="D3" s="882"/>
      <c r="E3" s="882"/>
      <c r="F3" s="252"/>
    </row>
    <row r="4" spans="1:7" ht="15.75" thickBot="1" x14ac:dyDescent="0.3">
      <c r="A4" s="883" t="s">
        <v>39</v>
      </c>
      <c r="B4" s="883"/>
      <c r="C4" s="883"/>
      <c r="D4" s="883"/>
      <c r="E4" s="883"/>
      <c r="F4" s="252"/>
    </row>
    <row r="5" spans="1:7" ht="19.5" thickBot="1" x14ac:dyDescent="0.3">
      <c r="A5" s="254" t="s">
        <v>40</v>
      </c>
      <c r="B5" s="884" t="s">
        <v>290</v>
      </c>
      <c r="C5" s="884"/>
      <c r="D5" s="884"/>
      <c r="E5" s="884"/>
      <c r="F5" s="252"/>
    </row>
    <row r="6" spans="1:7" ht="19.5" thickBot="1" x14ac:dyDescent="0.3">
      <c r="A6" s="254" t="s">
        <v>8</v>
      </c>
      <c r="B6" s="885" t="s">
        <v>14</v>
      </c>
      <c r="C6" s="886"/>
      <c r="D6" s="886"/>
      <c r="E6" s="887"/>
      <c r="F6" s="252"/>
    </row>
    <row r="7" spans="1:7" ht="19.5" thickBot="1" x14ac:dyDescent="0.3">
      <c r="A7" s="254" t="s">
        <v>42</v>
      </c>
      <c r="B7" s="888" t="s">
        <v>43</v>
      </c>
      <c r="C7" s="889"/>
      <c r="D7" s="889"/>
      <c r="E7" s="890"/>
      <c r="F7" s="252"/>
    </row>
    <row r="8" spans="1:7" ht="19.5" thickBot="1" x14ac:dyDescent="0.35">
      <c r="A8" s="878" t="s">
        <v>9</v>
      </c>
      <c r="B8" s="879"/>
      <c r="C8" s="879"/>
      <c r="D8" s="879"/>
      <c r="E8" s="880"/>
      <c r="F8" s="252"/>
      <c r="G8" s="253" t="s">
        <v>291</v>
      </c>
    </row>
    <row r="9" spans="1:7" ht="15.75" customHeight="1" thickBot="1" x14ac:dyDescent="0.3">
      <c r="A9" s="894" t="s">
        <v>292</v>
      </c>
      <c r="B9" s="895"/>
      <c r="C9" s="895"/>
      <c r="D9" s="895"/>
      <c r="E9" s="896"/>
      <c r="F9" s="252"/>
    </row>
    <row r="10" spans="1:7" ht="15.75" customHeight="1" thickBot="1" x14ac:dyDescent="0.3">
      <c r="A10" s="894"/>
      <c r="B10" s="895"/>
      <c r="C10" s="895"/>
      <c r="D10" s="895"/>
      <c r="E10" s="896"/>
      <c r="F10" s="252"/>
    </row>
    <row r="11" spans="1:7" ht="49.5" customHeight="1" thickBot="1" x14ac:dyDescent="0.3">
      <c r="A11" s="894"/>
      <c r="B11" s="895"/>
      <c r="C11" s="895"/>
      <c r="D11" s="895"/>
      <c r="E11" s="896"/>
      <c r="F11" s="252"/>
    </row>
    <row r="12" spans="1:7" ht="63" customHeight="1" thickBot="1" x14ac:dyDescent="0.3">
      <c r="A12" s="255" t="s">
        <v>45</v>
      </c>
      <c r="B12" s="895" t="s">
        <v>293</v>
      </c>
      <c r="C12" s="897"/>
      <c r="D12" s="897"/>
      <c r="E12" s="898"/>
      <c r="F12" s="252"/>
    </row>
    <row r="13" spans="1:7" ht="18.75" x14ac:dyDescent="0.25">
      <c r="A13" s="899" t="s">
        <v>47</v>
      </c>
      <c r="B13" s="256">
        <v>2019</v>
      </c>
      <c r="C13" s="256">
        <v>2020</v>
      </c>
      <c r="D13" s="256">
        <v>2021</v>
      </c>
      <c r="E13" s="256">
        <v>2022</v>
      </c>
      <c r="F13" s="252"/>
    </row>
    <row r="14" spans="1:7" ht="19.5" thickBot="1" x14ac:dyDescent="0.3">
      <c r="A14" s="900"/>
      <c r="B14" s="257" t="s">
        <v>48</v>
      </c>
      <c r="C14" s="257" t="s">
        <v>49</v>
      </c>
      <c r="D14" s="257" t="s">
        <v>49</v>
      </c>
      <c r="E14" s="257" t="s">
        <v>49</v>
      </c>
      <c r="F14" s="252"/>
    </row>
    <row r="15" spans="1:7" ht="58.5" customHeight="1" thickBot="1" x14ac:dyDescent="0.3">
      <c r="A15" s="258" t="s">
        <v>294</v>
      </c>
      <c r="B15" s="259">
        <v>0.4</v>
      </c>
      <c r="C15" s="259">
        <v>0.6</v>
      </c>
      <c r="D15" s="259">
        <v>0.7</v>
      </c>
      <c r="E15" s="259">
        <v>0.8</v>
      </c>
      <c r="F15" s="252"/>
    </row>
    <row r="16" spans="1:7" ht="57" customHeight="1" thickBot="1" x14ac:dyDescent="0.3">
      <c r="A16" s="258" t="s">
        <v>51</v>
      </c>
      <c r="B16" s="259">
        <v>0.08</v>
      </c>
      <c r="C16" s="259">
        <v>0.16</v>
      </c>
      <c r="D16" s="259">
        <v>0.3</v>
      </c>
      <c r="E16" s="259">
        <v>0.4</v>
      </c>
      <c r="F16" s="252"/>
    </row>
    <row r="17" spans="1:6" ht="57" customHeight="1" thickBot="1" x14ac:dyDescent="0.3">
      <c r="A17" s="260" t="s">
        <v>56</v>
      </c>
      <c r="B17" s="894" t="s">
        <v>295</v>
      </c>
      <c r="C17" s="895"/>
      <c r="D17" s="895"/>
      <c r="E17" s="896"/>
      <c r="F17" s="252"/>
    </row>
    <row r="18" spans="1:6" ht="30.75" customHeight="1" thickBot="1" x14ac:dyDescent="0.3">
      <c r="A18" s="888" t="s">
        <v>58</v>
      </c>
      <c r="B18" s="889"/>
      <c r="C18" s="889"/>
      <c r="D18" s="889"/>
      <c r="E18" s="890"/>
      <c r="F18" s="252"/>
    </row>
    <row r="19" spans="1:6" ht="57" thickBot="1" x14ac:dyDescent="0.3">
      <c r="A19" s="258" t="s">
        <v>296</v>
      </c>
      <c r="B19" s="259">
        <v>0.54</v>
      </c>
      <c r="C19" s="259">
        <v>0.5</v>
      </c>
      <c r="D19" s="259">
        <v>0.7</v>
      </c>
      <c r="E19" s="259">
        <v>0.8</v>
      </c>
      <c r="F19" s="252"/>
    </row>
    <row r="20" spans="1:6" ht="57" thickBot="1" x14ac:dyDescent="0.3">
      <c r="A20" s="258" t="s">
        <v>297</v>
      </c>
      <c r="B20" s="259">
        <v>0.31</v>
      </c>
      <c r="C20" s="259">
        <v>0.1</v>
      </c>
      <c r="D20" s="259">
        <v>0.2</v>
      </c>
      <c r="E20" s="259">
        <v>0.4</v>
      </c>
      <c r="F20" s="252"/>
    </row>
    <row r="21" spans="1:6" ht="19.5" thickBot="1" x14ac:dyDescent="0.3">
      <c r="A21" s="901" t="s">
        <v>61</v>
      </c>
      <c r="B21" s="902"/>
      <c r="C21" s="902"/>
      <c r="D21" s="902"/>
      <c r="E21" s="903"/>
      <c r="F21" s="252"/>
    </row>
    <row r="22" spans="1:6" ht="19.5" thickBot="1" x14ac:dyDescent="0.3">
      <c r="A22" s="901" t="s">
        <v>62</v>
      </c>
      <c r="B22" s="902"/>
      <c r="C22" s="902"/>
      <c r="D22" s="902"/>
      <c r="E22" s="903"/>
      <c r="F22" s="252"/>
    </row>
    <row r="23" spans="1:6" ht="31.5" customHeight="1" thickBot="1" x14ac:dyDescent="0.3">
      <c r="A23" s="261" t="s">
        <v>63</v>
      </c>
      <c r="B23" s="888" t="s">
        <v>298</v>
      </c>
      <c r="C23" s="904"/>
      <c r="D23" s="904"/>
      <c r="E23" s="905"/>
      <c r="F23" s="252"/>
    </row>
    <row r="24" spans="1:6" ht="51" customHeight="1" thickBot="1" x14ac:dyDescent="0.3">
      <c r="A24" s="258" t="s">
        <v>65</v>
      </c>
      <c r="B24" s="894" t="s">
        <v>299</v>
      </c>
      <c r="C24" s="895"/>
      <c r="D24" s="895"/>
      <c r="E24" s="896"/>
      <c r="F24" s="252"/>
    </row>
    <row r="25" spans="1:6" ht="28.5" customHeight="1" thickBot="1" x14ac:dyDescent="0.3">
      <c r="A25" s="258" t="s">
        <v>67</v>
      </c>
      <c r="B25" s="906" t="s">
        <v>300</v>
      </c>
      <c r="C25" s="904"/>
      <c r="D25" s="904"/>
      <c r="E25" s="905"/>
      <c r="F25" s="252"/>
    </row>
    <row r="26" spans="1:6" ht="18.75" x14ac:dyDescent="0.25">
      <c r="A26" s="899"/>
      <c r="B26" s="262">
        <v>2019</v>
      </c>
      <c r="C26" s="262">
        <v>2020</v>
      </c>
      <c r="D26" s="262">
        <v>2021</v>
      </c>
      <c r="E26" s="262">
        <v>2022</v>
      </c>
      <c r="F26" s="252"/>
    </row>
    <row r="27" spans="1:6" ht="19.5" thickBot="1" x14ac:dyDescent="0.3">
      <c r="A27" s="900"/>
      <c r="B27" s="263" t="s">
        <v>48</v>
      </c>
      <c r="C27" s="263" t="s">
        <v>49</v>
      </c>
      <c r="D27" s="263" t="s">
        <v>49</v>
      </c>
      <c r="E27" s="263" t="s">
        <v>49</v>
      </c>
      <c r="F27" s="252"/>
    </row>
    <row r="28" spans="1:6" ht="19.5" thickBot="1" x14ac:dyDescent="0.3">
      <c r="A28" s="258" t="s">
        <v>69</v>
      </c>
      <c r="B28" s="264">
        <v>2300</v>
      </c>
      <c r="C28" s="264">
        <v>2300</v>
      </c>
      <c r="D28" s="264">
        <v>2300</v>
      </c>
      <c r="E28" s="264">
        <v>2100</v>
      </c>
      <c r="F28" s="252"/>
    </row>
    <row r="29" spans="1:6" ht="19.5" thickBot="1" x14ac:dyDescent="0.3">
      <c r="A29" s="258" t="s">
        <v>70</v>
      </c>
      <c r="B29" s="264">
        <v>53000</v>
      </c>
      <c r="C29" s="264">
        <v>53000</v>
      </c>
      <c r="D29" s="264">
        <v>54000</v>
      </c>
      <c r="E29" s="264">
        <v>53500</v>
      </c>
      <c r="F29" s="252"/>
    </row>
    <row r="30" spans="1:6" ht="19.5" thickBot="1" x14ac:dyDescent="0.3">
      <c r="A30" s="258" t="s">
        <v>71</v>
      </c>
      <c r="B30" s="264">
        <f>B29/B28</f>
        <v>23.043478260869566</v>
      </c>
      <c r="C30" s="264">
        <f>C29/C28</f>
        <v>23.043478260869566</v>
      </c>
      <c r="D30" s="264">
        <f>D29/D28</f>
        <v>23.478260869565219</v>
      </c>
      <c r="E30" s="264">
        <f>E29/E28</f>
        <v>25.476190476190474</v>
      </c>
      <c r="F30" s="252"/>
    </row>
    <row r="31" spans="1:6" ht="19.5" thickBot="1" x14ac:dyDescent="0.3">
      <c r="A31" s="258" t="s">
        <v>72</v>
      </c>
      <c r="B31" s="265" t="s">
        <v>73</v>
      </c>
      <c r="C31" s="266">
        <f t="shared" ref="C31:E33" si="0">C28/B28-1</f>
        <v>0</v>
      </c>
      <c r="D31" s="266">
        <f t="shared" si="0"/>
        <v>0</v>
      </c>
      <c r="E31" s="266">
        <f t="shared" si="0"/>
        <v>-8.6956521739130488E-2</v>
      </c>
      <c r="F31" s="267"/>
    </row>
    <row r="32" spans="1:6" ht="19.5" thickBot="1" x14ac:dyDescent="0.3">
      <c r="A32" s="258" t="s">
        <v>74</v>
      </c>
      <c r="B32" s="265" t="s">
        <v>73</v>
      </c>
      <c r="C32" s="266">
        <f t="shared" si="0"/>
        <v>0</v>
      </c>
      <c r="D32" s="266">
        <f t="shared" si="0"/>
        <v>1.8867924528301883E-2</v>
      </c>
      <c r="E32" s="266">
        <f t="shared" si="0"/>
        <v>-9.2592592592593004E-3</v>
      </c>
      <c r="F32" s="252"/>
    </row>
    <row r="33" spans="1:6" ht="19.5" thickBot="1" x14ac:dyDescent="0.3">
      <c r="A33" s="258" t="s">
        <v>75</v>
      </c>
      <c r="B33" s="265" t="s">
        <v>73</v>
      </c>
      <c r="C33" s="266">
        <f t="shared" si="0"/>
        <v>0</v>
      </c>
      <c r="D33" s="266">
        <f t="shared" si="0"/>
        <v>1.8867924528301883E-2</v>
      </c>
      <c r="E33" s="266">
        <f t="shared" si="0"/>
        <v>8.5097001763668301E-2</v>
      </c>
      <c r="F33" s="252"/>
    </row>
    <row r="34" spans="1:6" ht="19.5" thickBot="1" x14ac:dyDescent="0.3">
      <c r="A34" s="891" t="s">
        <v>76</v>
      </c>
      <c r="B34" s="892"/>
      <c r="C34" s="892"/>
      <c r="D34" s="892"/>
      <c r="E34" s="893"/>
      <c r="F34" s="252"/>
    </row>
    <row r="35" spans="1:6" ht="18.75" x14ac:dyDescent="0.25">
      <c r="A35" s="899"/>
      <c r="B35" s="262">
        <v>2019</v>
      </c>
      <c r="C35" s="262">
        <v>2020</v>
      </c>
      <c r="D35" s="262">
        <v>2021</v>
      </c>
      <c r="E35" s="262">
        <v>2022</v>
      </c>
      <c r="F35" s="252"/>
    </row>
    <row r="36" spans="1:6" ht="19.5" thickBot="1" x14ac:dyDescent="0.3">
      <c r="A36" s="900"/>
      <c r="B36" s="263" t="s">
        <v>48</v>
      </c>
      <c r="C36" s="263" t="s">
        <v>49</v>
      </c>
      <c r="D36" s="263" t="s">
        <v>49</v>
      </c>
      <c r="E36" s="263" t="s">
        <v>49</v>
      </c>
      <c r="F36" s="252"/>
    </row>
    <row r="37" spans="1:6" ht="19.5" thickBot="1" x14ac:dyDescent="0.3">
      <c r="A37" s="268" t="s">
        <v>77</v>
      </c>
      <c r="B37" s="269">
        <v>21000</v>
      </c>
      <c r="C37" s="269">
        <v>21000</v>
      </c>
      <c r="D37" s="269">
        <v>21000</v>
      </c>
      <c r="E37" s="269">
        <v>21000</v>
      </c>
      <c r="F37" s="252"/>
    </row>
    <row r="38" spans="1:6" ht="19.5" thickBot="1" x14ac:dyDescent="0.3">
      <c r="A38" s="270" t="s">
        <v>78</v>
      </c>
      <c r="B38" s="269">
        <v>21000</v>
      </c>
      <c r="C38" s="269">
        <v>21000</v>
      </c>
      <c r="D38" s="269">
        <v>21000</v>
      </c>
      <c r="E38" s="269">
        <v>21000</v>
      </c>
      <c r="F38" s="252"/>
    </row>
    <row r="39" spans="1:6" ht="19.5" thickBot="1" x14ac:dyDescent="0.3">
      <c r="A39" s="270" t="s">
        <v>79</v>
      </c>
      <c r="B39" s="271"/>
      <c r="C39" s="272"/>
      <c r="D39" s="272"/>
      <c r="E39" s="272"/>
      <c r="F39" s="252"/>
    </row>
    <row r="40" spans="1:6" ht="19.5" thickBot="1" x14ac:dyDescent="0.3">
      <c r="A40" s="268" t="s">
        <v>80</v>
      </c>
      <c r="B40" s="269">
        <v>4000</v>
      </c>
      <c r="C40" s="269">
        <v>4000</v>
      </c>
      <c r="D40" s="269">
        <v>4000</v>
      </c>
      <c r="E40" s="269">
        <v>4000</v>
      </c>
      <c r="F40" s="252"/>
    </row>
    <row r="41" spans="1:6" ht="19.5" thickBot="1" x14ac:dyDescent="0.3">
      <c r="A41" s="270" t="s">
        <v>78</v>
      </c>
      <c r="B41" s="269">
        <v>4000</v>
      </c>
      <c r="C41" s="269">
        <v>4000</v>
      </c>
      <c r="D41" s="269">
        <v>4000</v>
      </c>
      <c r="E41" s="269">
        <v>4000</v>
      </c>
      <c r="F41" s="252"/>
    </row>
    <row r="42" spans="1:6" ht="19.5" thickBot="1" x14ac:dyDescent="0.3">
      <c r="A42" s="270" t="s">
        <v>79</v>
      </c>
      <c r="B42" s="271"/>
      <c r="C42" s="269"/>
      <c r="D42" s="269"/>
      <c r="E42" s="269"/>
      <c r="F42" s="252"/>
    </row>
    <row r="43" spans="1:6" ht="19.5" thickBot="1" x14ac:dyDescent="0.3">
      <c r="A43" s="268" t="s">
        <v>81</v>
      </c>
      <c r="B43" s="269">
        <v>24000</v>
      </c>
      <c r="C43" s="269">
        <v>24000</v>
      </c>
      <c r="D43" s="269">
        <v>25000</v>
      </c>
      <c r="E43" s="269">
        <v>24500</v>
      </c>
      <c r="F43" s="252"/>
    </row>
    <row r="44" spans="1:6" ht="19.5" thickBot="1" x14ac:dyDescent="0.3">
      <c r="A44" s="270" t="s">
        <v>78</v>
      </c>
      <c r="B44" s="269">
        <v>24000</v>
      </c>
      <c r="C44" s="269">
        <f>42000-18000</f>
        <v>24000</v>
      </c>
      <c r="D44" s="269">
        <v>25000</v>
      </c>
      <c r="E44" s="269">
        <v>24500</v>
      </c>
      <c r="F44" s="252"/>
    </row>
    <row r="45" spans="1:6" ht="19.5" thickBot="1" x14ac:dyDescent="0.3">
      <c r="A45" s="270" t="s">
        <v>79</v>
      </c>
      <c r="B45" s="271"/>
      <c r="C45" s="269"/>
      <c r="D45" s="269"/>
      <c r="E45" s="269"/>
      <c r="F45" s="252"/>
    </row>
    <row r="46" spans="1:6" ht="19.5" thickBot="1" x14ac:dyDescent="0.3">
      <c r="A46" s="268" t="s">
        <v>82</v>
      </c>
      <c r="B46" s="271"/>
      <c r="C46" s="269"/>
      <c r="D46" s="269"/>
      <c r="E46" s="269"/>
      <c r="F46" s="252"/>
    </row>
    <row r="47" spans="1:6" ht="19.5" thickBot="1" x14ac:dyDescent="0.3">
      <c r="A47" s="270" t="s">
        <v>78</v>
      </c>
      <c r="B47" s="271"/>
      <c r="C47" s="269"/>
      <c r="D47" s="269"/>
      <c r="E47" s="269"/>
      <c r="F47" s="252"/>
    </row>
    <row r="48" spans="1:6" ht="19.5" thickBot="1" x14ac:dyDescent="0.3">
      <c r="A48" s="270" t="s">
        <v>79</v>
      </c>
      <c r="B48" s="271"/>
      <c r="C48" s="269"/>
      <c r="D48" s="269"/>
      <c r="E48" s="269"/>
      <c r="F48" s="252"/>
    </row>
    <row r="49" spans="1:6" ht="19.5" thickBot="1" x14ac:dyDescent="0.3">
      <c r="A49" s="268" t="s">
        <v>83</v>
      </c>
      <c r="B49" s="271">
        <v>4000</v>
      </c>
      <c r="C49" s="269">
        <v>4000</v>
      </c>
      <c r="D49" s="269">
        <v>4000</v>
      </c>
      <c r="E49" s="269">
        <v>4000</v>
      </c>
      <c r="F49" s="252"/>
    </row>
    <row r="50" spans="1:6" ht="19.5" thickBot="1" x14ac:dyDescent="0.3">
      <c r="A50" s="270" t="s">
        <v>78</v>
      </c>
      <c r="B50" s="271">
        <v>4000</v>
      </c>
      <c r="C50" s="269">
        <v>4000</v>
      </c>
      <c r="D50" s="269">
        <v>4000</v>
      </c>
      <c r="E50" s="269">
        <v>4000</v>
      </c>
      <c r="F50" s="252"/>
    </row>
    <row r="51" spans="1:6" ht="19.5" thickBot="1" x14ac:dyDescent="0.3">
      <c r="A51" s="270" t="s">
        <v>79</v>
      </c>
      <c r="B51" s="271"/>
      <c r="C51" s="269"/>
      <c r="D51" s="269"/>
      <c r="E51" s="269"/>
      <c r="F51" s="252"/>
    </row>
    <row r="52" spans="1:6" ht="19.5" thickBot="1" x14ac:dyDescent="0.3">
      <c r="A52" s="268" t="s">
        <v>84</v>
      </c>
      <c r="B52" s="271"/>
      <c r="C52" s="269"/>
      <c r="D52" s="269"/>
      <c r="E52" s="269"/>
      <c r="F52" s="252"/>
    </row>
    <row r="53" spans="1:6" ht="19.5" thickBot="1" x14ac:dyDescent="0.3">
      <c r="A53" s="270" t="s">
        <v>78</v>
      </c>
      <c r="B53" s="271"/>
      <c r="C53" s="269"/>
      <c r="D53" s="269"/>
      <c r="E53" s="269"/>
      <c r="F53" s="252"/>
    </row>
    <row r="54" spans="1:6" ht="19.5" thickBot="1" x14ac:dyDescent="0.3">
      <c r="A54" s="270" t="s">
        <v>79</v>
      </c>
      <c r="B54" s="271"/>
      <c r="C54" s="269"/>
      <c r="D54" s="269"/>
      <c r="E54" s="269"/>
      <c r="F54" s="252"/>
    </row>
    <row r="55" spans="1:6" ht="19.5" thickBot="1" x14ac:dyDescent="0.3">
      <c r="A55" s="268" t="s">
        <v>85</v>
      </c>
      <c r="B55" s="271"/>
      <c r="C55" s="269"/>
      <c r="D55" s="269"/>
      <c r="E55" s="269"/>
      <c r="F55" s="252"/>
    </row>
    <row r="56" spans="1:6" ht="19.5" thickBot="1" x14ac:dyDescent="0.3">
      <c r="A56" s="270" t="s">
        <v>78</v>
      </c>
      <c r="B56" s="271"/>
      <c r="C56" s="269"/>
      <c r="D56" s="269"/>
      <c r="E56" s="269"/>
      <c r="F56" s="252"/>
    </row>
    <row r="57" spans="1:6" ht="19.5" thickBot="1" x14ac:dyDescent="0.3">
      <c r="A57" s="270" t="s">
        <v>79</v>
      </c>
      <c r="B57" s="271"/>
      <c r="C57" s="269"/>
      <c r="D57" s="269"/>
      <c r="E57" s="269"/>
      <c r="F57" s="252"/>
    </row>
    <row r="58" spans="1:6" ht="19.5" thickBot="1" x14ac:dyDescent="0.3">
      <c r="A58" s="270" t="s">
        <v>86</v>
      </c>
      <c r="B58" s="271">
        <f>B55+B52+B49+B46+B43+B40+B37</f>
        <v>53000</v>
      </c>
      <c r="C58" s="271">
        <f>C55+C52+C49+C46+C43+C40+C37</f>
        <v>53000</v>
      </c>
      <c r="D58" s="271">
        <f>D55+D52+D49+D46+D43+D40+D37</f>
        <v>54000</v>
      </c>
      <c r="E58" s="271">
        <f>E55+E52+E49+E46+E43+E40+E37</f>
        <v>53500</v>
      </c>
      <c r="F58" s="252"/>
    </row>
    <row r="59" spans="1:6" ht="31.5" customHeight="1" thickBot="1" x14ac:dyDescent="0.3">
      <c r="A59" s="261" t="s">
        <v>301</v>
      </c>
      <c r="B59" s="888" t="s">
        <v>302</v>
      </c>
      <c r="C59" s="904"/>
      <c r="D59" s="904"/>
      <c r="E59" s="905"/>
      <c r="F59" s="252"/>
    </row>
    <row r="60" spans="1:6" ht="54" customHeight="1" thickBot="1" x14ac:dyDescent="0.3">
      <c r="A60" s="258" t="s">
        <v>65</v>
      </c>
      <c r="B60" s="888" t="s">
        <v>303</v>
      </c>
      <c r="C60" s="889"/>
      <c r="D60" s="889"/>
      <c r="E60" s="890"/>
      <c r="F60" s="252"/>
    </row>
    <row r="61" spans="1:6" ht="28.5" customHeight="1" thickBot="1" x14ac:dyDescent="0.3">
      <c r="A61" s="258" t="s">
        <v>67</v>
      </c>
      <c r="B61" s="906" t="s">
        <v>300</v>
      </c>
      <c r="C61" s="904"/>
      <c r="D61" s="904"/>
      <c r="E61" s="905"/>
      <c r="F61" s="252"/>
    </row>
    <row r="62" spans="1:6" ht="18.75" x14ac:dyDescent="0.25">
      <c r="A62" s="899"/>
      <c r="B62" s="262">
        <v>2019</v>
      </c>
      <c r="C62" s="262">
        <v>2020</v>
      </c>
      <c r="D62" s="262">
        <v>2021</v>
      </c>
      <c r="E62" s="262">
        <v>2022</v>
      </c>
      <c r="F62" s="252"/>
    </row>
    <row r="63" spans="1:6" ht="19.5" thickBot="1" x14ac:dyDescent="0.3">
      <c r="A63" s="900"/>
      <c r="B63" s="263" t="s">
        <v>48</v>
      </c>
      <c r="C63" s="263" t="s">
        <v>49</v>
      </c>
      <c r="D63" s="263" t="s">
        <v>49</v>
      </c>
      <c r="E63" s="263" t="s">
        <v>49</v>
      </c>
      <c r="F63" s="252"/>
    </row>
    <row r="64" spans="1:6" ht="19.5" thickBot="1" x14ac:dyDescent="0.3">
      <c r="A64" s="258" t="s">
        <v>69</v>
      </c>
      <c r="B64" s="264">
        <v>1000</v>
      </c>
      <c r="C64" s="264">
        <v>1000</v>
      </c>
      <c r="D64" s="264">
        <v>1000</v>
      </c>
      <c r="E64" s="264">
        <v>1000</v>
      </c>
      <c r="F64" s="252"/>
    </row>
    <row r="65" spans="1:6" ht="19.5" thickBot="1" x14ac:dyDescent="0.3">
      <c r="A65" s="258" t="s">
        <v>70</v>
      </c>
      <c r="B65" s="264">
        <v>20000</v>
      </c>
      <c r="C65" s="264">
        <v>22000</v>
      </c>
      <c r="D65" s="264">
        <v>24000</v>
      </c>
      <c r="E65" s="264">
        <v>25000</v>
      </c>
      <c r="F65" s="252"/>
    </row>
    <row r="66" spans="1:6" ht="19.5" thickBot="1" x14ac:dyDescent="0.3">
      <c r="A66" s="258" t="s">
        <v>71</v>
      </c>
      <c r="B66" s="264">
        <f>B65/B64</f>
        <v>20</v>
      </c>
      <c r="C66" s="264">
        <f>C65/C64</f>
        <v>22</v>
      </c>
      <c r="D66" s="264">
        <f>D65/D64</f>
        <v>24</v>
      </c>
      <c r="E66" s="264">
        <f>E65/E64</f>
        <v>25</v>
      </c>
      <c r="F66" s="252"/>
    </row>
    <row r="67" spans="1:6" ht="19.5" thickBot="1" x14ac:dyDescent="0.3">
      <c r="A67" s="258" t="s">
        <v>72</v>
      </c>
      <c r="B67" s="265" t="s">
        <v>73</v>
      </c>
      <c r="C67" s="266">
        <f t="shared" ref="C67:E69" si="1">C64/B64-1</f>
        <v>0</v>
      </c>
      <c r="D67" s="266">
        <f t="shared" si="1"/>
        <v>0</v>
      </c>
      <c r="E67" s="266">
        <f t="shared" si="1"/>
        <v>0</v>
      </c>
      <c r="F67" s="267"/>
    </row>
    <row r="68" spans="1:6" ht="19.5" thickBot="1" x14ac:dyDescent="0.3">
      <c r="A68" s="258" t="s">
        <v>74</v>
      </c>
      <c r="B68" s="265" t="s">
        <v>73</v>
      </c>
      <c r="C68" s="266">
        <f t="shared" si="1"/>
        <v>0.10000000000000009</v>
      </c>
      <c r="D68" s="266">
        <f t="shared" si="1"/>
        <v>9.0909090909090828E-2</v>
      </c>
      <c r="E68" s="266">
        <f t="shared" si="1"/>
        <v>4.1666666666666741E-2</v>
      </c>
      <c r="F68" s="252"/>
    </row>
    <row r="69" spans="1:6" ht="19.5" thickBot="1" x14ac:dyDescent="0.3">
      <c r="A69" s="258" t="s">
        <v>75</v>
      </c>
      <c r="B69" s="265" t="s">
        <v>73</v>
      </c>
      <c r="C69" s="266">
        <f t="shared" si="1"/>
        <v>0.10000000000000009</v>
      </c>
      <c r="D69" s="266">
        <f t="shared" si="1"/>
        <v>9.0909090909090828E-2</v>
      </c>
      <c r="E69" s="266">
        <f t="shared" si="1"/>
        <v>4.1666666666666741E-2</v>
      </c>
      <c r="F69" s="252"/>
    </row>
    <row r="70" spans="1:6" ht="19.5" thickBot="1" x14ac:dyDescent="0.3">
      <c r="A70" s="891" t="s">
        <v>92</v>
      </c>
      <c r="B70" s="892"/>
      <c r="C70" s="892"/>
      <c r="D70" s="892"/>
      <c r="E70" s="893"/>
      <c r="F70" s="252"/>
    </row>
    <row r="71" spans="1:6" ht="18.75" x14ac:dyDescent="0.25">
      <c r="A71" s="899"/>
      <c r="B71" s="262">
        <v>2019</v>
      </c>
      <c r="C71" s="262">
        <v>2020</v>
      </c>
      <c r="D71" s="262">
        <v>2021</v>
      </c>
      <c r="E71" s="262">
        <v>2022</v>
      </c>
      <c r="F71" s="252"/>
    </row>
    <row r="72" spans="1:6" ht="19.5" thickBot="1" x14ac:dyDescent="0.3">
      <c r="A72" s="900"/>
      <c r="B72" s="263" t="s">
        <v>48</v>
      </c>
      <c r="C72" s="263" t="s">
        <v>49</v>
      </c>
      <c r="D72" s="263" t="s">
        <v>49</v>
      </c>
      <c r="E72" s="263" t="s">
        <v>49</v>
      </c>
      <c r="F72" s="252"/>
    </row>
    <row r="73" spans="1:6" ht="19.5" thickBot="1" x14ac:dyDescent="0.3">
      <c r="A73" s="268" t="s">
        <v>77</v>
      </c>
      <c r="B73" s="269"/>
      <c r="C73" s="269"/>
      <c r="D73" s="269"/>
      <c r="E73" s="269"/>
      <c r="F73" s="252"/>
    </row>
    <row r="74" spans="1:6" ht="19.5" thickBot="1" x14ac:dyDescent="0.3">
      <c r="A74" s="270" t="s">
        <v>78</v>
      </c>
      <c r="B74" s="269"/>
      <c r="C74" s="269"/>
      <c r="D74" s="269"/>
      <c r="E74" s="269"/>
      <c r="F74" s="252"/>
    </row>
    <row r="75" spans="1:6" ht="19.5" thickBot="1" x14ac:dyDescent="0.3">
      <c r="A75" s="270" t="s">
        <v>79</v>
      </c>
      <c r="B75" s="271"/>
      <c r="C75" s="272"/>
      <c r="D75" s="272"/>
      <c r="E75" s="272"/>
      <c r="F75" s="252"/>
    </row>
    <row r="76" spans="1:6" ht="19.5" thickBot="1" x14ac:dyDescent="0.3">
      <c r="A76" s="268" t="s">
        <v>80</v>
      </c>
      <c r="B76" s="269"/>
      <c r="C76" s="269"/>
      <c r="D76" s="269"/>
      <c r="E76" s="269"/>
      <c r="F76" s="252"/>
    </row>
    <row r="77" spans="1:6" ht="19.5" thickBot="1" x14ac:dyDescent="0.3">
      <c r="A77" s="270" t="s">
        <v>78</v>
      </c>
      <c r="B77" s="269"/>
      <c r="C77" s="269"/>
      <c r="D77" s="269"/>
      <c r="E77" s="269"/>
      <c r="F77" s="252"/>
    </row>
    <row r="78" spans="1:6" ht="19.5" thickBot="1" x14ac:dyDescent="0.3">
      <c r="A78" s="270" t="s">
        <v>79</v>
      </c>
      <c r="B78" s="271"/>
      <c r="C78" s="269"/>
      <c r="D78" s="269"/>
      <c r="E78" s="269"/>
      <c r="F78" s="252"/>
    </row>
    <row r="79" spans="1:6" ht="19.5" thickBot="1" x14ac:dyDescent="0.3">
      <c r="A79" s="268" t="s">
        <v>81</v>
      </c>
      <c r="B79" s="269">
        <v>16000</v>
      </c>
      <c r="C79" s="269">
        <v>18000</v>
      </c>
      <c r="D79" s="269">
        <v>20000</v>
      </c>
      <c r="E79" s="269">
        <v>21000</v>
      </c>
      <c r="F79" s="252"/>
    </row>
    <row r="80" spans="1:6" ht="19.5" thickBot="1" x14ac:dyDescent="0.3">
      <c r="A80" s="270" t="s">
        <v>78</v>
      </c>
      <c r="B80" s="269">
        <v>16000</v>
      </c>
      <c r="C80" s="269">
        <v>18000</v>
      </c>
      <c r="D80" s="269">
        <v>20000</v>
      </c>
      <c r="E80" s="269">
        <v>21000</v>
      </c>
      <c r="F80" s="252"/>
    </row>
    <row r="81" spans="1:6" ht="19.5" thickBot="1" x14ac:dyDescent="0.3">
      <c r="A81" s="270" t="s">
        <v>79</v>
      </c>
      <c r="B81" s="271"/>
      <c r="C81" s="269"/>
      <c r="D81" s="269"/>
      <c r="E81" s="269"/>
      <c r="F81" s="252"/>
    </row>
    <row r="82" spans="1:6" ht="19.5" thickBot="1" x14ac:dyDescent="0.3">
      <c r="A82" s="268" t="s">
        <v>82</v>
      </c>
      <c r="B82" s="271"/>
      <c r="C82" s="269"/>
      <c r="D82" s="269"/>
      <c r="E82" s="269"/>
      <c r="F82" s="252"/>
    </row>
    <row r="83" spans="1:6" ht="19.5" thickBot="1" x14ac:dyDescent="0.3">
      <c r="A83" s="270" t="s">
        <v>78</v>
      </c>
      <c r="B83" s="271"/>
      <c r="C83" s="269"/>
      <c r="D83" s="269"/>
      <c r="E83" s="269"/>
      <c r="F83" s="252"/>
    </row>
    <row r="84" spans="1:6" ht="19.5" thickBot="1" x14ac:dyDescent="0.3">
      <c r="A84" s="270" t="s">
        <v>79</v>
      </c>
      <c r="B84" s="271"/>
      <c r="C84" s="269"/>
      <c r="D84" s="269"/>
      <c r="E84" s="269"/>
      <c r="F84" s="252"/>
    </row>
    <row r="85" spans="1:6" ht="19.5" thickBot="1" x14ac:dyDescent="0.3">
      <c r="A85" s="268" t="s">
        <v>83</v>
      </c>
      <c r="B85" s="271">
        <v>4000</v>
      </c>
      <c r="C85" s="269">
        <v>4000</v>
      </c>
      <c r="D85" s="269">
        <v>4000</v>
      </c>
      <c r="E85" s="269">
        <v>4000</v>
      </c>
      <c r="F85" s="252"/>
    </row>
    <row r="86" spans="1:6" ht="19.5" thickBot="1" x14ac:dyDescent="0.3">
      <c r="A86" s="270" t="s">
        <v>78</v>
      </c>
      <c r="B86" s="271">
        <v>4000</v>
      </c>
      <c r="C86" s="269">
        <v>4000</v>
      </c>
      <c r="D86" s="269">
        <v>4000</v>
      </c>
      <c r="E86" s="269">
        <v>4000</v>
      </c>
      <c r="F86" s="252"/>
    </row>
    <row r="87" spans="1:6" ht="19.5" thickBot="1" x14ac:dyDescent="0.3">
      <c r="A87" s="270" t="s">
        <v>79</v>
      </c>
      <c r="B87" s="271"/>
      <c r="C87" s="269"/>
      <c r="D87" s="269"/>
      <c r="E87" s="269"/>
      <c r="F87" s="252"/>
    </row>
    <row r="88" spans="1:6" ht="19.5" thickBot="1" x14ac:dyDescent="0.3">
      <c r="A88" s="268" t="s">
        <v>84</v>
      </c>
      <c r="B88" s="271"/>
      <c r="C88" s="269"/>
      <c r="D88" s="269"/>
      <c r="E88" s="269"/>
      <c r="F88" s="252"/>
    </row>
    <row r="89" spans="1:6" ht="19.5" thickBot="1" x14ac:dyDescent="0.3">
      <c r="A89" s="270" t="s">
        <v>78</v>
      </c>
      <c r="B89" s="271"/>
      <c r="C89" s="269"/>
      <c r="D89" s="269"/>
      <c r="E89" s="269"/>
      <c r="F89" s="252"/>
    </row>
    <row r="90" spans="1:6" ht="19.5" thickBot="1" x14ac:dyDescent="0.3">
      <c r="A90" s="270" t="s">
        <v>79</v>
      </c>
      <c r="B90" s="271"/>
      <c r="C90" s="269"/>
      <c r="D90" s="269"/>
      <c r="E90" s="269"/>
      <c r="F90" s="252"/>
    </row>
    <row r="91" spans="1:6" ht="19.5" thickBot="1" x14ac:dyDescent="0.3">
      <c r="A91" s="268" t="s">
        <v>85</v>
      </c>
      <c r="B91" s="271"/>
      <c r="C91" s="269"/>
      <c r="D91" s="269"/>
      <c r="E91" s="269"/>
      <c r="F91" s="252"/>
    </row>
    <row r="92" spans="1:6" ht="19.5" thickBot="1" x14ac:dyDescent="0.3">
      <c r="A92" s="270" t="s">
        <v>78</v>
      </c>
      <c r="B92" s="271"/>
      <c r="C92" s="269"/>
      <c r="D92" s="269"/>
      <c r="E92" s="269"/>
      <c r="F92" s="252"/>
    </row>
    <row r="93" spans="1:6" ht="19.5" thickBot="1" x14ac:dyDescent="0.3">
      <c r="A93" s="270" t="s">
        <v>79</v>
      </c>
      <c r="B93" s="271"/>
      <c r="C93" s="269"/>
      <c r="D93" s="269"/>
      <c r="E93" s="269"/>
      <c r="F93" s="252"/>
    </row>
    <row r="94" spans="1:6" ht="19.5" thickBot="1" x14ac:dyDescent="0.3">
      <c r="A94" s="273" t="s">
        <v>93</v>
      </c>
      <c r="B94" s="271">
        <f>B91+B88+B85+B82+B79+B76+B73</f>
        <v>20000</v>
      </c>
      <c r="C94" s="271">
        <f>C91+C88+C85+C82+C79+C76+C73</f>
        <v>22000</v>
      </c>
      <c r="D94" s="271">
        <f>D91+D88+D85+D82+D79+D76+D73</f>
        <v>24000</v>
      </c>
      <c r="E94" s="271">
        <f>E91+E88+E85+E82+E79+E76+E73</f>
        <v>25000</v>
      </c>
      <c r="F94" s="252"/>
    </row>
    <row r="95" spans="1:6" ht="19.5" thickBot="1" x14ac:dyDescent="0.3">
      <c r="A95" s="901" t="s">
        <v>119</v>
      </c>
      <c r="B95" s="902"/>
      <c r="C95" s="902"/>
      <c r="D95" s="902"/>
      <c r="E95" s="903"/>
      <c r="F95" s="252"/>
    </row>
    <row r="96" spans="1:6" ht="19.5" thickBot="1" x14ac:dyDescent="0.3">
      <c r="A96" s="901" t="s">
        <v>101</v>
      </c>
      <c r="B96" s="902"/>
      <c r="C96" s="902"/>
      <c r="D96" s="902"/>
      <c r="E96" s="903"/>
      <c r="F96" s="252"/>
    </row>
    <row r="97" spans="1:6" ht="19.5" thickBot="1" x14ac:dyDescent="0.3">
      <c r="A97" s="274" t="s">
        <v>121</v>
      </c>
      <c r="B97" s="907" t="s">
        <v>304</v>
      </c>
      <c r="C97" s="908"/>
      <c r="D97" s="908"/>
      <c r="E97" s="909"/>
      <c r="F97" s="252"/>
    </row>
    <row r="98" spans="1:6" ht="57" thickBot="1" x14ac:dyDescent="0.3">
      <c r="A98" s="275" t="s">
        <v>305</v>
      </c>
      <c r="B98" s="276" t="s">
        <v>306</v>
      </c>
      <c r="C98" s="277" t="s">
        <v>264</v>
      </c>
      <c r="D98" s="888" t="s">
        <v>307</v>
      </c>
      <c r="E98" s="890"/>
      <c r="F98" s="252"/>
    </row>
    <row r="99" spans="1:6" ht="58.5" customHeight="1" thickBot="1" x14ac:dyDescent="0.3">
      <c r="A99" s="258" t="s">
        <v>65</v>
      </c>
      <c r="B99" s="894" t="s">
        <v>308</v>
      </c>
      <c r="C99" s="895"/>
      <c r="D99" s="895"/>
      <c r="E99" s="896"/>
      <c r="F99" s="252"/>
    </row>
    <row r="100" spans="1:6" ht="19.5" thickBot="1" x14ac:dyDescent="0.3">
      <c r="A100" s="258" t="s">
        <v>67</v>
      </c>
      <c r="B100" s="906" t="s">
        <v>309</v>
      </c>
      <c r="C100" s="904"/>
      <c r="D100" s="904"/>
      <c r="E100" s="905"/>
      <c r="F100" s="252"/>
    </row>
    <row r="101" spans="1:6" ht="18.75" x14ac:dyDescent="0.25">
      <c r="A101" s="899"/>
      <c r="B101" s="262">
        <v>2019</v>
      </c>
      <c r="C101" s="262">
        <v>2020</v>
      </c>
      <c r="D101" s="262">
        <v>2021</v>
      </c>
      <c r="E101" s="262">
        <v>2022</v>
      </c>
      <c r="F101" s="252"/>
    </row>
    <row r="102" spans="1:6" ht="19.5" thickBot="1" x14ac:dyDescent="0.3">
      <c r="A102" s="900"/>
      <c r="B102" s="263" t="s">
        <v>48</v>
      </c>
      <c r="C102" s="263" t="s">
        <v>49</v>
      </c>
      <c r="D102" s="263" t="s">
        <v>49</v>
      </c>
      <c r="E102" s="263" t="s">
        <v>49</v>
      </c>
      <c r="F102" s="252"/>
    </row>
    <row r="103" spans="1:6" ht="19.5" thickBot="1" x14ac:dyDescent="0.3">
      <c r="A103" s="258" t="s">
        <v>69</v>
      </c>
      <c r="B103" s="264">
        <v>58</v>
      </c>
      <c r="C103" s="264">
        <v>0</v>
      </c>
      <c r="D103" s="264">
        <v>0</v>
      </c>
      <c r="E103" s="264">
        <v>0</v>
      </c>
      <c r="F103" s="252"/>
    </row>
    <row r="104" spans="1:6" ht="19.5" thickBot="1" x14ac:dyDescent="0.3">
      <c r="A104" s="258" t="s">
        <v>70</v>
      </c>
      <c r="B104" s="264">
        <v>3000</v>
      </c>
      <c r="C104" s="264">
        <v>0</v>
      </c>
      <c r="D104" s="264">
        <v>0</v>
      </c>
      <c r="E104" s="264">
        <v>0</v>
      </c>
      <c r="F104" s="252"/>
    </row>
    <row r="105" spans="1:6" ht="19.5" thickBot="1" x14ac:dyDescent="0.3">
      <c r="A105" s="258" t="s">
        <v>71</v>
      </c>
      <c r="B105" s="264">
        <f>B104/B103</f>
        <v>51.724137931034484</v>
      </c>
      <c r="C105" s="264"/>
      <c r="D105" s="264"/>
      <c r="E105" s="264"/>
      <c r="F105" s="252"/>
    </row>
    <row r="106" spans="1:6" ht="19.5" thickBot="1" x14ac:dyDescent="0.3">
      <c r="A106" s="258" t="s">
        <v>72</v>
      </c>
      <c r="B106" s="265" t="s">
        <v>73</v>
      </c>
      <c r="C106" s="266"/>
      <c r="D106" s="266"/>
      <c r="E106" s="266"/>
      <c r="F106" s="267"/>
    </row>
    <row r="107" spans="1:6" ht="19.5" thickBot="1" x14ac:dyDescent="0.3">
      <c r="A107" s="258" t="s">
        <v>74</v>
      </c>
      <c r="B107" s="265" t="s">
        <v>73</v>
      </c>
      <c r="C107" s="266"/>
      <c r="D107" s="266"/>
      <c r="E107" s="266"/>
      <c r="F107" s="252"/>
    </row>
    <row r="108" spans="1:6" ht="19.5" thickBot="1" x14ac:dyDescent="0.3">
      <c r="A108" s="258" t="s">
        <v>75</v>
      </c>
      <c r="B108" s="265" t="s">
        <v>73</v>
      </c>
      <c r="C108" s="266"/>
      <c r="D108" s="266"/>
      <c r="E108" s="266"/>
      <c r="F108" s="252"/>
    </row>
    <row r="109" spans="1:6" ht="19.5" thickBot="1" x14ac:dyDescent="0.3">
      <c r="A109" s="891" t="s">
        <v>76</v>
      </c>
      <c r="B109" s="892"/>
      <c r="C109" s="892"/>
      <c r="D109" s="892"/>
      <c r="E109" s="893"/>
      <c r="F109" s="252"/>
    </row>
    <row r="110" spans="1:6" ht="18.75" x14ac:dyDescent="0.25">
      <c r="A110" s="899"/>
      <c r="B110" s="262">
        <v>2019</v>
      </c>
      <c r="C110" s="262">
        <v>2020</v>
      </c>
      <c r="D110" s="262">
        <v>2021</v>
      </c>
      <c r="E110" s="262">
        <v>2022</v>
      </c>
      <c r="F110" s="252"/>
    </row>
    <row r="111" spans="1:6" ht="19.5" thickBot="1" x14ac:dyDescent="0.3">
      <c r="A111" s="900"/>
      <c r="B111" s="263" t="s">
        <v>48</v>
      </c>
      <c r="C111" s="263" t="s">
        <v>49</v>
      </c>
      <c r="D111" s="263" t="s">
        <v>49</v>
      </c>
      <c r="E111" s="263" t="s">
        <v>49</v>
      </c>
      <c r="F111" s="252"/>
    </row>
    <row r="112" spans="1:6" ht="19.5" thickBot="1" x14ac:dyDescent="0.3">
      <c r="A112" s="268" t="s">
        <v>110</v>
      </c>
      <c r="B112" s="269"/>
      <c r="C112" s="269"/>
      <c r="D112" s="269"/>
      <c r="E112" s="269"/>
      <c r="F112" s="252"/>
    </row>
    <row r="113" spans="1:6" ht="19.5" thickBot="1" x14ac:dyDescent="0.3">
      <c r="A113" s="278" t="s">
        <v>78</v>
      </c>
      <c r="B113" s="269"/>
      <c r="C113" s="269"/>
      <c r="D113" s="269"/>
      <c r="E113" s="269"/>
      <c r="F113" s="252"/>
    </row>
    <row r="114" spans="1:6" ht="19.5" thickBot="1" x14ac:dyDescent="0.3">
      <c r="A114" s="278" t="s">
        <v>111</v>
      </c>
      <c r="B114" s="269"/>
      <c r="C114" s="269"/>
      <c r="D114" s="269"/>
      <c r="E114" s="269"/>
      <c r="F114" s="252"/>
    </row>
    <row r="115" spans="1:6" ht="19.5" thickBot="1" x14ac:dyDescent="0.3">
      <c r="A115" s="278" t="s">
        <v>112</v>
      </c>
      <c r="B115" s="269"/>
      <c r="C115" s="269"/>
      <c r="D115" s="269"/>
      <c r="E115" s="269"/>
      <c r="F115" s="252"/>
    </row>
    <row r="116" spans="1:6" ht="19.5" thickBot="1" x14ac:dyDescent="0.3">
      <c r="A116" s="278" t="s">
        <v>113</v>
      </c>
      <c r="B116" s="269"/>
      <c r="C116" s="269"/>
      <c r="D116" s="269"/>
      <c r="E116" s="269"/>
      <c r="F116" s="252"/>
    </row>
    <row r="117" spans="1:6" ht="19.5" thickBot="1" x14ac:dyDescent="0.3">
      <c r="A117" s="268" t="s">
        <v>114</v>
      </c>
      <c r="B117" s="271">
        <v>3000</v>
      </c>
      <c r="C117" s="269">
        <v>0</v>
      </c>
      <c r="D117" s="269">
        <v>0</v>
      </c>
      <c r="E117" s="269">
        <v>0</v>
      </c>
      <c r="F117" s="252"/>
    </row>
    <row r="118" spans="1:6" ht="19.5" thickBot="1" x14ac:dyDescent="0.3">
      <c r="A118" s="278" t="s">
        <v>78</v>
      </c>
      <c r="B118" s="271">
        <v>3000</v>
      </c>
      <c r="C118" s="269">
        <v>0</v>
      </c>
      <c r="D118" s="269">
        <v>0</v>
      </c>
      <c r="E118" s="269">
        <v>0</v>
      </c>
      <c r="F118" s="252"/>
    </row>
    <row r="119" spans="1:6" ht="19.5" thickBot="1" x14ac:dyDescent="0.3">
      <c r="A119" s="278" t="s">
        <v>111</v>
      </c>
      <c r="B119" s="271"/>
      <c r="C119" s="269"/>
      <c r="D119" s="269"/>
      <c r="E119" s="269"/>
      <c r="F119" s="252"/>
    </row>
    <row r="120" spans="1:6" ht="19.5" thickBot="1" x14ac:dyDescent="0.3">
      <c r="A120" s="278" t="s">
        <v>112</v>
      </c>
      <c r="B120" s="271"/>
      <c r="C120" s="269"/>
      <c r="D120" s="269"/>
      <c r="E120" s="269"/>
      <c r="F120" s="252"/>
    </row>
    <row r="121" spans="1:6" ht="19.5" thickBot="1" x14ac:dyDescent="0.3">
      <c r="A121" s="278" t="s">
        <v>113</v>
      </c>
      <c r="B121" s="271"/>
      <c r="C121" s="269"/>
      <c r="D121" s="269"/>
      <c r="E121" s="269"/>
      <c r="F121" s="252"/>
    </row>
    <row r="122" spans="1:6" ht="19.5" thickBot="1" x14ac:dyDescent="0.3">
      <c r="A122" s="273" t="s">
        <v>86</v>
      </c>
      <c r="B122" s="271">
        <f>B117+B112</f>
        <v>3000</v>
      </c>
      <c r="C122" s="271">
        <f>C117+C112</f>
        <v>0</v>
      </c>
      <c r="D122" s="271">
        <f>D117+D112</f>
        <v>0</v>
      </c>
      <c r="E122" s="271">
        <f>E117+E112</f>
        <v>0</v>
      </c>
      <c r="F122" s="252"/>
    </row>
    <row r="123" spans="1:6" ht="15" x14ac:dyDescent="0.25">
      <c r="A123" s="910" t="s">
        <v>310</v>
      </c>
      <c r="B123" s="913" t="s">
        <v>311</v>
      </c>
      <c r="C123" s="914"/>
      <c r="D123" s="914"/>
      <c r="E123" s="915"/>
      <c r="F123" s="252"/>
    </row>
    <row r="124" spans="1:6" ht="15" x14ac:dyDescent="0.25">
      <c r="A124" s="911"/>
      <c r="B124" s="916"/>
      <c r="C124" s="917"/>
      <c r="D124" s="917"/>
      <c r="E124" s="918"/>
      <c r="F124" s="252"/>
    </row>
    <row r="125" spans="1:6" ht="66.75" customHeight="1" thickBot="1" x14ac:dyDescent="0.3">
      <c r="A125" s="912"/>
      <c r="B125" s="919"/>
      <c r="C125" s="920"/>
      <c r="D125" s="920"/>
      <c r="E125" s="921"/>
      <c r="F125" s="252"/>
    </row>
    <row r="126" spans="1:6" ht="42.75" customHeight="1" thickBot="1" x14ac:dyDescent="0.3">
      <c r="A126" s="274" t="s">
        <v>121</v>
      </c>
      <c r="B126" s="907" t="s">
        <v>304</v>
      </c>
      <c r="C126" s="908"/>
      <c r="D126" s="908"/>
      <c r="E126" s="909"/>
      <c r="F126" s="252"/>
    </row>
    <row r="127" spans="1:6" ht="76.5" customHeight="1" thickBot="1" x14ac:dyDescent="0.3">
      <c r="A127" s="275" t="s">
        <v>301</v>
      </c>
      <c r="B127" s="276" t="s">
        <v>312</v>
      </c>
      <c r="C127" s="277" t="s">
        <v>264</v>
      </c>
      <c r="D127" s="888" t="s">
        <v>307</v>
      </c>
      <c r="E127" s="890"/>
      <c r="F127" s="252"/>
    </row>
    <row r="128" spans="1:6" ht="48.75" customHeight="1" thickBot="1" x14ac:dyDescent="0.3">
      <c r="A128" s="258" t="s">
        <v>65</v>
      </c>
      <c r="B128" s="894" t="s">
        <v>313</v>
      </c>
      <c r="C128" s="895"/>
      <c r="D128" s="895"/>
      <c r="E128" s="896"/>
      <c r="F128" s="252"/>
    </row>
    <row r="129" spans="1:6" ht="26.25" customHeight="1" thickBot="1" x14ac:dyDescent="0.3">
      <c r="A129" s="258" t="s">
        <v>67</v>
      </c>
      <c r="B129" s="906" t="s">
        <v>309</v>
      </c>
      <c r="C129" s="904"/>
      <c r="D129" s="904"/>
      <c r="E129" s="905"/>
      <c r="F129" s="252"/>
    </row>
    <row r="130" spans="1:6" ht="33.75" customHeight="1" x14ac:dyDescent="0.25">
      <c r="A130" s="899"/>
      <c r="B130" s="262">
        <v>2019</v>
      </c>
      <c r="C130" s="262">
        <v>2020</v>
      </c>
      <c r="D130" s="262">
        <v>2021</v>
      </c>
      <c r="E130" s="262">
        <v>2022</v>
      </c>
      <c r="F130" s="252"/>
    </row>
    <row r="131" spans="1:6" ht="28.5" customHeight="1" thickBot="1" x14ac:dyDescent="0.3">
      <c r="A131" s="900"/>
      <c r="B131" s="263" t="s">
        <v>48</v>
      </c>
      <c r="C131" s="263" t="s">
        <v>49</v>
      </c>
      <c r="D131" s="263" t="s">
        <v>49</v>
      </c>
      <c r="E131" s="263" t="s">
        <v>49</v>
      </c>
      <c r="F131" s="252"/>
    </row>
    <row r="132" spans="1:6" ht="27" customHeight="1" thickBot="1" x14ac:dyDescent="0.3">
      <c r="A132" s="258" t="s">
        <v>69</v>
      </c>
      <c r="B132" s="264">
        <v>0</v>
      </c>
      <c r="C132" s="264">
        <v>35</v>
      </c>
      <c r="D132" s="264">
        <v>23</v>
      </c>
      <c r="E132" s="264">
        <v>23</v>
      </c>
      <c r="F132" s="252"/>
    </row>
    <row r="133" spans="1:6" ht="28.5" customHeight="1" thickBot="1" x14ac:dyDescent="0.3">
      <c r="A133" s="258" t="s">
        <v>70</v>
      </c>
      <c r="B133" s="264">
        <v>0</v>
      </c>
      <c r="C133" s="264">
        <v>1000</v>
      </c>
      <c r="D133" s="264">
        <v>1000</v>
      </c>
      <c r="E133" s="264">
        <v>1000</v>
      </c>
      <c r="F133" s="252"/>
    </row>
    <row r="134" spans="1:6" ht="25.5" customHeight="1" thickBot="1" x14ac:dyDescent="0.3">
      <c r="A134" s="258" t="s">
        <v>71</v>
      </c>
      <c r="B134" s="264"/>
      <c r="C134" s="264">
        <f>C133/C132</f>
        <v>28.571428571428573</v>
      </c>
      <c r="D134" s="264">
        <f>D133/D132</f>
        <v>43.478260869565219</v>
      </c>
      <c r="E134" s="264">
        <f>E133/E132</f>
        <v>43.478260869565219</v>
      </c>
      <c r="F134" s="252"/>
    </row>
    <row r="135" spans="1:6" ht="28.5" customHeight="1" thickBot="1" x14ac:dyDescent="0.3">
      <c r="A135" s="258" t="s">
        <v>72</v>
      </c>
      <c r="B135" s="265" t="s">
        <v>73</v>
      </c>
      <c r="C135" s="266"/>
      <c r="D135" s="266">
        <f t="shared" ref="D135:E137" si="2">D132/C132-1</f>
        <v>-0.34285714285714286</v>
      </c>
      <c r="E135" s="266">
        <f t="shared" si="2"/>
        <v>0</v>
      </c>
      <c r="F135" s="252"/>
    </row>
    <row r="136" spans="1:6" ht="31.5" customHeight="1" thickBot="1" x14ac:dyDescent="0.3">
      <c r="A136" s="258" t="s">
        <v>74</v>
      </c>
      <c r="B136" s="265" t="s">
        <v>73</v>
      </c>
      <c r="C136" s="266"/>
      <c r="D136" s="266">
        <f t="shared" si="2"/>
        <v>0</v>
      </c>
      <c r="E136" s="266">
        <f t="shared" si="2"/>
        <v>0</v>
      </c>
      <c r="F136" s="252"/>
    </row>
    <row r="137" spans="1:6" ht="42.75" customHeight="1" thickBot="1" x14ac:dyDescent="0.3">
      <c r="A137" s="258" t="s">
        <v>75</v>
      </c>
      <c r="B137" s="265" t="s">
        <v>73</v>
      </c>
      <c r="C137" s="266"/>
      <c r="D137" s="266">
        <f t="shared" si="2"/>
        <v>0.52173913043478248</v>
      </c>
      <c r="E137" s="266">
        <f t="shared" si="2"/>
        <v>0</v>
      </c>
      <c r="F137" s="252"/>
    </row>
    <row r="138" spans="1:6" ht="42" customHeight="1" thickBot="1" x14ac:dyDescent="0.3">
      <c r="A138" s="891" t="s">
        <v>76</v>
      </c>
      <c r="B138" s="892"/>
      <c r="C138" s="892"/>
      <c r="D138" s="892"/>
      <c r="E138" s="893"/>
      <c r="F138" s="252"/>
    </row>
    <row r="139" spans="1:6" ht="39" customHeight="1" x14ac:dyDescent="0.25">
      <c r="A139" s="899"/>
      <c r="B139" s="262">
        <v>2019</v>
      </c>
      <c r="C139" s="262">
        <v>2020</v>
      </c>
      <c r="D139" s="262">
        <v>2021</v>
      </c>
      <c r="E139" s="262">
        <v>2022</v>
      </c>
      <c r="F139" s="252"/>
    </row>
    <row r="140" spans="1:6" ht="24.75" customHeight="1" thickBot="1" x14ac:dyDescent="0.3">
      <c r="A140" s="900"/>
      <c r="B140" s="263" t="s">
        <v>48</v>
      </c>
      <c r="C140" s="263" t="s">
        <v>49</v>
      </c>
      <c r="D140" s="263" t="s">
        <v>49</v>
      </c>
      <c r="E140" s="263" t="s">
        <v>49</v>
      </c>
      <c r="F140" s="252"/>
    </row>
    <row r="141" spans="1:6" ht="24.75" customHeight="1" thickBot="1" x14ac:dyDescent="0.3">
      <c r="A141" s="268" t="s">
        <v>110</v>
      </c>
      <c r="B141" s="269"/>
      <c r="C141" s="269"/>
      <c r="D141" s="269"/>
      <c r="E141" s="269"/>
      <c r="F141" s="252"/>
    </row>
    <row r="142" spans="1:6" ht="33" customHeight="1" thickBot="1" x14ac:dyDescent="0.3">
      <c r="A142" s="278" t="s">
        <v>78</v>
      </c>
      <c r="B142" s="269"/>
      <c r="C142" s="269"/>
      <c r="D142" s="269"/>
      <c r="E142" s="269"/>
      <c r="F142" s="252"/>
    </row>
    <row r="143" spans="1:6" ht="30.75" customHeight="1" thickBot="1" x14ac:dyDescent="0.3">
      <c r="A143" s="278" t="s">
        <v>111</v>
      </c>
      <c r="B143" s="269"/>
      <c r="C143" s="269"/>
      <c r="D143" s="269"/>
      <c r="E143" s="269"/>
      <c r="F143" s="252"/>
    </row>
    <row r="144" spans="1:6" ht="33.75" customHeight="1" thickBot="1" x14ac:dyDescent="0.3">
      <c r="A144" s="278" t="s">
        <v>112</v>
      </c>
      <c r="B144" s="269"/>
      <c r="C144" s="269"/>
      <c r="D144" s="269"/>
      <c r="E144" s="269"/>
      <c r="F144" s="252"/>
    </row>
    <row r="145" spans="1:6" ht="19.5" customHeight="1" thickBot="1" x14ac:dyDescent="0.3">
      <c r="A145" s="278" t="s">
        <v>113</v>
      </c>
      <c r="B145" s="269"/>
      <c r="C145" s="269"/>
      <c r="D145" s="269"/>
      <c r="E145" s="269"/>
      <c r="F145" s="252"/>
    </row>
    <row r="146" spans="1:6" ht="29.25" customHeight="1" thickBot="1" x14ac:dyDescent="0.3">
      <c r="A146" s="268" t="s">
        <v>114</v>
      </c>
      <c r="B146" s="271">
        <v>0</v>
      </c>
      <c r="C146" s="271">
        <v>1000</v>
      </c>
      <c r="D146" s="271">
        <v>1000</v>
      </c>
      <c r="E146" s="271">
        <v>1000</v>
      </c>
      <c r="F146" s="252"/>
    </row>
    <row r="147" spans="1:6" ht="30" customHeight="1" thickBot="1" x14ac:dyDescent="0.3">
      <c r="A147" s="278" t="s">
        <v>78</v>
      </c>
      <c r="B147" s="271">
        <v>0</v>
      </c>
      <c r="C147" s="271">
        <v>1000</v>
      </c>
      <c r="D147" s="271">
        <v>1000</v>
      </c>
      <c r="E147" s="271">
        <v>1000</v>
      </c>
      <c r="F147" s="252"/>
    </row>
    <row r="148" spans="1:6" ht="24" customHeight="1" thickBot="1" x14ac:dyDescent="0.3">
      <c r="A148" s="278" t="s">
        <v>111</v>
      </c>
      <c r="B148" s="271"/>
      <c r="C148" s="269"/>
      <c r="D148" s="269"/>
      <c r="E148" s="269"/>
      <c r="F148" s="252"/>
    </row>
    <row r="149" spans="1:6" ht="32.25" customHeight="1" thickBot="1" x14ac:dyDescent="0.3">
      <c r="A149" s="278" t="s">
        <v>112</v>
      </c>
      <c r="B149" s="271"/>
      <c r="C149" s="269"/>
      <c r="D149" s="269"/>
      <c r="E149" s="269"/>
      <c r="F149" s="252"/>
    </row>
    <row r="150" spans="1:6" ht="27.75" customHeight="1" thickBot="1" x14ac:dyDescent="0.3">
      <c r="A150" s="278" t="s">
        <v>113</v>
      </c>
      <c r="B150" s="271"/>
      <c r="C150" s="269"/>
      <c r="D150" s="269"/>
      <c r="E150" s="269"/>
      <c r="F150" s="252"/>
    </row>
    <row r="151" spans="1:6" ht="35.25" customHeight="1" thickBot="1" x14ac:dyDescent="0.3">
      <c r="A151" s="273" t="s">
        <v>93</v>
      </c>
      <c r="B151" s="271">
        <f>B146+B141</f>
        <v>0</v>
      </c>
      <c r="C151" s="271">
        <f>C146+C141</f>
        <v>1000</v>
      </c>
      <c r="D151" s="271">
        <f>D146+D141</f>
        <v>1000</v>
      </c>
      <c r="E151" s="271">
        <f>E146+E141</f>
        <v>1000</v>
      </c>
      <c r="F151" s="252"/>
    </row>
    <row r="152" spans="1:6" ht="39.75" customHeight="1" x14ac:dyDescent="0.25">
      <c r="A152" s="910" t="s">
        <v>218</v>
      </c>
      <c r="B152" s="913" t="s">
        <v>314</v>
      </c>
      <c r="C152" s="914"/>
      <c r="D152" s="914"/>
      <c r="E152" s="915"/>
      <c r="F152" s="252"/>
    </row>
    <row r="153" spans="1:6" ht="33" customHeight="1" x14ac:dyDescent="0.25">
      <c r="A153" s="911"/>
      <c r="B153" s="916"/>
      <c r="C153" s="917"/>
      <c r="D153" s="917"/>
      <c r="E153" s="918"/>
      <c r="F153" s="252"/>
    </row>
    <row r="154" spans="1:6" ht="28.5" customHeight="1" thickBot="1" x14ac:dyDescent="0.3">
      <c r="A154" s="912"/>
      <c r="B154" s="919"/>
      <c r="C154" s="920"/>
      <c r="D154" s="920"/>
      <c r="E154" s="921"/>
      <c r="F154" s="252"/>
    </row>
    <row r="155" spans="1:6" ht="28.5" customHeight="1" thickBot="1" x14ac:dyDescent="0.3">
      <c r="A155" s="279"/>
      <c r="B155" s="280"/>
      <c r="C155" s="280"/>
      <c r="D155" s="280"/>
      <c r="E155" s="281"/>
      <c r="F155" s="252"/>
    </row>
    <row r="156" spans="1:6" ht="42.75" customHeight="1" thickBot="1" x14ac:dyDescent="0.3">
      <c r="A156" s="274" t="s">
        <v>121</v>
      </c>
      <c r="B156" s="907" t="s">
        <v>304</v>
      </c>
      <c r="C156" s="908"/>
      <c r="D156" s="908"/>
      <c r="E156" s="909"/>
      <c r="F156" s="252"/>
    </row>
    <row r="157" spans="1:6" ht="76.5" customHeight="1" thickBot="1" x14ac:dyDescent="0.3">
      <c r="A157" s="275" t="s">
        <v>315</v>
      </c>
      <c r="B157" s="276" t="s">
        <v>316</v>
      </c>
      <c r="C157" s="277" t="s">
        <v>264</v>
      </c>
      <c r="D157" s="888" t="s">
        <v>317</v>
      </c>
      <c r="E157" s="890"/>
      <c r="F157" s="252"/>
    </row>
    <row r="158" spans="1:6" ht="48.75" customHeight="1" thickBot="1" x14ac:dyDescent="0.3">
      <c r="A158" s="258" t="s">
        <v>65</v>
      </c>
      <c r="B158" s="894" t="s">
        <v>318</v>
      </c>
      <c r="C158" s="895"/>
      <c r="D158" s="895"/>
      <c r="E158" s="896"/>
      <c r="F158" s="252"/>
    </row>
    <row r="159" spans="1:6" ht="26.25" customHeight="1" thickBot="1" x14ac:dyDescent="0.3">
      <c r="A159" s="258" t="s">
        <v>67</v>
      </c>
      <c r="B159" s="906" t="s">
        <v>309</v>
      </c>
      <c r="C159" s="904"/>
      <c r="D159" s="904"/>
      <c r="E159" s="905"/>
      <c r="F159" s="252"/>
    </row>
    <row r="160" spans="1:6" ht="33.75" customHeight="1" x14ac:dyDescent="0.25">
      <c r="A160" s="899"/>
      <c r="B160" s="262">
        <v>2019</v>
      </c>
      <c r="C160" s="262">
        <v>2020</v>
      </c>
      <c r="D160" s="262">
        <v>2021</v>
      </c>
      <c r="E160" s="262">
        <v>2022</v>
      </c>
      <c r="F160" s="252"/>
    </row>
    <row r="161" spans="1:6" ht="28.5" customHeight="1" thickBot="1" x14ac:dyDescent="0.3">
      <c r="A161" s="900"/>
      <c r="B161" s="263" t="s">
        <v>48</v>
      </c>
      <c r="C161" s="263" t="s">
        <v>49</v>
      </c>
      <c r="D161" s="263" t="s">
        <v>49</v>
      </c>
      <c r="E161" s="263" t="s">
        <v>49</v>
      </c>
      <c r="F161" s="252"/>
    </row>
    <row r="162" spans="1:6" ht="27" customHeight="1" thickBot="1" x14ac:dyDescent="0.3">
      <c r="A162" s="258" t="s">
        <v>69</v>
      </c>
      <c r="B162" s="264">
        <v>0</v>
      </c>
      <c r="C162" s="264">
        <v>35</v>
      </c>
      <c r="D162" s="264">
        <v>23</v>
      </c>
      <c r="E162" s="264">
        <v>23</v>
      </c>
      <c r="F162" s="252"/>
    </row>
    <row r="163" spans="1:6" ht="28.5" customHeight="1" thickBot="1" x14ac:dyDescent="0.3">
      <c r="A163" s="258" t="s">
        <v>70</v>
      </c>
      <c r="B163" s="264">
        <v>0</v>
      </c>
      <c r="C163" s="264">
        <v>1000</v>
      </c>
      <c r="D163" s="264">
        <v>1000</v>
      </c>
      <c r="E163" s="264">
        <v>1000</v>
      </c>
      <c r="F163" s="252"/>
    </row>
    <row r="164" spans="1:6" ht="25.5" customHeight="1" thickBot="1" x14ac:dyDescent="0.3">
      <c r="A164" s="258" t="s">
        <v>71</v>
      </c>
      <c r="B164" s="264"/>
      <c r="C164" s="264">
        <f>C163/C162</f>
        <v>28.571428571428573</v>
      </c>
      <c r="D164" s="264">
        <f>D163/D162</f>
        <v>43.478260869565219</v>
      </c>
      <c r="E164" s="264">
        <f>E163/E162</f>
        <v>43.478260869565219</v>
      </c>
      <c r="F164" s="252"/>
    </row>
    <row r="165" spans="1:6" ht="28.5" customHeight="1" thickBot="1" x14ac:dyDescent="0.3">
      <c r="A165" s="258" t="s">
        <v>72</v>
      </c>
      <c r="B165" s="265" t="s">
        <v>73</v>
      </c>
      <c r="C165" s="266"/>
      <c r="D165" s="266">
        <f t="shared" ref="D165:E167" si="3">D162/C162-1</f>
        <v>-0.34285714285714286</v>
      </c>
      <c r="E165" s="266">
        <f t="shared" si="3"/>
        <v>0</v>
      </c>
      <c r="F165" s="252"/>
    </row>
    <row r="166" spans="1:6" ht="31.5" customHeight="1" thickBot="1" x14ac:dyDescent="0.3">
      <c r="A166" s="258" t="s">
        <v>74</v>
      </c>
      <c r="B166" s="265" t="s">
        <v>73</v>
      </c>
      <c r="C166" s="266"/>
      <c r="D166" s="266">
        <f t="shared" si="3"/>
        <v>0</v>
      </c>
      <c r="E166" s="266">
        <f t="shared" si="3"/>
        <v>0</v>
      </c>
      <c r="F166" s="252"/>
    </row>
    <row r="167" spans="1:6" ht="42.75" customHeight="1" thickBot="1" x14ac:dyDescent="0.3">
      <c r="A167" s="258" t="s">
        <v>75</v>
      </c>
      <c r="B167" s="265" t="s">
        <v>73</v>
      </c>
      <c r="C167" s="266"/>
      <c r="D167" s="266">
        <f t="shared" si="3"/>
        <v>0.52173913043478248</v>
      </c>
      <c r="E167" s="266">
        <f t="shared" si="3"/>
        <v>0</v>
      </c>
      <c r="F167" s="252"/>
    </row>
    <row r="168" spans="1:6" ht="42" customHeight="1" thickBot="1" x14ac:dyDescent="0.3">
      <c r="A168" s="891" t="s">
        <v>98</v>
      </c>
      <c r="B168" s="892"/>
      <c r="C168" s="892"/>
      <c r="D168" s="892"/>
      <c r="E168" s="893"/>
      <c r="F168" s="252"/>
    </row>
    <row r="169" spans="1:6" ht="39" customHeight="1" x14ac:dyDescent="0.25">
      <c r="A169" s="899"/>
      <c r="B169" s="262">
        <v>2019</v>
      </c>
      <c r="C169" s="262">
        <v>2020</v>
      </c>
      <c r="D169" s="262">
        <v>2021</v>
      </c>
      <c r="E169" s="262">
        <v>2022</v>
      </c>
      <c r="F169" s="252"/>
    </row>
    <row r="170" spans="1:6" ht="24.75" customHeight="1" thickBot="1" x14ac:dyDescent="0.3">
      <c r="A170" s="900"/>
      <c r="B170" s="263" t="s">
        <v>48</v>
      </c>
      <c r="C170" s="263" t="s">
        <v>49</v>
      </c>
      <c r="D170" s="263" t="s">
        <v>49</v>
      </c>
      <c r="E170" s="263" t="s">
        <v>49</v>
      </c>
      <c r="F170" s="252"/>
    </row>
    <row r="171" spans="1:6" ht="24.75" customHeight="1" thickBot="1" x14ac:dyDescent="0.3">
      <c r="A171" s="268" t="s">
        <v>110</v>
      </c>
      <c r="B171" s="269"/>
      <c r="C171" s="269"/>
      <c r="D171" s="269"/>
      <c r="E171" s="269"/>
      <c r="F171" s="252"/>
    </row>
    <row r="172" spans="1:6" ht="33" customHeight="1" thickBot="1" x14ac:dyDescent="0.3">
      <c r="A172" s="278" t="s">
        <v>78</v>
      </c>
      <c r="B172" s="269"/>
      <c r="C172" s="269"/>
      <c r="D172" s="269"/>
      <c r="E172" s="269"/>
      <c r="F172" s="252"/>
    </row>
    <row r="173" spans="1:6" ht="30.75" customHeight="1" thickBot="1" x14ac:dyDescent="0.3">
      <c r="A173" s="278" t="s">
        <v>111</v>
      </c>
      <c r="B173" s="269"/>
      <c r="C173" s="269"/>
      <c r="D173" s="269"/>
      <c r="E173" s="269"/>
      <c r="F173" s="252"/>
    </row>
    <row r="174" spans="1:6" ht="33.75" customHeight="1" thickBot="1" x14ac:dyDescent="0.3">
      <c r="A174" s="278" t="s">
        <v>112</v>
      </c>
      <c r="B174" s="269"/>
      <c r="C174" s="269"/>
      <c r="D174" s="269"/>
      <c r="E174" s="269"/>
      <c r="F174" s="252"/>
    </row>
    <row r="175" spans="1:6" ht="19.5" customHeight="1" thickBot="1" x14ac:dyDescent="0.3">
      <c r="A175" s="278" t="s">
        <v>113</v>
      </c>
      <c r="B175" s="269"/>
      <c r="C175" s="269"/>
      <c r="D175" s="269"/>
      <c r="E175" s="269"/>
      <c r="F175" s="252"/>
    </row>
    <row r="176" spans="1:6" ht="29.25" customHeight="1" thickBot="1" x14ac:dyDescent="0.3">
      <c r="A176" s="268" t="s">
        <v>114</v>
      </c>
      <c r="B176" s="271">
        <v>0</v>
      </c>
      <c r="C176" s="271">
        <v>1000</v>
      </c>
      <c r="D176" s="271">
        <v>1000</v>
      </c>
      <c r="E176" s="271">
        <v>1000</v>
      </c>
      <c r="F176" s="252"/>
    </row>
    <row r="177" spans="1:6" ht="30" customHeight="1" thickBot="1" x14ac:dyDescent="0.3">
      <c r="A177" s="278" t="s">
        <v>78</v>
      </c>
      <c r="B177" s="271">
        <v>0</v>
      </c>
      <c r="C177" s="271">
        <v>1000</v>
      </c>
      <c r="D177" s="271">
        <v>1000</v>
      </c>
      <c r="E177" s="271">
        <v>1000</v>
      </c>
      <c r="F177" s="252"/>
    </row>
    <row r="178" spans="1:6" ht="24" customHeight="1" thickBot="1" x14ac:dyDescent="0.3">
      <c r="A178" s="278" t="s">
        <v>111</v>
      </c>
      <c r="B178" s="271"/>
      <c r="C178" s="269"/>
      <c r="D178" s="269"/>
      <c r="E178" s="269"/>
      <c r="F178" s="252"/>
    </row>
    <row r="179" spans="1:6" ht="32.25" customHeight="1" thickBot="1" x14ac:dyDescent="0.3">
      <c r="A179" s="278" t="s">
        <v>112</v>
      </c>
      <c r="B179" s="271"/>
      <c r="C179" s="269"/>
      <c r="D179" s="269"/>
      <c r="E179" s="269"/>
      <c r="F179" s="252"/>
    </row>
    <row r="180" spans="1:6" ht="27.75" customHeight="1" thickBot="1" x14ac:dyDescent="0.3">
      <c r="A180" s="278" t="s">
        <v>113</v>
      </c>
      <c r="B180" s="271"/>
      <c r="C180" s="269"/>
      <c r="D180" s="269"/>
      <c r="E180" s="269"/>
      <c r="F180" s="252"/>
    </row>
    <row r="181" spans="1:6" ht="35.25" customHeight="1" thickBot="1" x14ac:dyDescent="0.3">
      <c r="A181" s="273" t="s">
        <v>93</v>
      </c>
      <c r="B181" s="271">
        <f>B176+B171</f>
        <v>0</v>
      </c>
      <c r="C181" s="271">
        <f>C176+C171</f>
        <v>1000</v>
      </c>
      <c r="D181" s="271">
        <f>D176+D171</f>
        <v>1000</v>
      </c>
      <c r="E181" s="271">
        <f>E176+E171</f>
        <v>1000</v>
      </c>
      <c r="F181" s="252"/>
    </row>
    <row r="182" spans="1:6" ht="39.75" customHeight="1" x14ac:dyDescent="0.25">
      <c r="A182" s="910" t="s">
        <v>224</v>
      </c>
      <c r="B182" s="913" t="s">
        <v>319</v>
      </c>
      <c r="C182" s="914"/>
      <c r="D182" s="914"/>
      <c r="E182" s="915"/>
      <c r="F182" s="252"/>
    </row>
    <row r="183" spans="1:6" ht="33" customHeight="1" x14ac:dyDescent="0.25">
      <c r="A183" s="911"/>
      <c r="B183" s="916"/>
      <c r="C183" s="917"/>
      <c r="D183" s="917"/>
      <c r="E183" s="918"/>
      <c r="F183" s="252"/>
    </row>
    <row r="184" spans="1:6" ht="28.5" customHeight="1" thickBot="1" x14ac:dyDescent="0.3">
      <c r="A184" s="912"/>
      <c r="B184" s="919"/>
      <c r="C184" s="920"/>
      <c r="D184" s="920"/>
      <c r="E184" s="921"/>
      <c r="F184" s="252"/>
    </row>
    <row r="185" spans="1:6" ht="35.25" customHeight="1" thickBot="1" x14ac:dyDescent="0.3">
      <c r="A185" s="260" t="s">
        <v>320</v>
      </c>
      <c r="B185" s="282">
        <f>B163+B133+B104+B65+B29</f>
        <v>76000</v>
      </c>
      <c r="C185" s="282">
        <f>C163+C133+C104+C65+C29</f>
        <v>77000</v>
      </c>
      <c r="D185" s="282">
        <f>D163+D133+D104+D65+D29</f>
        <v>80000</v>
      </c>
      <c r="E185" s="282">
        <f>E163+E133+E104+E65+E29</f>
        <v>80500</v>
      </c>
      <c r="F185" s="252"/>
    </row>
    <row r="186" spans="1:6" ht="38.25" thickBot="1" x14ac:dyDescent="0.3">
      <c r="A186" s="260" t="s">
        <v>321</v>
      </c>
      <c r="B186" s="282">
        <f>B187+B190+B193+B199+B213</f>
        <v>76000</v>
      </c>
      <c r="C186" s="282">
        <f>C187+C190+C193+C199+C213</f>
        <v>77000</v>
      </c>
      <c r="D186" s="282">
        <f>D187+D190+D193+D199+D213</f>
        <v>80000</v>
      </c>
      <c r="E186" s="282">
        <f>E187+E190+E193+E199+E213</f>
        <v>80500</v>
      </c>
      <c r="F186" s="252"/>
    </row>
    <row r="187" spans="1:6" ht="19.5" thickBot="1" x14ac:dyDescent="0.3">
      <c r="A187" s="268" t="s">
        <v>77</v>
      </c>
      <c r="B187" s="269">
        <f t="shared" ref="B187:E188" si="4">B73+B37</f>
        <v>21000</v>
      </c>
      <c r="C187" s="269">
        <f t="shared" si="4"/>
        <v>21000</v>
      </c>
      <c r="D187" s="269">
        <f t="shared" si="4"/>
        <v>21000</v>
      </c>
      <c r="E187" s="269">
        <f t="shared" si="4"/>
        <v>21000</v>
      </c>
      <c r="F187" s="252"/>
    </row>
    <row r="188" spans="1:6" ht="19.5" thickBot="1" x14ac:dyDescent="0.3">
      <c r="A188" s="270" t="s">
        <v>78</v>
      </c>
      <c r="B188" s="269">
        <f t="shared" si="4"/>
        <v>21000</v>
      </c>
      <c r="C188" s="269">
        <f t="shared" si="4"/>
        <v>21000</v>
      </c>
      <c r="D188" s="269">
        <f t="shared" si="4"/>
        <v>21000</v>
      </c>
      <c r="E188" s="269">
        <f t="shared" si="4"/>
        <v>21000</v>
      </c>
      <c r="F188" s="267"/>
    </row>
    <row r="189" spans="1:6" ht="19.5" thickBot="1" x14ac:dyDescent="0.3">
      <c r="A189" s="270" t="s">
        <v>79</v>
      </c>
      <c r="B189" s="269">
        <f>B39</f>
        <v>0</v>
      </c>
      <c r="C189" s="272"/>
      <c r="D189" s="272"/>
      <c r="E189" s="272"/>
      <c r="F189" s="252"/>
    </row>
    <row r="190" spans="1:6" ht="35.25" customHeight="1" thickBot="1" x14ac:dyDescent="0.3">
      <c r="A190" s="268" t="s">
        <v>80</v>
      </c>
      <c r="B190" s="269">
        <f t="shared" ref="B190:E191" si="5">B76+B40</f>
        <v>4000</v>
      </c>
      <c r="C190" s="269">
        <f t="shared" si="5"/>
        <v>4000</v>
      </c>
      <c r="D190" s="269">
        <f t="shared" si="5"/>
        <v>4000</v>
      </c>
      <c r="E190" s="269">
        <f t="shared" si="5"/>
        <v>4000</v>
      </c>
      <c r="F190" s="252"/>
    </row>
    <row r="191" spans="1:6" ht="23.25" customHeight="1" thickBot="1" x14ac:dyDescent="0.3">
      <c r="A191" s="270" t="s">
        <v>78</v>
      </c>
      <c r="B191" s="269">
        <f t="shared" si="5"/>
        <v>4000</v>
      </c>
      <c r="C191" s="269">
        <f t="shared" si="5"/>
        <v>4000</v>
      </c>
      <c r="D191" s="269">
        <f t="shared" si="5"/>
        <v>4000</v>
      </c>
      <c r="E191" s="269">
        <f t="shared" si="5"/>
        <v>4000</v>
      </c>
      <c r="F191" s="252"/>
    </row>
    <row r="192" spans="1:6" ht="19.5" thickBot="1" x14ac:dyDescent="0.3">
      <c r="A192" s="270" t="s">
        <v>79</v>
      </c>
      <c r="B192" s="269">
        <f>B42</f>
        <v>0</v>
      </c>
      <c r="C192" s="283"/>
      <c r="D192" s="272"/>
      <c r="E192" s="272"/>
      <c r="F192" s="252"/>
    </row>
    <row r="193" spans="1:6" ht="19.5" thickBot="1" x14ac:dyDescent="0.3">
      <c r="A193" s="268" t="s">
        <v>81</v>
      </c>
      <c r="B193" s="269">
        <f t="shared" ref="B193:E194" si="6">B79+B43</f>
        <v>40000</v>
      </c>
      <c r="C193" s="269">
        <f t="shared" si="6"/>
        <v>42000</v>
      </c>
      <c r="D193" s="269">
        <f t="shared" si="6"/>
        <v>45000</v>
      </c>
      <c r="E193" s="269">
        <f t="shared" si="6"/>
        <v>45500</v>
      </c>
      <c r="F193" s="252"/>
    </row>
    <row r="194" spans="1:6" ht="19.5" thickBot="1" x14ac:dyDescent="0.3">
      <c r="A194" s="270" t="s">
        <v>78</v>
      </c>
      <c r="B194" s="269">
        <f t="shared" si="6"/>
        <v>40000</v>
      </c>
      <c r="C194" s="269">
        <f t="shared" si="6"/>
        <v>42000</v>
      </c>
      <c r="D194" s="269">
        <f t="shared" si="6"/>
        <v>45000</v>
      </c>
      <c r="E194" s="269">
        <f t="shared" si="6"/>
        <v>45500</v>
      </c>
      <c r="F194" s="252"/>
    </row>
    <row r="195" spans="1:6" ht="19.5" thickBot="1" x14ac:dyDescent="0.3">
      <c r="A195" s="270" t="s">
        <v>79</v>
      </c>
      <c r="B195" s="269">
        <f>B45</f>
        <v>0</v>
      </c>
      <c r="C195" s="272"/>
      <c r="D195" s="272"/>
      <c r="E195" s="272"/>
      <c r="F195" s="252"/>
    </row>
    <row r="196" spans="1:6" ht="19.5" thickBot="1" x14ac:dyDescent="0.3">
      <c r="A196" s="268" t="s">
        <v>82</v>
      </c>
      <c r="B196" s="269">
        <f>B46</f>
        <v>0</v>
      </c>
      <c r="C196" s="269"/>
      <c r="D196" s="269"/>
      <c r="E196" s="269"/>
      <c r="F196" s="252"/>
    </row>
    <row r="197" spans="1:6" ht="19.5" thickBot="1" x14ac:dyDescent="0.3">
      <c r="A197" s="270" t="s">
        <v>78</v>
      </c>
      <c r="B197" s="269">
        <f>B47</f>
        <v>0</v>
      </c>
      <c r="C197" s="269"/>
      <c r="D197" s="269"/>
      <c r="E197" s="269"/>
      <c r="F197" s="252"/>
    </row>
    <row r="198" spans="1:6" ht="19.5" thickBot="1" x14ac:dyDescent="0.3">
      <c r="A198" s="270" t="s">
        <v>79</v>
      </c>
      <c r="B198" s="269">
        <f>B48</f>
        <v>0</v>
      </c>
      <c r="C198" s="272"/>
      <c r="D198" s="272"/>
      <c r="E198" s="272"/>
      <c r="F198" s="252"/>
    </row>
    <row r="199" spans="1:6" ht="19.5" thickBot="1" x14ac:dyDescent="0.3">
      <c r="A199" s="268" t="s">
        <v>83</v>
      </c>
      <c r="B199" s="269">
        <f t="shared" ref="B199:E200" si="7">B85+B49</f>
        <v>8000</v>
      </c>
      <c r="C199" s="269">
        <f t="shared" si="7"/>
        <v>8000</v>
      </c>
      <c r="D199" s="269">
        <f t="shared" si="7"/>
        <v>8000</v>
      </c>
      <c r="E199" s="269">
        <f t="shared" si="7"/>
        <v>8000</v>
      </c>
      <c r="F199" s="252"/>
    </row>
    <row r="200" spans="1:6" ht="19.5" thickBot="1" x14ac:dyDescent="0.3">
      <c r="A200" s="270" t="s">
        <v>78</v>
      </c>
      <c r="B200" s="269">
        <f t="shared" si="7"/>
        <v>8000</v>
      </c>
      <c r="C200" s="269">
        <f t="shared" si="7"/>
        <v>8000</v>
      </c>
      <c r="D200" s="269">
        <f t="shared" si="7"/>
        <v>8000</v>
      </c>
      <c r="E200" s="269">
        <f t="shared" si="7"/>
        <v>8000</v>
      </c>
      <c r="F200" s="252"/>
    </row>
    <row r="201" spans="1:6" ht="19.5" thickBot="1" x14ac:dyDescent="0.3">
      <c r="A201" s="270" t="s">
        <v>79</v>
      </c>
      <c r="B201" s="269">
        <f t="shared" ref="B201:B207" si="8">B51</f>
        <v>0</v>
      </c>
      <c r="C201" s="272"/>
      <c r="D201" s="272"/>
      <c r="E201" s="272"/>
      <c r="F201" s="252"/>
    </row>
    <row r="202" spans="1:6" ht="19.5" thickBot="1" x14ac:dyDescent="0.3">
      <c r="A202" s="268" t="s">
        <v>84</v>
      </c>
      <c r="B202" s="269">
        <f t="shared" si="8"/>
        <v>0</v>
      </c>
      <c r="C202" s="271">
        <v>0</v>
      </c>
      <c r="D202" s="271">
        <v>0</v>
      </c>
      <c r="E202" s="271">
        <v>0</v>
      </c>
      <c r="F202" s="252"/>
    </row>
    <row r="203" spans="1:6" ht="19.5" thickBot="1" x14ac:dyDescent="0.3">
      <c r="A203" s="270" t="s">
        <v>78</v>
      </c>
      <c r="B203" s="269">
        <f t="shared" si="8"/>
        <v>0</v>
      </c>
      <c r="C203" s="271"/>
      <c r="D203" s="271"/>
      <c r="E203" s="271"/>
      <c r="F203" s="252"/>
    </row>
    <row r="204" spans="1:6" ht="19.5" thickBot="1" x14ac:dyDescent="0.3">
      <c r="A204" s="270" t="s">
        <v>79</v>
      </c>
      <c r="B204" s="269">
        <f t="shared" si="8"/>
        <v>0</v>
      </c>
      <c r="C204" s="272"/>
      <c r="D204" s="272"/>
      <c r="E204" s="272"/>
      <c r="F204" s="252"/>
    </row>
    <row r="205" spans="1:6" ht="19.5" thickBot="1" x14ac:dyDescent="0.3">
      <c r="A205" s="268" t="s">
        <v>85</v>
      </c>
      <c r="B205" s="269">
        <f t="shared" si="8"/>
        <v>0</v>
      </c>
      <c r="C205" s="269">
        <v>0</v>
      </c>
      <c r="D205" s="269">
        <v>0</v>
      </c>
      <c r="E205" s="269">
        <v>0</v>
      </c>
      <c r="F205" s="252"/>
    </row>
    <row r="206" spans="1:6" ht="19.5" thickBot="1" x14ac:dyDescent="0.3">
      <c r="A206" s="270" t="s">
        <v>78</v>
      </c>
      <c r="B206" s="269">
        <f t="shared" si="8"/>
        <v>0</v>
      </c>
      <c r="C206" s="269"/>
      <c r="D206" s="269"/>
      <c r="E206" s="269"/>
      <c r="F206" s="252"/>
    </row>
    <row r="207" spans="1:6" ht="19.5" thickBot="1" x14ac:dyDescent="0.3">
      <c r="A207" s="270" t="s">
        <v>79</v>
      </c>
      <c r="B207" s="269">
        <f t="shared" si="8"/>
        <v>0</v>
      </c>
      <c r="C207" s="272"/>
      <c r="D207" s="272"/>
      <c r="E207" s="272"/>
      <c r="F207" s="252"/>
    </row>
    <row r="208" spans="1:6" ht="19.5" thickBot="1" x14ac:dyDescent="0.25">
      <c r="A208" s="268" t="s">
        <v>194</v>
      </c>
      <c r="B208" s="269"/>
      <c r="C208" s="269">
        <v>0</v>
      </c>
      <c r="D208" s="269">
        <v>0</v>
      </c>
      <c r="E208" s="269">
        <v>0</v>
      </c>
      <c r="F208" s="284"/>
    </row>
    <row r="209" spans="1:6" ht="19.5" thickBot="1" x14ac:dyDescent="0.25">
      <c r="A209" s="270" t="s">
        <v>78</v>
      </c>
      <c r="B209" s="269">
        <f>B95</f>
        <v>0</v>
      </c>
      <c r="C209" s="269"/>
      <c r="D209" s="269"/>
      <c r="E209" s="269"/>
      <c r="F209" s="284"/>
    </row>
    <row r="210" spans="1:6" ht="19.5" thickBot="1" x14ac:dyDescent="0.25">
      <c r="A210" s="270" t="s">
        <v>111</v>
      </c>
      <c r="B210" s="269">
        <f>B96</f>
        <v>0</v>
      </c>
      <c r="C210" s="269"/>
      <c r="D210" s="269"/>
      <c r="E210" s="269"/>
      <c r="F210" s="284"/>
    </row>
    <row r="211" spans="1:6" ht="19.5" thickBot="1" x14ac:dyDescent="0.25">
      <c r="A211" s="270" t="s">
        <v>112</v>
      </c>
      <c r="B211" s="269"/>
      <c r="C211" s="269"/>
      <c r="D211" s="269"/>
      <c r="E211" s="269"/>
      <c r="F211" s="284"/>
    </row>
    <row r="212" spans="1:6" ht="19.5" thickBot="1" x14ac:dyDescent="0.3">
      <c r="A212" s="270" t="s">
        <v>113</v>
      </c>
      <c r="B212" s="271"/>
      <c r="C212" s="272"/>
      <c r="D212" s="272"/>
      <c r="E212" s="272"/>
      <c r="F212" s="252"/>
    </row>
    <row r="213" spans="1:6" ht="19.5" thickBot="1" x14ac:dyDescent="0.3">
      <c r="A213" s="268" t="s">
        <v>195</v>
      </c>
      <c r="B213" s="269">
        <f>B146+B117</f>
        <v>3000</v>
      </c>
      <c r="C213" s="269">
        <f t="shared" ref="C213:E214" si="9">C146+C176</f>
        <v>2000</v>
      </c>
      <c r="D213" s="269">
        <f t="shared" si="9"/>
        <v>2000</v>
      </c>
      <c r="E213" s="269">
        <f t="shared" si="9"/>
        <v>2000</v>
      </c>
      <c r="F213" s="252"/>
    </row>
    <row r="214" spans="1:6" ht="19.5" thickBot="1" x14ac:dyDescent="0.3">
      <c r="A214" s="270" t="s">
        <v>78</v>
      </c>
      <c r="B214" s="269">
        <f>B147+B118</f>
        <v>3000</v>
      </c>
      <c r="C214" s="269">
        <f t="shared" si="9"/>
        <v>2000</v>
      </c>
      <c r="D214" s="269">
        <f t="shared" si="9"/>
        <v>2000</v>
      </c>
      <c r="E214" s="269">
        <f t="shared" si="9"/>
        <v>2000</v>
      </c>
      <c r="F214" s="252"/>
    </row>
    <row r="215" spans="1:6" ht="19.5" thickBot="1" x14ac:dyDescent="0.3">
      <c r="A215" s="270" t="s">
        <v>111</v>
      </c>
      <c r="B215" s="269"/>
      <c r="C215" s="269"/>
      <c r="D215" s="269"/>
      <c r="E215" s="269"/>
      <c r="F215" s="252"/>
    </row>
    <row r="216" spans="1:6" ht="19.5" thickBot="1" x14ac:dyDescent="0.3">
      <c r="A216" s="270" t="s">
        <v>112</v>
      </c>
      <c r="B216" s="269"/>
      <c r="C216" s="269"/>
      <c r="D216" s="269"/>
      <c r="E216" s="269"/>
      <c r="F216" s="252"/>
    </row>
    <row r="217" spans="1:6" ht="19.5" thickBot="1" x14ac:dyDescent="0.3">
      <c r="A217" s="270" t="s">
        <v>113</v>
      </c>
      <c r="B217" s="271"/>
      <c r="C217" s="272"/>
      <c r="D217" s="272"/>
      <c r="E217" s="272"/>
      <c r="F217" s="252"/>
    </row>
    <row r="218" spans="1:6" ht="15" x14ac:dyDescent="0.25">
      <c r="A218" s="910" t="s">
        <v>322</v>
      </c>
      <c r="B218" s="922"/>
      <c r="C218" s="923"/>
      <c r="D218" s="923"/>
      <c r="E218" s="924"/>
      <c r="F218" s="252"/>
    </row>
    <row r="219" spans="1:6" ht="15" x14ac:dyDescent="0.25">
      <c r="A219" s="911"/>
      <c r="B219" s="925"/>
      <c r="C219" s="926"/>
      <c r="D219" s="926"/>
      <c r="E219" s="927"/>
      <c r="F219" s="252"/>
    </row>
    <row r="220" spans="1:6" ht="15.75" thickBot="1" x14ac:dyDescent="0.3">
      <c r="A220" s="912"/>
      <c r="B220" s="928"/>
      <c r="C220" s="929"/>
      <c r="D220" s="929"/>
      <c r="E220" s="930"/>
      <c r="F220" s="252"/>
    </row>
    <row r="221" spans="1:6" ht="19.5" thickBot="1" x14ac:dyDescent="0.3">
      <c r="A221" s="260" t="s">
        <v>87</v>
      </c>
      <c r="B221" s="285">
        <f>IF(B186-B185=0,0)</f>
        <v>0</v>
      </c>
      <c r="C221" s="285">
        <f>IF(C186-C185=0,0)</f>
        <v>0</v>
      </c>
      <c r="D221" s="285">
        <f>IF(D186-D185=0,0)</f>
        <v>0</v>
      </c>
      <c r="E221" s="285">
        <f>IF(E186-E185=0,0)</f>
        <v>0</v>
      </c>
      <c r="F221" s="252"/>
    </row>
    <row r="222" spans="1:6" ht="18.75" x14ac:dyDescent="0.25">
      <c r="A222" s="286"/>
      <c r="B222" s="287"/>
      <c r="C222" s="287"/>
      <c r="D222" s="287"/>
      <c r="E222" s="287"/>
      <c r="F222" s="252"/>
    </row>
  </sheetData>
  <mergeCells count="57">
    <mergeCell ref="A218:A220"/>
    <mergeCell ref="B218:E220"/>
    <mergeCell ref="B159:E159"/>
    <mergeCell ref="A160:A161"/>
    <mergeCell ref="A168:E168"/>
    <mergeCell ref="A169:A170"/>
    <mergeCell ref="A182:A184"/>
    <mergeCell ref="B182:E184"/>
    <mergeCell ref="A139:A140"/>
    <mergeCell ref="A152:A154"/>
    <mergeCell ref="B152:E154"/>
    <mergeCell ref="B156:E156"/>
    <mergeCell ref="D157:E157"/>
    <mergeCell ref="B158:E158"/>
    <mergeCell ref="B126:E126"/>
    <mergeCell ref="D127:E127"/>
    <mergeCell ref="B128:E128"/>
    <mergeCell ref="B129:E129"/>
    <mergeCell ref="A130:A131"/>
    <mergeCell ref="A138:E138"/>
    <mergeCell ref="B100:E100"/>
    <mergeCell ref="A101:A102"/>
    <mergeCell ref="A109:E109"/>
    <mergeCell ref="A110:A111"/>
    <mergeCell ref="A123:A125"/>
    <mergeCell ref="B123:E125"/>
    <mergeCell ref="B99:E99"/>
    <mergeCell ref="A35:A36"/>
    <mergeCell ref="B59:E59"/>
    <mergeCell ref="B60:E60"/>
    <mergeCell ref="B61:E61"/>
    <mergeCell ref="A62:A63"/>
    <mergeCell ref="A70:E70"/>
    <mergeCell ref="A71:A72"/>
    <mergeCell ref="A95:E95"/>
    <mergeCell ref="A96:E96"/>
    <mergeCell ref="B97:E97"/>
    <mergeCell ref="D98:E98"/>
    <mergeCell ref="A34:E34"/>
    <mergeCell ref="A9:E11"/>
    <mergeCell ref="B12:E12"/>
    <mergeCell ref="A13:A14"/>
    <mergeCell ref="B17:E17"/>
    <mergeCell ref="A18:E18"/>
    <mergeCell ref="A21:E21"/>
    <mergeCell ref="A22:E22"/>
    <mergeCell ref="B23:E23"/>
    <mergeCell ref="B24:E24"/>
    <mergeCell ref="B25:E25"/>
    <mergeCell ref="A26:A27"/>
    <mergeCell ref="A8:E8"/>
    <mergeCell ref="A1:E1"/>
    <mergeCell ref="A3:E3"/>
    <mergeCell ref="A4:E4"/>
    <mergeCell ref="B5:E5"/>
    <mergeCell ref="B6:E6"/>
    <mergeCell ref="B7:E7"/>
  </mergeCells>
  <pageMargins left="0.21" right="0.16" top="0.35" bottom="0.3" header="0.3" footer="0.3"/>
  <pageSetup scale="68" orientation="portrait" r:id="rId1"/>
  <rowBreaks count="5" manualBreakCount="5">
    <brk id="33" max="16383" man="1"/>
    <brk id="94" max="16383" man="1"/>
    <brk id="108" max="16383" man="1"/>
    <brk id="137" max="16383" man="1"/>
    <brk id="167" max="16383" man="1"/>
  </rowBreaks>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7"/>
  <sheetViews>
    <sheetView topLeftCell="A184" zoomScale="130" zoomScaleNormal="130" workbookViewId="0">
      <selection activeCell="N189" sqref="N189"/>
    </sheetView>
  </sheetViews>
  <sheetFormatPr defaultRowHeight="15" x14ac:dyDescent="0.25"/>
  <cols>
    <col min="1" max="1" width="28.5703125" customWidth="1"/>
    <col min="2" max="2" width="12.7109375" bestFit="1" customWidth="1"/>
    <col min="3" max="4" width="11.7109375" customWidth="1"/>
    <col min="5" max="5" width="29.28515625" customWidth="1"/>
    <col min="6" max="6" width="28" customWidth="1"/>
    <col min="7" max="7" width="8.42578125" customWidth="1"/>
    <col min="8" max="8" width="9" customWidth="1"/>
    <col min="9" max="9" width="8.7109375" customWidth="1"/>
    <col min="10" max="10" width="13.42578125" customWidth="1"/>
    <col min="255" max="255" width="8.42578125" customWidth="1"/>
    <col min="256" max="256" width="3.85546875" customWidth="1"/>
    <col min="257" max="257" width="28.5703125" customWidth="1"/>
    <col min="258" max="258" width="8.7109375" customWidth="1"/>
    <col min="259" max="260" width="11.7109375" customWidth="1"/>
    <col min="261" max="261" width="29.28515625" customWidth="1"/>
    <col min="262" max="262" width="28" customWidth="1"/>
    <col min="263" max="263" width="8.42578125" customWidth="1"/>
    <col min="264" max="264" width="9" customWidth="1"/>
    <col min="265" max="265" width="8.7109375" customWidth="1"/>
    <col min="266" max="266" width="13.42578125" customWidth="1"/>
    <col min="511" max="511" width="8.42578125" customWidth="1"/>
    <col min="512" max="512" width="3.85546875" customWidth="1"/>
    <col min="513" max="513" width="28.5703125" customWidth="1"/>
    <col min="514" max="514" width="8.7109375" customWidth="1"/>
    <col min="515" max="516" width="11.7109375" customWidth="1"/>
    <col min="517" max="517" width="29.28515625" customWidth="1"/>
    <col min="518" max="518" width="28" customWidth="1"/>
    <col min="519" max="519" width="8.42578125" customWidth="1"/>
    <col min="520" max="520" width="9" customWidth="1"/>
    <col min="521" max="521" width="8.7109375" customWidth="1"/>
    <col min="522" max="522" width="13.42578125" customWidth="1"/>
    <col min="767" max="767" width="8.42578125" customWidth="1"/>
    <col min="768" max="768" width="3.85546875" customWidth="1"/>
    <col min="769" max="769" width="28.5703125" customWidth="1"/>
    <col min="770" max="770" width="8.7109375" customWidth="1"/>
    <col min="771" max="772" width="11.7109375" customWidth="1"/>
    <col min="773" max="773" width="29.28515625" customWidth="1"/>
    <col min="774" max="774" width="28" customWidth="1"/>
    <col min="775" max="775" width="8.42578125" customWidth="1"/>
    <col min="776" max="776" width="9" customWidth="1"/>
    <col min="777" max="777" width="8.7109375" customWidth="1"/>
    <col min="778" max="778" width="13.42578125" customWidth="1"/>
    <col min="1023" max="1023" width="8.42578125" customWidth="1"/>
    <col min="1024" max="1024" width="3.85546875" customWidth="1"/>
    <col min="1025" max="1025" width="28.5703125" customWidth="1"/>
    <col min="1026" max="1026" width="8.7109375" customWidth="1"/>
    <col min="1027" max="1028" width="11.7109375" customWidth="1"/>
    <col min="1029" max="1029" width="29.28515625" customWidth="1"/>
    <col min="1030" max="1030" width="28" customWidth="1"/>
    <col min="1031" max="1031" width="8.42578125" customWidth="1"/>
    <col min="1032" max="1032" width="9" customWidth="1"/>
    <col min="1033" max="1033" width="8.7109375" customWidth="1"/>
    <col min="1034" max="1034" width="13.42578125" customWidth="1"/>
    <col min="1279" max="1279" width="8.42578125" customWidth="1"/>
    <col min="1280" max="1280" width="3.85546875" customWidth="1"/>
    <col min="1281" max="1281" width="28.5703125" customWidth="1"/>
    <col min="1282" max="1282" width="8.7109375" customWidth="1"/>
    <col min="1283" max="1284" width="11.7109375" customWidth="1"/>
    <col min="1285" max="1285" width="29.28515625" customWidth="1"/>
    <col min="1286" max="1286" width="28" customWidth="1"/>
    <col min="1287" max="1287" width="8.42578125" customWidth="1"/>
    <col min="1288" max="1288" width="9" customWidth="1"/>
    <col min="1289" max="1289" width="8.7109375" customWidth="1"/>
    <col min="1290" max="1290" width="13.42578125" customWidth="1"/>
    <col min="1535" max="1535" width="8.42578125" customWidth="1"/>
    <col min="1536" max="1536" width="3.85546875" customWidth="1"/>
    <col min="1537" max="1537" width="28.5703125" customWidth="1"/>
    <col min="1538" max="1538" width="8.7109375" customWidth="1"/>
    <col min="1539" max="1540" width="11.7109375" customWidth="1"/>
    <col min="1541" max="1541" width="29.28515625" customWidth="1"/>
    <col min="1542" max="1542" width="28" customWidth="1"/>
    <col min="1543" max="1543" width="8.42578125" customWidth="1"/>
    <col min="1544" max="1544" width="9" customWidth="1"/>
    <col min="1545" max="1545" width="8.7109375" customWidth="1"/>
    <col min="1546" max="1546" width="13.42578125" customWidth="1"/>
    <col min="1791" max="1791" width="8.42578125" customWidth="1"/>
    <col min="1792" max="1792" width="3.85546875" customWidth="1"/>
    <col min="1793" max="1793" width="28.5703125" customWidth="1"/>
    <col min="1794" max="1794" width="8.7109375" customWidth="1"/>
    <col min="1795" max="1796" width="11.7109375" customWidth="1"/>
    <col min="1797" max="1797" width="29.28515625" customWidth="1"/>
    <col min="1798" max="1798" width="28" customWidth="1"/>
    <col min="1799" max="1799" width="8.42578125" customWidth="1"/>
    <col min="1800" max="1800" width="9" customWidth="1"/>
    <col min="1801" max="1801" width="8.7109375" customWidth="1"/>
    <col min="1802" max="1802" width="13.42578125" customWidth="1"/>
    <col min="2047" max="2047" width="8.42578125" customWidth="1"/>
    <col min="2048" max="2048" width="3.85546875" customWidth="1"/>
    <col min="2049" max="2049" width="28.5703125" customWidth="1"/>
    <col min="2050" max="2050" width="8.7109375" customWidth="1"/>
    <col min="2051" max="2052" width="11.7109375" customWidth="1"/>
    <col min="2053" max="2053" width="29.28515625" customWidth="1"/>
    <col min="2054" max="2054" width="28" customWidth="1"/>
    <col min="2055" max="2055" width="8.42578125" customWidth="1"/>
    <col min="2056" max="2056" width="9" customWidth="1"/>
    <col min="2057" max="2057" width="8.7109375" customWidth="1"/>
    <col min="2058" max="2058" width="13.42578125" customWidth="1"/>
    <col min="2303" max="2303" width="8.42578125" customWidth="1"/>
    <col min="2304" max="2304" width="3.85546875" customWidth="1"/>
    <col min="2305" max="2305" width="28.5703125" customWidth="1"/>
    <col min="2306" max="2306" width="8.7109375" customWidth="1"/>
    <col min="2307" max="2308" width="11.7109375" customWidth="1"/>
    <col min="2309" max="2309" width="29.28515625" customWidth="1"/>
    <col min="2310" max="2310" width="28" customWidth="1"/>
    <col min="2311" max="2311" width="8.42578125" customWidth="1"/>
    <col min="2312" max="2312" width="9" customWidth="1"/>
    <col min="2313" max="2313" width="8.7109375" customWidth="1"/>
    <col min="2314" max="2314" width="13.42578125" customWidth="1"/>
    <col min="2559" max="2559" width="8.42578125" customWidth="1"/>
    <col min="2560" max="2560" width="3.85546875" customWidth="1"/>
    <col min="2561" max="2561" width="28.5703125" customWidth="1"/>
    <col min="2562" max="2562" width="8.7109375" customWidth="1"/>
    <col min="2563" max="2564" width="11.7109375" customWidth="1"/>
    <col min="2565" max="2565" width="29.28515625" customWidth="1"/>
    <col min="2566" max="2566" width="28" customWidth="1"/>
    <col min="2567" max="2567" width="8.42578125" customWidth="1"/>
    <col min="2568" max="2568" width="9" customWidth="1"/>
    <col min="2569" max="2569" width="8.7109375" customWidth="1"/>
    <col min="2570" max="2570" width="13.42578125" customWidth="1"/>
    <col min="2815" max="2815" width="8.42578125" customWidth="1"/>
    <col min="2816" max="2816" width="3.85546875" customWidth="1"/>
    <col min="2817" max="2817" width="28.5703125" customWidth="1"/>
    <col min="2818" max="2818" width="8.7109375" customWidth="1"/>
    <col min="2819" max="2820" width="11.7109375" customWidth="1"/>
    <col min="2821" max="2821" width="29.28515625" customWidth="1"/>
    <col min="2822" max="2822" width="28" customWidth="1"/>
    <col min="2823" max="2823" width="8.42578125" customWidth="1"/>
    <col min="2824" max="2824" width="9" customWidth="1"/>
    <col min="2825" max="2825" width="8.7109375" customWidth="1"/>
    <col min="2826" max="2826" width="13.42578125" customWidth="1"/>
    <col min="3071" max="3071" width="8.42578125" customWidth="1"/>
    <col min="3072" max="3072" width="3.85546875" customWidth="1"/>
    <col min="3073" max="3073" width="28.5703125" customWidth="1"/>
    <col min="3074" max="3074" width="8.7109375" customWidth="1"/>
    <col min="3075" max="3076" width="11.7109375" customWidth="1"/>
    <col min="3077" max="3077" width="29.28515625" customWidth="1"/>
    <col min="3078" max="3078" width="28" customWidth="1"/>
    <col min="3079" max="3079" width="8.42578125" customWidth="1"/>
    <col min="3080" max="3080" width="9" customWidth="1"/>
    <col min="3081" max="3081" width="8.7109375" customWidth="1"/>
    <col min="3082" max="3082" width="13.42578125" customWidth="1"/>
    <col min="3327" max="3327" width="8.42578125" customWidth="1"/>
    <col min="3328" max="3328" width="3.85546875" customWidth="1"/>
    <col min="3329" max="3329" width="28.5703125" customWidth="1"/>
    <col min="3330" max="3330" width="8.7109375" customWidth="1"/>
    <col min="3331" max="3332" width="11.7109375" customWidth="1"/>
    <col min="3333" max="3333" width="29.28515625" customWidth="1"/>
    <col min="3334" max="3334" width="28" customWidth="1"/>
    <col min="3335" max="3335" width="8.42578125" customWidth="1"/>
    <col min="3336" max="3336" width="9" customWidth="1"/>
    <col min="3337" max="3337" width="8.7109375" customWidth="1"/>
    <col min="3338" max="3338" width="13.42578125" customWidth="1"/>
    <col min="3583" max="3583" width="8.42578125" customWidth="1"/>
    <col min="3584" max="3584" width="3.85546875" customWidth="1"/>
    <col min="3585" max="3585" width="28.5703125" customWidth="1"/>
    <col min="3586" max="3586" width="8.7109375" customWidth="1"/>
    <col min="3587" max="3588" width="11.7109375" customWidth="1"/>
    <col min="3589" max="3589" width="29.28515625" customWidth="1"/>
    <col min="3590" max="3590" width="28" customWidth="1"/>
    <col min="3591" max="3591" width="8.42578125" customWidth="1"/>
    <col min="3592" max="3592" width="9" customWidth="1"/>
    <col min="3593" max="3593" width="8.7109375" customWidth="1"/>
    <col min="3594" max="3594" width="13.42578125" customWidth="1"/>
    <col min="3839" max="3839" width="8.42578125" customWidth="1"/>
    <col min="3840" max="3840" width="3.85546875" customWidth="1"/>
    <col min="3841" max="3841" width="28.5703125" customWidth="1"/>
    <col min="3842" max="3842" width="8.7109375" customWidth="1"/>
    <col min="3843" max="3844" width="11.7109375" customWidth="1"/>
    <col min="3845" max="3845" width="29.28515625" customWidth="1"/>
    <col min="3846" max="3846" width="28" customWidth="1"/>
    <col min="3847" max="3847" width="8.42578125" customWidth="1"/>
    <col min="3848" max="3848" width="9" customWidth="1"/>
    <col min="3849" max="3849" width="8.7109375" customWidth="1"/>
    <col min="3850" max="3850" width="13.42578125" customWidth="1"/>
    <col min="4095" max="4095" width="8.42578125" customWidth="1"/>
    <col min="4096" max="4096" width="3.85546875" customWidth="1"/>
    <col min="4097" max="4097" width="28.5703125" customWidth="1"/>
    <col min="4098" max="4098" width="8.7109375" customWidth="1"/>
    <col min="4099" max="4100" width="11.7109375" customWidth="1"/>
    <col min="4101" max="4101" width="29.28515625" customWidth="1"/>
    <col min="4102" max="4102" width="28" customWidth="1"/>
    <col min="4103" max="4103" width="8.42578125" customWidth="1"/>
    <col min="4104" max="4104" width="9" customWidth="1"/>
    <col min="4105" max="4105" width="8.7109375" customWidth="1"/>
    <col min="4106" max="4106" width="13.42578125" customWidth="1"/>
    <col min="4351" max="4351" width="8.42578125" customWidth="1"/>
    <col min="4352" max="4352" width="3.85546875" customWidth="1"/>
    <col min="4353" max="4353" width="28.5703125" customWidth="1"/>
    <col min="4354" max="4354" width="8.7109375" customWidth="1"/>
    <col min="4355" max="4356" width="11.7109375" customWidth="1"/>
    <col min="4357" max="4357" width="29.28515625" customWidth="1"/>
    <col min="4358" max="4358" width="28" customWidth="1"/>
    <col min="4359" max="4359" width="8.42578125" customWidth="1"/>
    <col min="4360" max="4360" width="9" customWidth="1"/>
    <col min="4361" max="4361" width="8.7109375" customWidth="1"/>
    <col min="4362" max="4362" width="13.42578125" customWidth="1"/>
    <col min="4607" max="4607" width="8.42578125" customWidth="1"/>
    <col min="4608" max="4608" width="3.85546875" customWidth="1"/>
    <col min="4609" max="4609" width="28.5703125" customWidth="1"/>
    <col min="4610" max="4610" width="8.7109375" customWidth="1"/>
    <col min="4611" max="4612" width="11.7109375" customWidth="1"/>
    <col min="4613" max="4613" width="29.28515625" customWidth="1"/>
    <col min="4614" max="4614" width="28" customWidth="1"/>
    <col min="4615" max="4615" width="8.42578125" customWidth="1"/>
    <col min="4616" max="4616" width="9" customWidth="1"/>
    <col min="4617" max="4617" width="8.7109375" customWidth="1"/>
    <col min="4618" max="4618" width="13.42578125" customWidth="1"/>
    <col min="4863" max="4863" width="8.42578125" customWidth="1"/>
    <col min="4864" max="4864" width="3.85546875" customWidth="1"/>
    <col min="4865" max="4865" width="28.5703125" customWidth="1"/>
    <col min="4866" max="4866" width="8.7109375" customWidth="1"/>
    <col min="4867" max="4868" width="11.7109375" customWidth="1"/>
    <col min="4869" max="4869" width="29.28515625" customWidth="1"/>
    <col min="4870" max="4870" width="28" customWidth="1"/>
    <col min="4871" max="4871" width="8.42578125" customWidth="1"/>
    <col min="4872" max="4872" width="9" customWidth="1"/>
    <col min="4873" max="4873" width="8.7109375" customWidth="1"/>
    <col min="4874" max="4874" width="13.42578125" customWidth="1"/>
    <col min="5119" max="5119" width="8.42578125" customWidth="1"/>
    <col min="5120" max="5120" width="3.85546875" customWidth="1"/>
    <col min="5121" max="5121" width="28.5703125" customWidth="1"/>
    <col min="5122" max="5122" width="8.7109375" customWidth="1"/>
    <col min="5123" max="5124" width="11.7109375" customWidth="1"/>
    <col min="5125" max="5125" width="29.28515625" customWidth="1"/>
    <col min="5126" max="5126" width="28" customWidth="1"/>
    <col min="5127" max="5127" width="8.42578125" customWidth="1"/>
    <col min="5128" max="5128" width="9" customWidth="1"/>
    <col min="5129" max="5129" width="8.7109375" customWidth="1"/>
    <col min="5130" max="5130" width="13.42578125" customWidth="1"/>
    <col min="5375" max="5375" width="8.42578125" customWidth="1"/>
    <col min="5376" max="5376" width="3.85546875" customWidth="1"/>
    <col min="5377" max="5377" width="28.5703125" customWidth="1"/>
    <col min="5378" max="5378" width="8.7109375" customWidth="1"/>
    <col min="5379" max="5380" width="11.7109375" customWidth="1"/>
    <col min="5381" max="5381" width="29.28515625" customWidth="1"/>
    <col min="5382" max="5382" width="28" customWidth="1"/>
    <col min="5383" max="5383" width="8.42578125" customWidth="1"/>
    <col min="5384" max="5384" width="9" customWidth="1"/>
    <col min="5385" max="5385" width="8.7109375" customWidth="1"/>
    <col min="5386" max="5386" width="13.42578125" customWidth="1"/>
    <col min="5631" max="5631" width="8.42578125" customWidth="1"/>
    <col min="5632" max="5632" width="3.85546875" customWidth="1"/>
    <col min="5633" max="5633" width="28.5703125" customWidth="1"/>
    <col min="5634" max="5634" width="8.7109375" customWidth="1"/>
    <col min="5635" max="5636" width="11.7109375" customWidth="1"/>
    <col min="5637" max="5637" width="29.28515625" customWidth="1"/>
    <col min="5638" max="5638" width="28" customWidth="1"/>
    <col min="5639" max="5639" width="8.42578125" customWidth="1"/>
    <col min="5640" max="5640" width="9" customWidth="1"/>
    <col min="5641" max="5641" width="8.7109375" customWidth="1"/>
    <col min="5642" max="5642" width="13.42578125" customWidth="1"/>
    <col min="5887" max="5887" width="8.42578125" customWidth="1"/>
    <col min="5888" max="5888" width="3.85546875" customWidth="1"/>
    <col min="5889" max="5889" width="28.5703125" customWidth="1"/>
    <col min="5890" max="5890" width="8.7109375" customWidth="1"/>
    <col min="5891" max="5892" width="11.7109375" customWidth="1"/>
    <col min="5893" max="5893" width="29.28515625" customWidth="1"/>
    <col min="5894" max="5894" width="28" customWidth="1"/>
    <col min="5895" max="5895" width="8.42578125" customWidth="1"/>
    <col min="5896" max="5896" width="9" customWidth="1"/>
    <col min="5897" max="5897" width="8.7109375" customWidth="1"/>
    <col min="5898" max="5898" width="13.42578125" customWidth="1"/>
    <col min="6143" max="6143" width="8.42578125" customWidth="1"/>
    <col min="6144" max="6144" width="3.85546875" customWidth="1"/>
    <col min="6145" max="6145" width="28.5703125" customWidth="1"/>
    <col min="6146" max="6146" width="8.7109375" customWidth="1"/>
    <col min="6147" max="6148" width="11.7109375" customWidth="1"/>
    <col min="6149" max="6149" width="29.28515625" customWidth="1"/>
    <col min="6150" max="6150" width="28" customWidth="1"/>
    <col min="6151" max="6151" width="8.42578125" customWidth="1"/>
    <col min="6152" max="6152" width="9" customWidth="1"/>
    <col min="6153" max="6153" width="8.7109375" customWidth="1"/>
    <col min="6154" max="6154" width="13.42578125" customWidth="1"/>
    <col min="6399" max="6399" width="8.42578125" customWidth="1"/>
    <col min="6400" max="6400" width="3.85546875" customWidth="1"/>
    <col min="6401" max="6401" width="28.5703125" customWidth="1"/>
    <col min="6402" max="6402" width="8.7109375" customWidth="1"/>
    <col min="6403" max="6404" width="11.7109375" customWidth="1"/>
    <col min="6405" max="6405" width="29.28515625" customWidth="1"/>
    <col min="6406" max="6406" width="28" customWidth="1"/>
    <col min="6407" max="6407" width="8.42578125" customWidth="1"/>
    <col min="6408" max="6408" width="9" customWidth="1"/>
    <col min="6409" max="6409" width="8.7109375" customWidth="1"/>
    <col min="6410" max="6410" width="13.42578125" customWidth="1"/>
    <col min="6655" max="6655" width="8.42578125" customWidth="1"/>
    <col min="6656" max="6656" width="3.85546875" customWidth="1"/>
    <col min="6657" max="6657" width="28.5703125" customWidth="1"/>
    <col min="6658" max="6658" width="8.7109375" customWidth="1"/>
    <col min="6659" max="6660" width="11.7109375" customWidth="1"/>
    <col min="6661" max="6661" width="29.28515625" customWidth="1"/>
    <col min="6662" max="6662" width="28" customWidth="1"/>
    <col min="6663" max="6663" width="8.42578125" customWidth="1"/>
    <col min="6664" max="6664" width="9" customWidth="1"/>
    <col min="6665" max="6665" width="8.7109375" customWidth="1"/>
    <col min="6666" max="6666" width="13.42578125" customWidth="1"/>
    <col min="6911" max="6911" width="8.42578125" customWidth="1"/>
    <col min="6912" max="6912" width="3.85546875" customWidth="1"/>
    <col min="6913" max="6913" width="28.5703125" customWidth="1"/>
    <col min="6914" max="6914" width="8.7109375" customWidth="1"/>
    <col min="6915" max="6916" width="11.7109375" customWidth="1"/>
    <col min="6917" max="6917" width="29.28515625" customWidth="1"/>
    <col min="6918" max="6918" width="28" customWidth="1"/>
    <col min="6919" max="6919" width="8.42578125" customWidth="1"/>
    <col min="6920" max="6920" width="9" customWidth="1"/>
    <col min="6921" max="6921" width="8.7109375" customWidth="1"/>
    <col min="6922" max="6922" width="13.42578125" customWidth="1"/>
    <col min="7167" max="7167" width="8.42578125" customWidth="1"/>
    <col min="7168" max="7168" width="3.85546875" customWidth="1"/>
    <col min="7169" max="7169" width="28.5703125" customWidth="1"/>
    <col min="7170" max="7170" width="8.7109375" customWidth="1"/>
    <col min="7171" max="7172" width="11.7109375" customWidth="1"/>
    <col min="7173" max="7173" width="29.28515625" customWidth="1"/>
    <col min="7174" max="7174" width="28" customWidth="1"/>
    <col min="7175" max="7175" width="8.42578125" customWidth="1"/>
    <col min="7176" max="7176" width="9" customWidth="1"/>
    <col min="7177" max="7177" width="8.7109375" customWidth="1"/>
    <col min="7178" max="7178" width="13.42578125" customWidth="1"/>
    <col min="7423" max="7423" width="8.42578125" customWidth="1"/>
    <col min="7424" max="7424" width="3.85546875" customWidth="1"/>
    <col min="7425" max="7425" width="28.5703125" customWidth="1"/>
    <col min="7426" max="7426" width="8.7109375" customWidth="1"/>
    <col min="7427" max="7428" width="11.7109375" customWidth="1"/>
    <col min="7429" max="7429" width="29.28515625" customWidth="1"/>
    <col min="7430" max="7430" width="28" customWidth="1"/>
    <col min="7431" max="7431" width="8.42578125" customWidth="1"/>
    <col min="7432" max="7432" width="9" customWidth="1"/>
    <col min="7433" max="7433" width="8.7109375" customWidth="1"/>
    <col min="7434" max="7434" width="13.42578125" customWidth="1"/>
    <col min="7679" max="7679" width="8.42578125" customWidth="1"/>
    <col min="7680" max="7680" width="3.85546875" customWidth="1"/>
    <col min="7681" max="7681" width="28.5703125" customWidth="1"/>
    <col min="7682" max="7682" width="8.7109375" customWidth="1"/>
    <col min="7683" max="7684" width="11.7109375" customWidth="1"/>
    <col min="7685" max="7685" width="29.28515625" customWidth="1"/>
    <col min="7686" max="7686" width="28" customWidth="1"/>
    <col min="7687" max="7687" width="8.42578125" customWidth="1"/>
    <col min="7688" max="7688" width="9" customWidth="1"/>
    <col min="7689" max="7689" width="8.7109375" customWidth="1"/>
    <col min="7690" max="7690" width="13.42578125" customWidth="1"/>
    <col min="7935" max="7935" width="8.42578125" customWidth="1"/>
    <col min="7936" max="7936" width="3.85546875" customWidth="1"/>
    <col min="7937" max="7937" width="28.5703125" customWidth="1"/>
    <col min="7938" max="7938" width="8.7109375" customWidth="1"/>
    <col min="7939" max="7940" width="11.7109375" customWidth="1"/>
    <col min="7941" max="7941" width="29.28515625" customWidth="1"/>
    <col min="7942" max="7942" width="28" customWidth="1"/>
    <col min="7943" max="7943" width="8.42578125" customWidth="1"/>
    <col min="7944" max="7944" width="9" customWidth="1"/>
    <col min="7945" max="7945" width="8.7109375" customWidth="1"/>
    <col min="7946" max="7946" width="13.42578125" customWidth="1"/>
    <col min="8191" max="8191" width="8.42578125" customWidth="1"/>
    <col min="8192" max="8192" width="3.85546875" customWidth="1"/>
    <col min="8193" max="8193" width="28.5703125" customWidth="1"/>
    <col min="8194" max="8194" width="8.7109375" customWidth="1"/>
    <col min="8195" max="8196" width="11.7109375" customWidth="1"/>
    <col min="8197" max="8197" width="29.28515625" customWidth="1"/>
    <col min="8198" max="8198" width="28" customWidth="1"/>
    <col min="8199" max="8199" width="8.42578125" customWidth="1"/>
    <col min="8200" max="8200" width="9" customWidth="1"/>
    <col min="8201" max="8201" width="8.7109375" customWidth="1"/>
    <col min="8202" max="8202" width="13.42578125" customWidth="1"/>
    <col min="8447" max="8447" width="8.42578125" customWidth="1"/>
    <col min="8448" max="8448" width="3.85546875" customWidth="1"/>
    <col min="8449" max="8449" width="28.5703125" customWidth="1"/>
    <col min="8450" max="8450" width="8.7109375" customWidth="1"/>
    <col min="8451" max="8452" width="11.7109375" customWidth="1"/>
    <col min="8453" max="8453" width="29.28515625" customWidth="1"/>
    <col min="8454" max="8454" width="28" customWidth="1"/>
    <col min="8455" max="8455" width="8.42578125" customWidth="1"/>
    <col min="8456" max="8456" width="9" customWidth="1"/>
    <col min="8457" max="8457" width="8.7109375" customWidth="1"/>
    <col min="8458" max="8458" width="13.42578125" customWidth="1"/>
    <col min="8703" max="8703" width="8.42578125" customWidth="1"/>
    <col min="8704" max="8704" width="3.85546875" customWidth="1"/>
    <col min="8705" max="8705" width="28.5703125" customWidth="1"/>
    <col min="8706" max="8706" width="8.7109375" customWidth="1"/>
    <col min="8707" max="8708" width="11.7109375" customWidth="1"/>
    <col min="8709" max="8709" width="29.28515625" customWidth="1"/>
    <col min="8710" max="8710" width="28" customWidth="1"/>
    <col min="8711" max="8711" width="8.42578125" customWidth="1"/>
    <col min="8712" max="8712" width="9" customWidth="1"/>
    <col min="8713" max="8713" width="8.7109375" customWidth="1"/>
    <col min="8714" max="8714" width="13.42578125" customWidth="1"/>
    <col min="8959" max="8959" width="8.42578125" customWidth="1"/>
    <col min="8960" max="8960" width="3.85546875" customWidth="1"/>
    <col min="8961" max="8961" width="28.5703125" customWidth="1"/>
    <col min="8962" max="8962" width="8.7109375" customWidth="1"/>
    <col min="8963" max="8964" width="11.7109375" customWidth="1"/>
    <col min="8965" max="8965" width="29.28515625" customWidth="1"/>
    <col min="8966" max="8966" width="28" customWidth="1"/>
    <col min="8967" max="8967" width="8.42578125" customWidth="1"/>
    <col min="8968" max="8968" width="9" customWidth="1"/>
    <col min="8969" max="8969" width="8.7109375" customWidth="1"/>
    <col min="8970" max="8970" width="13.42578125" customWidth="1"/>
    <col min="9215" max="9215" width="8.42578125" customWidth="1"/>
    <col min="9216" max="9216" width="3.85546875" customWidth="1"/>
    <col min="9217" max="9217" width="28.5703125" customWidth="1"/>
    <col min="9218" max="9218" width="8.7109375" customWidth="1"/>
    <col min="9219" max="9220" width="11.7109375" customWidth="1"/>
    <col min="9221" max="9221" width="29.28515625" customWidth="1"/>
    <col min="9222" max="9222" width="28" customWidth="1"/>
    <col min="9223" max="9223" width="8.42578125" customWidth="1"/>
    <col min="9224" max="9224" width="9" customWidth="1"/>
    <col min="9225" max="9225" width="8.7109375" customWidth="1"/>
    <col min="9226" max="9226" width="13.42578125" customWidth="1"/>
    <col min="9471" max="9471" width="8.42578125" customWidth="1"/>
    <col min="9472" max="9472" width="3.85546875" customWidth="1"/>
    <col min="9473" max="9473" width="28.5703125" customWidth="1"/>
    <col min="9474" max="9474" width="8.7109375" customWidth="1"/>
    <col min="9475" max="9476" width="11.7109375" customWidth="1"/>
    <col min="9477" max="9477" width="29.28515625" customWidth="1"/>
    <col min="9478" max="9478" width="28" customWidth="1"/>
    <col min="9479" max="9479" width="8.42578125" customWidth="1"/>
    <col min="9480" max="9480" width="9" customWidth="1"/>
    <col min="9481" max="9481" width="8.7109375" customWidth="1"/>
    <col min="9482" max="9482" width="13.42578125" customWidth="1"/>
    <col min="9727" max="9727" width="8.42578125" customWidth="1"/>
    <col min="9728" max="9728" width="3.85546875" customWidth="1"/>
    <col min="9729" max="9729" width="28.5703125" customWidth="1"/>
    <col min="9730" max="9730" width="8.7109375" customWidth="1"/>
    <col min="9731" max="9732" width="11.7109375" customWidth="1"/>
    <col min="9733" max="9733" width="29.28515625" customWidth="1"/>
    <col min="9734" max="9734" width="28" customWidth="1"/>
    <col min="9735" max="9735" width="8.42578125" customWidth="1"/>
    <col min="9736" max="9736" width="9" customWidth="1"/>
    <col min="9737" max="9737" width="8.7109375" customWidth="1"/>
    <col min="9738" max="9738" width="13.42578125" customWidth="1"/>
    <col min="9983" max="9983" width="8.42578125" customWidth="1"/>
    <col min="9984" max="9984" width="3.85546875" customWidth="1"/>
    <col min="9985" max="9985" width="28.5703125" customWidth="1"/>
    <col min="9986" max="9986" width="8.7109375" customWidth="1"/>
    <col min="9987" max="9988" width="11.7109375" customWidth="1"/>
    <col min="9989" max="9989" width="29.28515625" customWidth="1"/>
    <col min="9990" max="9990" width="28" customWidth="1"/>
    <col min="9991" max="9991" width="8.42578125" customWidth="1"/>
    <col min="9992" max="9992" width="9" customWidth="1"/>
    <col min="9993" max="9993" width="8.7109375" customWidth="1"/>
    <col min="9994" max="9994" width="13.42578125" customWidth="1"/>
    <col min="10239" max="10239" width="8.42578125" customWidth="1"/>
    <col min="10240" max="10240" width="3.85546875" customWidth="1"/>
    <col min="10241" max="10241" width="28.5703125" customWidth="1"/>
    <col min="10242" max="10242" width="8.7109375" customWidth="1"/>
    <col min="10243" max="10244" width="11.7109375" customWidth="1"/>
    <col min="10245" max="10245" width="29.28515625" customWidth="1"/>
    <col min="10246" max="10246" width="28" customWidth="1"/>
    <col min="10247" max="10247" width="8.42578125" customWidth="1"/>
    <col min="10248" max="10248" width="9" customWidth="1"/>
    <col min="10249" max="10249" width="8.7109375" customWidth="1"/>
    <col min="10250" max="10250" width="13.42578125" customWidth="1"/>
    <col min="10495" max="10495" width="8.42578125" customWidth="1"/>
    <col min="10496" max="10496" width="3.85546875" customWidth="1"/>
    <col min="10497" max="10497" width="28.5703125" customWidth="1"/>
    <col min="10498" max="10498" width="8.7109375" customWidth="1"/>
    <col min="10499" max="10500" width="11.7109375" customWidth="1"/>
    <col min="10501" max="10501" width="29.28515625" customWidth="1"/>
    <col min="10502" max="10502" width="28" customWidth="1"/>
    <col min="10503" max="10503" width="8.42578125" customWidth="1"/>
    <col min="10504" max="10504" width="9" customWidth="1"/>
    <col min="10505" max="10505" width="8.7109375" customWidth="1"/>
    <col min="10506" max="10506" width="13.42578125" customWidth="1"/>
    <col min="10751" max="10751" width="8.42578125" customWidth="1"/>
    <col min="10752" max="10752" width="3.85546875" customWidth="1"/>
    <col min="10753" max="10753" width="28.5703125" customWidth="1"/>
    <col min="10754" max="10754" width="8.7109375" customWidth="1"/>
    <col min="10755" max="10756" width="11.7109375" customWidth="1"/>
    <col min="10757" max="10757" width="29.28515625" customWidth="1"/>
    <col min="10758" max="10758" width="28" customWidth="1"/>
    <col min="10759" max="10759" width="8.42578125" customWidth="1"/>
    <col min="10760" max="10760" width="9" customWidth="1"/>
    <col min="10761" max="10761" width="8.7109375" customWidth="1"/>
    <col min="10762" max="10762" width="13.42578125" customWidth="1"/>
    <col min="11007" max="11007" width="8.42578125" customWidth="1"/>
    <col min="11008" max="11008" width="3.85546875" customWidth="1"/>
    <col min="11009" max="11009" width="28.5703125" customWidth="1"/>
    <col min="11010" max="11010" width="8.7109375" customWidth="1"/>
    <col min="11011" max="11012" width="11.7109375" customWidth="1"/>
    <col min="11013" max="11013" width="29.28515625" customWidth="1"/>
    <col min="11014" max="11014" width="28" customWidth="1"/>
    <col min="11015" max="11015" width="8.42578125" customWidth="1"/>
    <col min="11016" max="11016" width="9" customWidth="1"/>
    <col min="11017" max="11017" width="8.7109375" customWidth="1"/>
    <col min="11018" max="11018" width="13.42578125" customWidth="1"/>
    <col min="11263" max="11263" width="8.42578125" customWidth="1"/>
    <col min="11264" max="11264" width="3.85546875" customWidth="1"/>
    <col min="11265" max="11265" width="28.5703125" customWidth="1"/>
    <col min="11266" max="11266" width="8.7109375" customWidth="1"/>
    <col min="11267" max="11268" width="11.7109375" customWidth="1"/>
    <col min="11269" max="11269" width="29.28515625" customWidth="1"/>
    <col min="11270" max="11270" width="28" customWidth="1"/>
    <col min="11271" max="11271" width="8.42578125" customWidth="1"/>
    <col min="11272" max="11272" width="9" customWidth="1"/>
    <col min="11273" max="11273" width="8.7109375" customWidth="1"/>
    <col min="11274" max="11274" width="13.42578125" customWidth="1"/>
    <col min="11519" max="11519" width="8.42578125" customWidth="1"/>
    <col min="11520" max="11520" width="3.85546875" customWidth="1"/>
    <col min="11521" max="11521" width="28.5703125" customWidth="1"/>
    <col min="11522" max="11522" width="8.7109375" customWidth="1"/>
    <col min="11523" max="11524" width="11.7109375" customWidth="1"/>
    <col min="11525" max="11525" width="29.28515625" customWidth="1"/>
    <col min="11526" max="11526" width="28" customWidth="1"/>
    <col min="11527" max="11527" width="8.42578125" customWidth="1"/>
    <col min="11528" max="11528" width="9" customWidth="1"/>
    <col min="11529" max="11529" width="8.7109375" customWidth="1"/>
    <col min="11530" max="11530" width="13.42578125" customWidth="1"/>
    <col min="11775" max="11775" width="8.42578125" customWidth="1"/>
    <col min="11776" max="11776" width="3.85546875" customWidth="1"/>
    <col min="11777" max="11777" width="28.5703125" customWidth="1"/>
    <col min="11778" max="11778" width="8.7109375" customWidth="1"/>
    <col min="11779" max="11780" width="11.7109375" customWidth="1"/>
    <col min="11781" max="11781" width="29.28515625" customWidth="1"/>
    <col min="11782" max="11782" width="28" customWidth="1"/>
    <col min="11783" max="11783" width="8.42578125" customWidth="1"/>
    <col min="11784" max="11784" width="9" customWidth="1"/>
    <col min="11785" max="11785" width="8.7109375" customWidth="1"/>
    <col min="11786" max="11786" width="13.42578125" customWidth="1"/>
    <col min="12031" max="12031" width="8.42578125" customWidth="1"/>
    <col min="12032" max="12032" width="3.85546875" customWidth="1"/>
    <col min="12033" max="12033" width="28.5703125" customWidth="1"/>
    <col min="12034" max="12034" width="8.7109375" customWidth="1"/>
    <col min="12035" max="12036" width="11.7109375" customWidth="1"/>
    <col min="12037" max="12037" width="29.28515625" customWidth="1"/>
    <col min="12038" max="12038" width="28" customWidth="1"/>
    <col min="12039" max="12039" width="8.42578125" customWidth="1"/>
    <col min="12040" max="12040" width="9" customWidth="1"/>
    <col min="12041" max="12041" width="8.7109375" customWidth="1"/>
    <col min="12042" max="12042" width="13.42578125" customWidth="1"/>
    <col min="12287" max="12287" width="8.42578125" customWidth="1"/>
    <col min="12288" max="12288" width="3.85546875" customWidth="1"/>
    <col min="12289" max="12289" width="28.5703125" customWidth="1"/>
    <col min="12290" max="12290" width="8.7109375" customWidth="1"/>
    <col min="12291" max="12292" width="11.7109375" customWidth="1"/>
    <col min="12293" max="12293" width="29.28515625" customWidth="1"/>
    <col min="12294" max="12294" width="28" customWidth="1"/>
    <col min="12295" max="12295" width="8.42578125" customWidth="1"/>
    <col min="12296" max="12296" width="9" customWidth="1"/>
    <col min="12297" max="12297" width="8.7109375" customWidth="1"/>
    <col min="12298" max="12298" width="13.42578125" customWidth="1"/>
    <col min="12543" max="12543" width="8.42578125" customWidth="1"/>
    <col min="12544" max="12544" width="3.85546875" customWidth="1"/>
    <col min="12545" max="12545" width="28.5703125" customWidth="1"/>
    <col min="12546" max="12546" width="8.7109375" customWidth="1"/>
    <col min="12547" max="12548" width="11.7109375" customWidth="1"/>
    <col min="12549" max="12549" width="29.28515625" customWidth="1"/>
    <col min="12550" max="12550" width="28" customWidth="1"/>
    <col min="12551" max="12551" width="8.42578125" customWidth="1"/>
    <col min="12552" max="12552" width="9" customWidth="1"/>
    <col min="12553" max="12553" width="8.7109375" customWidth="1"/>
    <col min="12554" max="12554" width="13.42578125" customWidth="1"/>
    <col min="12799" max="12799" width="8.42578125" customWidth="1"/>
    <col min="12800" max="12800" width="3.85546875" customWidth="1"/>
    <col min="12801" max="12801" width="28.5703125" customWidth="1"/>
    <col min="12802" max="12802" width="8.7109375" customWidth="1"/>
    <col min="12803" max="12804" width="11.7109375" customWidth="1"/>
    <col min="12805" max="12805" width="29.28515625" customWidth="1"/>
    <col min="12806" max="12806" width="28" customWidth="1"/>
    <col min="12807" max="12807" width="8.42578125" customWidth="1"/>
    <col min="12808" max="12808" width="9" customWidth="1"/>
    <col min="12809" max="12809" width="8.7109375" customWidth="1"/>
    <col min="12810" max="12810" width="13.42578125" customWidth="1"/>
    <col min="13055" max="13055" width="8.42578125" customWidth="1"/>
    <col min="13056" max="13056" width="3.85546875" customWidth="1"/>
    <col min="13057" max="13057" width="28.5703125" customWidth="1"/>
    <col min="13058" max="13058" width="8.7109375" customWidth="1"/>
    <col min="13059" max="13060" width="11.7109375" customWidth="1"/>
    <col min="13061" max="13061" width="29.28515625" customWidth="1"/>
    <col min="13062" max="13062" width="28" customWidth="1"/>
    <col min="13063" max="13063" width="8.42578125" customWidth="1"/>
    <col min="13064" max="13064" width="9" customWidth="1"/>
    <col min="13065" max="13065" width="8.7109375" customWidth="1"/>
    <col min="13066" max="13066" width="13.42578125" customWidth="1"/>
    <col min="13311" max="13311" width="8.42578125" customWidth="1"/>
    <col min="13312" max="13312" width="3.85546875" customWidth="1"/>
    <col min="13313" max="13313" width="28.5703125" customWidth="1"/>
    <col min="13314" max="13314" width="8.7109375" customWidth="1"/>
    <col min="13315" max="13316" width="11.7109375" customWidth="1"/>
    <col min="13317" max="13317" width="29.28515625" customWidth="1"/>
    <col min="13318" max="13318" width="28" customWidth="1"/>
    <col min="13319" max="13319" width="8.42578125" customWidth="1"/>
    <col min="13320" max="13320" width="9" customWidth="1"/>
    <col min="13321" max="13321" width="8.7109375" customWidth="1"/>
    <col min="13322" max="13322" width="13.42578125" customWidth="1"/>
    <col min="13567" max="13567" width="8.42578125" customWidth="1"/>
    <col min="13568" max="13568" width="3.85546875" customWidth="1"/>
    <col min="13569" max="13569" width="28.5703125" customWidth="1"/>
    <col min="13570" max="13570" width="8.7109375" customWidth="1"/>
    <col min="13571" max="13572" width="11.7109375" customWidth="1"/>
    <col min="13573" max="13573" width="29.28515625" customWidth="1"/>
    <col min="13574" max="13574" width="28" customWidth="1"/>
    <col min="13575" max="13575" width="8.42578125" customWidth="1"/>
    <col min="13576" max="13576" width="9" customWidth="1"/>
    <col min="13577" max="13577" width="8.7109375" customWidth="1"/>
    <col min="13578" max="13578" width="13.42578125" customWidth="1"/>
    <col min="13823" max="13823" width="8.42578125" customWidth="1"/>
    <col min="13824" max="13824" width="3.85546875" customWidth="1"/>
    <col min="13825" max="13825" width="28.5703125" customWidth="1"/>
    <col min="13826" max="13826" width="8.7109375" customWidth="1"/>
    <col min="13827" max="13828" width="11.7109375" customWidth="1"/>
    <col min="13829" max="13829" width="29.28515625" customWidth="1"/>
    <col min="13830" max="13830" width="28" customWidth="1"/>
    <col min="13831" max="13831" width="8.42578125" customWidth="1"/>
    <col min="13832" max="13832" width="9" customWidth="1"/>
    <col min="13833" max="13833" width="8.7109375" customWidth="1"/>
    <col min="13834" max="13834" width="13.42578125" customWidth="1"/>
    <col min="14079" max="14079" width="8.42578125" customWidth="1"/>
    <col min="14080" max="14080" width="3.85546875" customWidth="1"/>
    <col min="14081" max="14081" width="28.5703125" customWidth="1"/>
    <col min="14082" max="14082" width="8.7109375" customWidth="1"/>
    <col min="14083" max="14084" width="11.7109375" customWidth="1"/>
    <col min="14085" max="14085" width="29.28515625" customWidth="1"/>
    <col min="14086" max="14086" width="28" customWidth="1"/>
    <col min="14087" max="14087" width="8.42578125" customWidth="1"/>
    <col min="14088" max="14088" width="9" customWidth="1"/>
    <col min="14089" max="14089" width="8.7109375" customWidth="1"/>
    <col min="14090" max="14090" width="13.42578125" customWidth="1"/>
    <col min="14335" max="14335" width="8.42578125" customWidth="1"/>
    <col min="14336" max="14336" width="3.85546875" customWidth="1"/>
    <col min="14337" max="14337" width="28.5703125" customWidth="1"/>
    <col min="14338" max="14338" width="8.7109375" customWidth="1"/>
    <col min="14339" max="14340" width="11.7109375" customWidth="1"/>
    <col min="14341" max="14341" width="29.28515625" customWidth="1"/>
    <col min="14342" max="14342" width="28" customWidth="1"/>
    <col min="14343" max="14343" width="8.42578125" customWidth="1"/>
    <col min="14344" max="14344" width="9" customWidth="1"/>
    <col min="14345" max="14345" width="8.7109375" customWidth="1"/>
    <col min="14346" max="14346" width="13.42578125" customWidth="1"/>
    <col min="14591" max="14591" width="8.42578125" customWidth="1"/>
    <col min="14592" max="14592" width="3.85546875" customWidth="1"/>
    <col min="14593" max="14593" width="28.5703125" customWidth="1"/>
    <col min="14594" max="14594" width="8.7109375" customWidth="1"/>
    <col min="14595" max="14596" width="11.7109375" customWidth="1"/>
    <col min="14597" max="14597" width="29.28515625" customWidth="1"/>
    <col min="14598" max="14598" width="28" customWidth="1"/>
    <col min="14599" max="14599" width="8.42578125" customWidth="1"/>
    <col min="14600" max="14600" width="9" customWidth="1"/>
    <col min="14601" max="14601" width="8.7109375" customWidth="1"/>
    <col min="14602" max="14602" width="13.42578125" customWidth="1"/>
    <col min="14847" max="14847" width="8.42578125" customWidth="1"/>
    <col min="14848" max="14848" width="3.85546875" customWidth="1"/>
    <col min="14849" max="14849" width="28.5703125" customWidth="1"/>
    <col min="14850" max="14850" width="8.7109375" customWidth="1"/>
    <col min="14851" max="14852" width="11.7109375" customWidth="1"/>
    <col min="14853" max="14853" width="29.28515625" customWidth="1"/>
    <col min="14854" max="14854" width="28" customWidth="1"/>
    <col min="14855" max="14855" width="8.42578125" customWidth="1"/>
    <col min="14856" max="14856" width="9" customWidth="1"/>
    <col min="14857" max="14857" width="8.7109375" customWidth="1"/>
    <col min="14858" max="14858" width="13.42578125" customWidth="1"/>
    <col min="15103" max="15103" width="8.42578125" customWidth="1"/>
    <col min="15104" max="15104" width="3.85546875" customWidth="1"/>
    <col min="15105" max="15105" width="28.5703125" customWidth="1"/>
    <col min="15106" max="15106" width="8.7109375" customWidth="1"/>
    <col min="15107" max="15108" width="11.7109375" customWidth="1"/>
    <col min="15109" max="15109" width="29.28515625" customWidth="1"/>
    <col min="15110" max="15110" width="28" customWidth="1"/>
    <col min="15111" max="15111" width="8.42578125" customWidth="1"/>
    <col min="15112" max="15112" width="9" customWidth="1"/>
    <col min="15113" max="15113" width="8.7109375" customWidth="1"/>
    <col min="15114" max="15114" width="13.42578125" customWidth="1"/>
    <col min="15359" max="15359" width="8.42578125" customWidth="1"/>
    <col min="15360" max="15360" width="3.85546875" customWidth="1"/>
    <col min="15361" max="15361" width="28.5703125" customWidth="1"/>
    <col min="15362" max="15362" width="8.7109375" customWidth="1"/>
    <col min="15363" max="15364" width="11.7109375" customWidth="1"/>
    <col min="15365" max="15365" width="29.28515625" customWidth="1"/>
    <col min="15366" max="15366" width="28" customWidth="1"/>
    <col min="15367" max="15367" width="8.42578125" customWidth="1"/>
    <col min="15368" max="15368" width="9" customWidth="1"/>
    <col min="15369" max="15369" width="8.7109375" customWidth="1"/>
    <col min="15370" max="15370" width="13.42578125" customWidth="1"/>
    <col min="15615" max="15615" width="8.42578125" customWidth="1"/>
    <col min="15616" max="15616" width="3.85546875" customWidth="1"/>
    <col min="15617" max="15617" width="28.5703125" customWidth="1"/>
    <col min="15618" max="15618" width="8.7109375" customWidth="1"/>
    <col min="15619" max="15620" width="11.7109375" customWidth="1"/>
    <col min="15621" max="15621" width="29.28515625" customWidth="1"/>
    <col min="15622" max="15622" width="28" customWidth="1"/>
    <col min="15623" max="15623" width="8.42578125" customWidth="1"/>
    <col min="15624" max="15624" width="9" customWidth="1"/>
    <col min="15625" max="15625" width="8.7109375" customWidth="1"/>
    <col min="15626" max="15626" width="13.42578125" customWidth="1"/>
    <col min="15871" max="15871" width="8.42578125" customWidth="1"/>
    <col min="15872" max="15872" width="3.85546875" customWidth="1"/>
    <col min="15873" max="15873" width="28.5703125" customWidth="1"/>
    <col min="15874" max="15874" width="8.7109375" customWidth="1"/>
    <col min="15875" max="15876" width="11.7109375" customWidth="1"/>
    <col min="15877" max="15877" width="29.28515625" customWidth="1"/>
    <col min="15878" max="15878" width="28" customWidth="1"/>
    <col min="15879" max="15879" width="8.42578125" customWidth="1"/>
    <col min="15880" max="15880" width="9" customWidth="1"/>
    <col min="15881" max="15881" width="8.7109375" customWidth="1"/>
    <col min="15882" max="15882" width="13.42578125" customWidth="1"/>
    <col min="16127" max="16127" width="8.42578125" customWidth="1"/>
    <col min="16128" max="16128" width="3.85546875" customWidth="1"/>
    <col min="16129" max="16129" width="28.5703125" customWidth="1"/>
    <col min="16130" max="16130" width="8.7109375" customWidth="1"/>
    <col min="16131" max="16132" width="11.7109375" customWidth="1"/>
    <col min="16133" max="16133" width="29.28515625" customWidth="1"/>
    <col min="16134" max="16134" width="28" customWidth="1"/>
    <col min="16135" max="16135" width="8.42578125" customWidth="1"/>
    <col min="16136" max="16136" width="9" customWidth="1"/>
    <col min="16137" max="16137" width="8.7109375" customWidth="1"/>
    <col min="16138" max="16138" width="13.42578125" customWidth="1"/>
  </cols>
  <sheetData>
    <row r="1" spans="1:10" x14ac:dyDescent="0.25">
      <c r="A1" s="800" t="s">
        <v>37</v>
      </c>
      <c r="B1" s="800"/>
      <c r="C1" s="800"/>
      <c r="D1" s="800"/>
      <c r="E1" s="800"/>
    </row>
    <row r="3" spans="1:10" ht="18" customHeight="1" x14ac:dyDescent="0.25">
      <c r="A3" s="800" t="s">
        <v>247</v>
      </c>
      <c r="B3" s="800"/>
      <c r="C3" s="800"/>
      <c r="D3" s="800"/>
      <c r="E3" s="800"/>
      <c r="F3" s="288"/>
    </row>
    <row r="4" spans="1:10" ht="18" customHeight="1" x14ac:dyDescent="0.25">
      <c r="A4" s="801" t="s">
        <v>323</v>
      </c>
      <c r="B4" s="801"/>
      <c r="C4" s="801"/>
      <c r="D4" s="801"/>
      <c r="E4" s="801"/>
      <c r="F4" s="171"/>
    </row>
    <row r="5" spans="1:10" ht="15.75" thickBot="1" x14ac:dyDescent="0.3"/>
    <row r="6" spans="1:10" ht="15.75" thickBot="1" x14ac:dyDescent="0.3">
      <c r="A6" s="172" t="s">
        <v>40</v>
      </c>
      <c r="B6" s="802" t="s">
        <v>324</v>
      </c>
      <c r="C6" s="802"/>
      <c r="D6" s="802"/>
      <c r="E6" s="802"/>
    </row>
    <row r="7" spans="1:10" ht="15.75" thickBot="1" x14ac:dyDescent="0.3">
      <c r="A7" s="172" t="s">
        <v>8</v>
      </c>
      <c r="B7" s="803" t="s">
        <v>29</v>
      </c>
      <c r="C7" s="804"/>
      <c r="D7" s="804"/>
      <c r="E7" s="805"/>
    </row>
    <row r="8" spans="1:10" ht="15.75" thickBot="1" x14ac:dyDescent="0.3">
      <c r="A8" s="172" t="s">
        <v>42</v>
      </c>
      <c r="B8" s="806" t="s">
        <v>43</v>
      </c>
      <c r="C8" s="807"/>
      <c r="D8" s="807"/>
      <c r="E8" s="808"/>
    </row>
    <row r="9" spans="1:10" ht="15.75" thickBot="1" x14ac:dyDescent="0.3">
      <c r="A9" s="797" t="s">
        <v>9</v>
      </c>
      <c r="B9" s="798"/>
      <c r="C9" s="798"/>
      <c r="D9" s="798"/>
      <c r="E9" s="799"/>
    </row>
    <row r="10" spans="1:10" ht="15.75" customHeight="1" x14ac:dyDescent="0.25">
      <c r="A10" s="931" t="s">
        <v>325</v>
      </c>
      <c r="B10" s="932"/>
      <c r="C10" s="932"/>
      <c r="D10" s="932"/>
      <c r="E10" s="933"/>
      <c r="J10" t="s">
        <v>291</v>
      </c>
    </row>
    <row r="11" spans="1:10" ht="36.75" customHeight="1" x14ac:dyDescent="0.25">
      <c r="A11" s="934"/>
      <c r="B11" s="935"/>
      <c r="C11" s="935"/>
      <c r="D11" s="935"/>
      <c r="E11" s="936"/>
    </row>
    <row r="12" spans="1:10" ht="15.75" thickBot="1" x14ac:dyDescent="0.3">
      <c r="A12" s="937"/>
      <c r="B12" s="938"/>
      <c r="C12" s="938"/>
      <c r="D12" s="938"/>
      <c r="E12" s="939"/>
    </row>
    <row r="13" spans="1:10" ht="66.75" customHeight="1" thickBot="1" x14ac:dyDescent="0.3">
      <c r="A13" s="173" t="s">
        <v>45</v>
      </c>
      <c r="B13" s="940" t="s">
        <v>326</v>
      </c>
      <c r="C13" s="823"/>
      <c r="D13" s="823"/>
      <c r="E13" s="941"/>
    </row>
    <row r="14" spans="1:10" ht="23.25" customHeight="1" x14ac:dyDescent="0.25">
      <c r="A14" s="942" t="s">
        <v>47</v>
      </c>
      <c r="B14" s="289">
        <v>2019</v>
      </c>
      <c r="C14" s="289">
        <v>2020</v>
      </c>
      <c r="D14" s="289">
        <v>2021</v>
      </c>
      <c r="E14" s="289">
        <v>2022</v>
      </c>
    </row>
    <row r="15" spans="1:10" ht="15.75" thickBot="1" x14ac:dyDescent="0.3">
      <c r="A15" s="943"/>
      <c r="B15" s="290" t="s">
        <v>48</v>
      </c>
      <c r="C15" s="290" t="s">
        <v>49</v>
      </c>
      <c r="D15" s="290" t="s">
        <v>49</v>
      </c>
      <c r="E15" s="290" t="s">
        <v>49</v>
      </c>
    </row>
    <row r="16" spans="1:10" s="179" customFormat="1" ht="39" thickBot="1" x14ac:dyDescent="0.3">
      <c r="A16" s="291" t="s">
        <v>327</v>
      </c>
      <c r="B16" s="292">
        <v>37320</v>
      </c>
      <c r="C16" s="292">
        <v>40000</v>
      </c>
      <c r="D16" s="292">
        <v>44000</v>
      </c>
      <c r="E16" s="292">
        <v>48000</v>
      </c>
    </row>
    <row r="17" spans="1:10" ht="63.75" customHeight="1" thickBot="1" x14ac:dyDescent="0.3">
      <c r="A17" s="293" t="s">
        <v>56</v>
      </c>
      <c r="B17" s="944" t="s">
        <v>328</v>
      </c>
      <c r="C17" s="945"/>
      <c r="D17" s="945"/>
      <c r="E17" s="946"/>
    </row>
    <row r="18" spans="1:10" ht="23.25" customHeight="1" thickBot="1" x14ac:dyDescent="0.3">
      <c r="A18" s="806" t="s">
        <v>58</v>
      </c>
      <c r="B18" s="807"/>
      <c r="C18" s="807"/>
      <c r="D18" s="807"/>
      <c r="E18" s="808"/>
      <c r="H18" s="181"/>
      <c r="J18" s="181"/>
    </row>
    <row r="19" spans="1:10" s="179" customFormat="1" ht="26.25" thickBot="1" x14ac:dyDescent="0.3">
      <c r="A19" s="291" t="s">
        <v>329</v>
      </c>
      <c r="B19" s="292">
        <f>B20+B21+B22</f>
        <v>12300</v>
      </c>
      <c r="C19" s="292">
        <f>C20+C21+C22</f>
        <v>12705</v>
      </c>
      <c r="D19" s="292">
        <f>D20+D21+D22</f>
        <v>13141.75</v>
      </c>
      <c r="E19" s="292">
        <f>E20+E21+E22</f>
        <v>13621.3375</v>
      </c>
      <c r="F19" s="294"/>
      <c r="G19" s="294"/>
      <c r="I19" s="295"/>
    </row>
    <row r="20" spans="1:10" s="179" customFormat="1" ht="39" thickBot="1" x14ac:dyDescent="0.3">
      <c r="A20" s="291" t="s">
        <v>330</v>
      </c>
      <c r="B20" s="292">
        <v>3300</v>
      </c>
      <c r="C20" s="292">
        <v>3300</v>
      </c>
      <c r="D20" s="292">
        <v>3300</v>
      </c>
      <c r="E20" s="292">
        <v>3300</v>
      </c>
      <c r="G20" s="295"/>
      <c r="I20" s="295"/>
    </row>
    <row r="21" spans="1:10" s="179" customFormat="1" ht="26.25" thickBot="1" x14ac:dyDescent="0.3">
      <c r="A21" s="296" t="s">
        <v>331</v>
      </c>
      <c r="B21" s="292">
        <v>8700</v>
      </c>
      <c r="C21" s="292">
        <f>B21*1.05</f>
        <v>9135</v>
      </c>
      <c r="D21" s="292">
        <f>C21*1.05</f>
        <v>9591.75</v>
      </c>
      <c r="E21" s="292">
        <f>D21*1.05</f>
        <v>10071.3375</v>
      </c>
      <c r="F21" s="295"/>
      <c r="G21" s="295"/>
    </row>
    <row r="22" spans="1:10" s="179" customFormat="1" ht="26.25" thickBot="1" x14ac:dyDescent="0.3">
      <c r="A22" s="296" t="s">
        <v>332</v>
      </c>
      <c r="B22" s="292">
        <v>300</v>
      </c>
      <c r="C22" s="292">
        <v>270</v>
      </c>
      <c r="D22" s="292">
        <v>250</v>
      </c>
      <c r="E22" s="292">
        <v>250</v>
      </c>
    </row>
    <row r="23" spans="1:10" ht="15.75" thickBot="1" x14ac:dyDescent="0.3">
      <c r="A23" s="835" t="s">
        <v>61</v>
      </c>
      <c r="B23" s="836"/>
      <c r="C23" s="836"/>
      <c r="D23" s="836"/>
      <c r="E23" s="837"/>
      <c r="G23" s="207"/>
    </row>
    <row r="24" spans="1:10" ht="15.75" thickBot="1" x14ac:dyDescent="0.3">
      <c r="A24" s="835" t="s">
        <v>62</v>
      </c>
      <c r="B24" s="836"/>
      <c r="C24" s="836"/>
      <c r="D24" s="836"/>
      <c r="E24" s="837"/>
    </row>
    <row r="25" spans="1:10" s="179" customFormat="1" ht="15.75" thickBot="1" x14ac:dyDescent="0.3">
      <c r="A25" s="297" t="s">
        <v>63</v>
      </c>
      <c r="B25" s="949" t="s">
        <v>333</v>
      </c>
      <c r="C25" s="950"/>
      <c r="D25" s="950"/>
      <c r="E25" s="951"/>
    </row>
    <row r="26" spans="1:10" s="179" customFormat="1" ht="32.25" customHeight="1" thickBot="1" x14ac:dyDescent="0.3">
      <c r="A26" s="296" t="s">
        <v>65</v>
      </c>
      <c r="B26" s="952" t="s">
        <v>334</v>
      </c>
      <c r="C26" s="953"/>
      <c r="D26" s="953"/>
      <c r="E26" s="954"/>
    </row>
    <row r="27" spans="1:10" s="179" customFormat="1" ht="15.75" thickBot="1" x14ac:dyDescent="0.3">
      <c r="A27" s="296" t="s">
        <v>67</v>
      </c>
      <c r="B27" s="949" t="s">
        <v>335</v>
      </c>
      <c r="C27" s="950"/>
      <c r="D27" s="950"/>
      <c r="E27" s="951"/>
    </row>
    <row r="28" spans="1:10" ht="12.75" customHeight="1" x14ac:dyDescent="0.25">
      <c r="A28" s="947"/>
      <c r="B28" s="298">
        <v>2019</v>
      </c>
      <c r="C28" s="298">
        <v>2020</v>
      </c>
      <c r="D28" s="298">
        <v>2021</v>
      </c>
      <c r="E28" s="298">
        <v>2022</v>
      </c>
    </row>
    <row r="29" spans="1:10" ht="12.75" customHeight="1" thickBot="1" x14ac:dyDescent="0.3">
      <c r="A29" s="948"/>
      <c r="B29" s="299" t="s">
        <v>48</v>
      </c>
      <c r="C29" s="299" t="s">
        <v>49</v>
      </c>
      <c r="D29" s="299" t="s">
        <v>49</v>
      </c>
      <c r="E29" s="299" t="s">
        <v>49</v>
      </c>
    </row>
    <row r="30" spans="1:10" ht="15.75" thickBot="1" x14ac:dyDescent="0.3">
      <c r="A30" s="300" t="s">
        <v>69</v>
      </c>
      <c r="B30" s="301">
        <f>B19</f>
        <v>12300</v>
      </c>
      <c r="C30" s="301">
        <f>C19</f>
        <v>12705</v>
      </c>
      <c r="D30" s="301">
        <f>D19</f>
        <v>13141.75</v>
      </c>
      <c r="E30" s="301">
        <f>E19</f>
        <v>13621.3375</v>
      </c>
      <c r="G30" s="302"/>
    </row>
    <row r="31" spans="1:10" ht="15.75" thickBot="1" x14ac:dyDescent="0.3">
      <c r="A31" s="300" t="s">
        <v>70</v>
      </c>
      <c r="B31" s="301">
        <f>B39+B42+B45</f>
        <v>104420</v>
      </c>
      <c r="C31" s="301">
        <f>C39+C42+C45</f>
        <v>104420</v>
      </c>
      <c r="D31" s="301">
        <f>D39+D42+D45</f>
        <v>105000</v>
      </c>
      <c r="E31" s="301">
        <f>E39+E42+E45</f>
        <v>105000</v>
      </c>
      <c r="G31" s="294"/>
      <c r="H31" s="294"/>
      <c r="I31" s="294"/>
      <c r="J31" s="294"/>
    </row>
    <row r="32" spans="1:10" ht="15.75" thickBot="1" x14ac:dyDescent="0.3">
      <c r="A32" s="300" t="s">
        <v>71</v>
      </c>
      <c r="B32" s="303">
        <f>B31/B30</f>
        <v>8.4894308943089438</v>
      </c>
      <c r="C32" s="303">
        <f>C31/C30</f>
        <v>8.218811491538764</v>
      </c>
      <c r="D32" s="303">
        <f>D31/D30</f>
        <v>7.9898034888808569</v>
      </c>
      <c r="E32" s="303">
        <f>E31/E30</f>
        <v>7.708494118143685</v>
      </c>
      <c r="G32" s="304"/>
      <c r="H32" s="304"/>
      <c r="I32" s="304"/>
      <c r="J32" s="304"/>
    </row>
    <row r="33" spans="1:11" ht="15.75" thickBot="1" x14ac:dyDescent="0.3">
      <c r="A33" s="300" t="s">
        <v>72</v>
      </c>
      <c r="B33" s="305" t="s">
        <v>73</v>
      </c>
      <c r="C33" s="306">
        <f>C30/B30-1</f>
        <v>3.2926829268292712E-2</v>
      </c>
      <c r="D33" s="306">
        <f t="shared" ref="D33:E35" si="0">D30/C30-1</f>
        <v>3.4376229830775262E-2</v>
      </c>
      <c r="E33" s="306">
        <f t="shared" si="0"/>
        <v>3.6493427435463355E-2</v>
      </c>
      <c r="G33" s="207"/>
      <c r="H33" s="207"/>
      <c r="I33" s="207"/>
      <c r="J33" s="207"/>
      <c r="K33" s="207"/>
    </row>
    <row r="34" spans="1:11" ht="15.75" thickBot="1" x14ac:dyDescent="0.3">
      <c r="A34" s="300" t="s">
        <v>74</v>
      </c>
      <c r="B34" s="305" t="s">
        <v>73</v>
      </c>
      <c r="C34" s="306">
        <f>C31/B31-1</f>
        <v>0</v>
      </c>
      <c r="D34" s="306">
        <f t="shared" si="0"/>
        <v>5.5544914767287068E-3</v>
      </c>
      <c r="E34" s="306">
        <f t="shared" si="0"/>
        <v>0</v>
      </c>
      <c r="G34" s="207"/>
      <c r="H34" s="207"/>
      <c r="I34" s="207"/>
      <c r="J34" s="207"/>
    </row>
    <row r="35" spans="1:11" ht="15.75" thickBot="1" x14ac:dyDescent="0.3">
      <c r="A35" s="300" t="s">
        <v>75</v>
      </c>
      <c r="B35" s="305" t="s">
        <v>73</v>
      </c>
      <c r="C35" s="306">
        <f>C32/B32-1</f>
        <v>-3.1877213695395645E-2</v>
      </c>
      <c r="D35" s="306">
        <f t="shared" si="0"/>
        <v>-2.7863883104469522E-2</v>
      </c>
      <c r="E35" s="306">
        <f t="shared" si="0"/>
        <v>-3.5208546884621272E-2</v>
      </c>
      <c r="G35" s="207"/>
      <c r="H35" s="207"/>
      <c r="I35" s="207"/>
      <c r="J35" s="207"/>
    </row>
    <row r="36" spans="1:11" ht="15.75" thickBot="1" x14ac:dyDescent="0.3">
      <c r="A36" s="955" t="s">
        <v>336</v>
      </c>
      <c r="B36" s="956"/>
      <c r="C36" s="956"/>
      <c r="D36" s="956"/>
      <c r="E36" s="957"/>
    </row>
    <row r="37" spans="1:11" ht="12.75" customHeight="1" x14ac:dyDescent="0.25">
      <c r="A37" s="947"/>
      <c r="B37" s="298">
        <v>2019</v>
      </c>
      <c r="C37" s="298">
        <v>2020</v>
      </c>
      <c r="D37" s="298">
        <v>2021</v>
      </c>
      <c r="E37" s="298">
        <v>2022</v>
      </c>
    </row>
    <row r="38" spans="1:11" ht="13.5" customHeight="1" thickBot="1" x14ac:dyDescent="0.3">
      <c r="A38" s="948"/>
      <c r="B38" s="299" t="s">
        <v>48</v>
      </c>
      <c r="C38" s="299" t="s">
        <v>49</v>
      </c>
      <c r="D38" s="299" t="s">
        <v>49</v>
      </c>
      <c r="E38" s="299" t="s">
        <v>49</v>
      </c>
    </row>
    <row r="39" spans="1:11" ht="20.25" customHeight="1" thickBot="1" x14ac:dyDescent="0.3">
      <c r="A39" s="307" t="s">
        <v>77</v>
      </c>
      <c r="B39" s="292">
        <v>69760</v>
      </c>
      <c r="C39" s="292">
        <v>69760</v>
      </c>
      <c r="D39" s="292">
        <v>70340</v>
      </c>
      <c r="E39" s="292">
        <v>70340</v>
      </c>
      <c r="F39" s="308"/>
      <c r="G39" s="309"/>
      <c r="H39" s="309"/>
      <c r="I39" s="309"/>
      <c r="J39" s="309"/>
    </row>
    <row r="40" spans="1:11" ht="26.25" thickBot="1" x14ac:dyDescent="0.3">
      <c r="A40" s="310" t="s">
        <v>337</v>
      </c>
      <c r="B40" s="311"/>
      <c r="C40" s="312"/>
      <c r="D40" s="312"/>
      <c r="E40" s="312"/>
      <c r="F40" s="313"/>
      <c r="G40" s="309"/>
      <c r="H40" s="309"/>
      <c r="I40" s="309"/>
      <c r="J40" s="309"/>
    </row>
    <row r="41" spans="1:11" ht="26.25" thickBot="1" x14ac:dyDescent="0.3">
      <c r="A41" s="310" t="s">
        <v>338</v>
      </c>
      <c r="B41" s="301"/>
      <c r="C41" s="314"/>
      <c r="D41" s="314"/>
      <c r="E41" s="314"/>
      <c r="F41" s="313"/>
      <c r="G41" s="309"/>
      <c r="H41" s="309"/>
      <c r="I41" s="309"/>
      <c r="J41" s="309"/>
    </row>
    <row r="42" spans="1:11" ht="26.25" thickBot="1" x14ac:dyDescent="0.3">
      <c r="A42" s="307" t="s">
        <v>80</v>
      </c>
      <c r="B42" s="292">
        <v>15360</v>
      </c>
      <c r="C42" s="292">
        <v>15360</v>
      </c>
      <c r="D42" s="292">
        <v>15360</v>
      </c>
      <c r="E42" s="292">
        <v>15360</v>
      </c>
      <c r="F42" s="308"/>
      <c r="G42" s="309"/>
      <c r="H42" s="309"/>
      <c r="I42" s="309"/>
      <c r="J42" s="309"/>
    </row>
    <row r="43" spans="1:11" ht="39" thickBot="1" x14ac:dyDescent="0.3">
      <c r="A43" s="310" t="s">
        <v>339</v>
      </c>
      <c r="B43" s="311"/>
      <c r="C43" s="315"/>
      <c r="D43" s="315"/>
      <c r="E43" s="315"/>
      <c r="F43" s="313"/>
      <c r="G43" s="309"/>
      <c r="H43" s="316"/>
    </row>
    <row r="44" spans="1:11" ht="39" thickBot="1" x14ac:dyDescent="0.3">
      <c r="A44" s="310" t="s">
        <v>340</v>
      </c>
      <c r="B44" s="301"/>
      <c r="C44" s="315"/>
      <c r="D44" s="315"/>
      <c r="E44" s="315"/>
      <c r="F44" s="313"/>
      <c r="G44" s="316"/>
      <c r="H44" s="316"/>
    </row>
    <row r="45" spans="1:11" ht="15.75" thickBot="1" x14ac:dyDescent="0.3">
      <c r="A45" s="307" t="s">
        <v>81</v>
      </c>
      <c r="B45" s="317">
        <v>19300</v>
      </c>
      <c r="C45" s="317">
        <v>19300</v>
      </c>
      <c r="D45" s="317">
        <v>19300</v>
      </c>
      <c r="E45" s="317">
        <v>19300</v>
      </c>
      <c r="F45" s="308"/>
      <c r="G45" s="313"/>
      <c r="H45" s="313"/>
    </row>
    <row r="46" spans="1:11" ht="39" thickBot="1" x14ac:dyDescent="0.3">
      <c r="A46" s="310" t="s">
        <v>341</v>
      </c>
      <c r="B46" s="301"/>
      <c r="C46" s="318"/>
      <c r="D46" s="318"/>
      <c r="E46" s="318"/>
      <c r="F46" s="313"/>
      <c r="G46" s="313"/>
      <c r="H46" s="316"/>
    </row>
    <row r="47" spans="1:11" ht="39" thickBot="1" x14ac:dyDescent="0.3">
      <c r="A47" s="310" t="s">
        <v>342</v>
      </c>
      <c r="B47" s="301"/>
      <c r="C47" s="315"/>
      <c r="D47" s="315"/>
      <c r="E47" s="315"/>
    </row>
    <row r="48" spans="1:11" ht="15.75" thickBot="1" x14ac:dyDescent="0.3">
      <c r="A48" s="307" t="s">
        <v>82</v>
      </c>
      <c r="B48" s="301"/>
      <c r="C48" s="315"/>
      <c r="D48" s="315"/>
      <c r="E48" s="315"/>
    </row>
    <row r="49" spans="1:7" ht="39" thickBot="1" x14ac:dyDescent="0.3">
      <c r="A49" s="310" t="s">
        <v>343</v>
      </c>
      <c r="B49" s="301"/>
      <c r="C49" s="315"/>
      <c r="D49" s="315"/>
      <c r="E49" s="315"/>
      <c r="G49" s="207"/>
    </row>
    <row r="50" spans="1:7" ht="39" thickBot="1" x14ac:dyDescent="0.3">
      <c r="A50" s="310" t="s">
        <v>344</v>
      </c>
      <c r="B50" s="301"/>
      <c r="C50" s="315"/>
      <c r="D50" s="315"/>
      <c r="E50" s="315"/>
    </row>
    <row r="51" spans="1:7" ht="15.75" thickBot="1" x14ac:dyDescent="0.3">
      <c r="A51" s="307" t="s">
        <v>83</v>
      </c>
      <c r="B51" s="301"/>
      <c r="C51" s="315"/>
      <c r="D51" s="315"/>
      <c r="E51" s="315"/>
    </row>
    <row r="52" spans="1:7" ht="39" thickBot="1" x14ac:dyDescent="0.3">
      <c r="A52" s="310" t="s">
        <v>345</v>
      </c>
      <c r="B52" s="301"/>
      <c r="C52" s="315"/>
      <c r="D52" s="315"/>
      <c r="E52" s="315"/>
    </row>
    <row r="53" spans="1:7" ht="39" thickBot="1" x14ac:dyDescent="0.3">
      <c r="A53" s="310" t="s">
        <v>346</v>
      </c>
      <c r="B53" s="301"/>
      <c r="C53" s="315"/>
      <c r="D53" s="315"/>
      <c r="E53" s="315"/>
    </row>
    <row r="54" spans="1:7" ht="15.75" thickBot="1" x14ac:dyDescent="0.3">
      <c r="A54" s="307" t="s">
        <v>84</v>
      </c>
      <c r="B54" s="301"/>
      <c r="C54" s="315"/>
      <c r="D54" s="315"/>
      <c r="E54" s="315"/>
    </row>
    <row r="55" spans="1:7" ht="39" thickBot="1" x14ac:dyDescent="0.3">
      <c r="A55" s="310" t="s">
        <v>347</v>
      </c>
      <c r="B55" s="301"/>
      <c r="C55" s="315"/>
      <c r="D55" s="315"/>
      <c r="E55" s="315"/>
    </row>
    <row r="56" spans="1:7" ht="39" thickBot="1" x14ac:dyDescent="0.3">
      <c r="A56" s="310" t="s">
        <v>348</v>
      </c>
      <c r="B56" s="301"/>
      <c r="C56" s="315"/>
      <c r="D56" s="315"/>
      <c r="E56" s="315"/>
    </row>
    <row r="57" spans="1:7" ht="26.25" thickBot="1" x14ac:dyDescent="0.3">
      <c r="A57" s="307" t="s">
        <v>85</v>
      </c>
      <c r="B57" s="301"/>
      <c r="C57" s="315"/>
      <c r="D57" s="315"/>
      <c r="E57" s="315"/>
    </row>
    <row r="58" spans="1:7" ht="39" thickBot="1" x14ac:dyDescent="0.3">
      <c r="A58" s="310" t="s">
        <v>349</v>
      </c>
      <c r="B58" s="301"/>
      <c r="C58" s="315"/>
      <c r="D58" s="315"/>
      <c r="E58" s="315"/>
    </row>
    <row r="59" spans="1:7" ht="39" thickBot="1" x14ac:dyDescent="0.3">
      <c r="A59" s="310" t="s">
        <v>350</v>
      </c>
      <c r="B59" s="301"/>
      <c r="C59" s="315"/>
      <c r="D59" s="315"/>
      <c r="E59" s="315"/>
    </row>
    <row r="60" spans="1:7" ht="15.75" thickBot="1" x14ac:dyDescent="0.3">
      <c r="A60" s="319" t="s">
        <v>86</v>
      </c>
      <c r="B60" s="320">
        <f>B57+B54+B51+B48+B45+B42+B39</f>
        <v>104420</v>
      </c>
      <c r="C60" s="320">
        <f>C57+C54+C51+C48+C45+C42+C39</f>
        <v>104420</v>
      </c>
      <c r="D60" s="320">
        <f>D57+D54+D51+D48+D45+D42+D39</f>
        <v>105000</v>
      </c>
      <c r="E60" s="320">
        <f>E57+E54+E51+E48+E45+E42+E39</f>
        <v>105000</v>
      </c>
      <c r="F60" s="308"/>
      <c r="G60" s="302"/>
    </row>
    <row r="61" spans="1:7" x14ac:dyDescent="0.25">
      <c r="A61" s="958" t="s">
        <v>351</v>
      </c>
      <c r="B61" s="961"/>
      <c r="C61" s="962"/>
      <c r="D61" s="962"/>
      <c r="E61" s="963"/>
      <c r="G61" s="302"/>
    </row>
    <row r="62" spans="1:7" ht="9" customHeight="1" x14ac:dyDescent="0.25">
      <c r="A62" s="959"/>
      <c r="B62" s="964"/>
      <c r="C62" s="965"/>
      <c r="D62" s="965"/>
      <c r="E62" s="966"/>
    </row>
    <row r="63" spans="1:7" ht="15.75" hidden="1" thickBot="1" x14ac:dyDescent="0.3">
      <c r="A63" s="960"/>
      <c r="B63" s="967"/>
      <c r="C63" s="968"/>
      <c r="D63" s="968"/>
      <c r="E63" s="969"/>
    </row>
    <row r="64" spans="1:7" ht="15.75" thickBot="1" x14ac:dyDescent="0.3">
      <c r="A64" s="321" t="s">
        <v>87</v>
      </c>
      <c r="B64" s="322">
        <f>IF(B60-B31=0,0,"Error")</f>
        <v>0</v>
      </c>
      <c r="C64" s="322">
        <f>IF(C60-C31=0,0,"Error")</f>
        <v>0</v>
      </c>
      <c r="D64" s="322">
        <f>IF(D60-D31=0,0,"Error")</f>
        <v>0</v>
      </c>
      <c r="E64" s="322">
        <f>IF(E60-E31=0,0,"Error")</f>
        <v>0</v>
      </c>
    </row>
    <row r="65" spans="1:7" ht="21" customHeight="1" thickBot="1" x14ac:dyDescent="0.3">
      <c r="A65" s="323" t="s">
        <v>88</v>
      </c>
      <c r="B65" s="940" t="s">
        <v>352</v>
      </c>
      <c r="C65" s="823"/>
      <c r="D65" s="823"/>
      <c r="E65" s="941"/>
    </row>
    <row r="66" spans="1:7" ht="66.75" customHeight="1" thickBot="1" x14ac:dyDescent="0.3">
      <c r="A66" s="300" t="s">
        <v>65</v>
      </c>
      <c r="B66" s="940" t="s">
        <v>353</v>
      </c>
      <c r="C66" s="823"/>
      <c r="D66" s="823"/>
      <c r="E66" s="941"/>
    </row>
    <row r="67" spans="1:7" ht="15.75" thickBot="1" x14ac:dyDescent="0.3">
      <c r="A67" s="300" t="s">
        <v>67</v>
      </c>
      <c r="B67" s="970" t="s">
        <v>354</v>
      </c>
      <c r="C67" s="971"/>
      <c r="D67" s="971"/>
      <c r="E67" s="972"/>
    </row>
    <row r="68" spans="1:7" ht="15.75" thickBot="1" x14ac:dyDescent="0.3">
      <c r="A68" s="300" t="s">
        <v>69</v>
      </c>
      <c r="B68" s="324">
        <v>52</v>
      </c>
      <c r="C68" s="324">
        <v>52</v>
      </c>
      <c r="D68" s="324">
        <v>52</v>
      </c>
      <c r="E68" s="324">
        <v>52</v>
      </c>
    </row>
    <row r="69" spans="1:7" ht="12.75" customHeight="1" x14ac:dyDescent="0.25">
      <c r="A69" s="947"/>
      <c r="B69" s="298">
        <v>2019</v>
      </c>
      <c r="C69" s="298">
        <v>2020</v>
      </c>
      <c r="D69" s="298">
        <v>2021</v>
      </c>
      <c r="E69" s="298">
        <v>2022</v>
      </c>
    </row>
    <row r="70" spans="1:7" ht="20.25" customHeight="1" thickBot="1" x14ac:dyDescent="0.3">
      <c r="A70" s="948"/>
      <c r="B70" s="299" t="s">
        <v>48</v>
      </c>
      <c r="C70" s="299" t="s">
        <v>49</v>
      </c>
      <c r="D70" s="299" t="s">
        <v>49</v>
      </c>
      <c r="E70" s="299" t="s">
        <v>49</v>
      </c>
    </row>
    <row r="71" spans="1:7" ht="15.75" thickBot="1" x14ac:dyDescent="0.3">
      <c r="A71" s="300" t="s">
        <v>70</v>
      </c>
      <c r="B71" s="324">
        <f>B79+B82+B85</f>
        <v>58680</v>
      </c>
      <c r="C71" s="324">
        <f>C79+C82+C85</f>
        <v>58680</v>
      </c>
      <c r="D71" s="324">
        <f>D79+D82+D85</f>
        <v>59000</v>
      </c>
      <c r="E71" s="324">
        <f>E79+E82+E85</f>
        <v>59000</v>
      </c>
    </row>
    <row r="72" spans="1:7" ht="15.75" thickBot="1" x14ac:dyDescent="0.3">
      <c r="A72" s="300" t="s">
        <v>71</v>
      </c>
      <c r="B72" s="324">
        <f>B71/B68</f>
        <v>1128.4615384615386</v>
      </c>
      <c r="C72" s="324">
        <f>C71/C68</f>
        <v>1128.4615384615386</v>
      </c>
      <c r="D72" s="324">
        <f>D71/D68</f>
        <v>1134.6153846153845</v>
      </c>
      <c r="E72" s="324">
        <f>E71/E68</f>
        <v>1134.6153846153845</v>
      </c>
    </row>
    <row r="73" spans="1:7" ht="15.75" thickBot="1" x14ac:dyDescent="0.3">
      <c r="A73" s="300" t="s">
        <v>72</v>
      </c>
      <c r="B73" s="305"/>
      <c r="C73" s="306">
        <f>C68/B68-1</f>
        <v>0</v>
      </c>
      <c r="D73" s="306">
        <f>D68/C68-1</f>
        <v>0</v>
      </c>
      <c r="E73" s="306">
        <f>E68/D68-1</f>
        <v>0</v>
      </c>
    </row>
    <row r="74" spans="1:7" ht="15.75" thickBot="1" x14ac:dyDescent="0.3">
      <c r="A74" s="300" t="s">
        <v>74</v>
      </c>
      <c r="B74" s="305"/>
      <c r="C74" s="306">
        <f t="shared" ref="C74:E75" si="1">C71/B71-1</f>
        <v>0</v>
      </c>
      <c r="D74" s="306">
        <f t="shared" si="1"/>
        <v>5.4533060668029432E-3</v>
      </c>
      <c r="E74" s="306">
        <f t="shared" si="1"/>
        <v>0</v>
      </c>
    </row>
    <row r="75" spans="1:7" ht="15.75" thickBot="1" x14ac:dyDescent="0.3">
      <c r="A75" s="300" t="s">
        <v>75</v>
      </c>
      <c r="B75" s="305"/>
      <c r="C75" s="306">
        <f t="shared" si="1"/>
        <v>0</v>
      </c>
      <c r="D75" s="306">
        <f t="shared" si="1"/>
        <v>5.4533060668027211E-3</v>
      </c>
      <c r="E75" s="306">
        <f t="shared" si="1"/>
        <v>0</v>
      </c>
    </row>
    <row r="76" spans="1:7" ht="24.75" customHeight="1" thickBot="1" x14ac:dyDescent="0.3">
      <c r="A76" s="955" t="s">
        <v>355</v>
      </c>
      <c r="B76" s="956"/>
      <c r="C76" s="956"/>
      <c r="D76" s="956"/>
      <c r="E76" s="957"/>
    </row>
    <row r="77" spans="1:7" ht="12.75" customHeight="1" x14ac:dyDescent="0.25">
      <c r="A77" s="947"/>
      <c r="B77" s="298">
        <v>2019</v>
      </c>
      <c r="C77" s="298">
        <v>2020</v>
      </c>
      <c r="D77" s="298">
        <v>2021</v>
      </c>
      <c r="E77" s="298">
        <v>2022</v>
      </c>
    </row>
    <row r="78" spans="1:7" ht="22.5" customHeight="1" thickBot="1" x14ac:dyDescent="0.3">
      <c r="A78" s="948"/>
      <c r="B78" s="299" t="s">
        <v>48</v>
      </c>
      <c r="C78" s="299" t="s">
        <v>49</v>
      </c>
      <c r="D78" s="299" t="s">
        <v>49</v>
      </c>
      <c r="E78" s="299" t="s">
        <v>49</v>
      </c>
    </row>
    <row r="79" spans="1:7" ht="24.75" customHeight="1" thickBot="1" x14ac:dyDescent="0.3">
      <c r="A79" s="307" t="s">
        <v>77</v>
      </c>
      <c r="B79" s="315">
        <v>39240</v>
      </c>
      <c r="C79" s="315">
        <v>39240</v>
      </c>
      <c r="D79" s="315">
        <v>39560</v>
      </c>
      <c r="E79" s="315">
        <v>39560</v>
      </c>
    </row>
    <row r="80" spans="1:7" ht="38.25" customHeight="1" thickBot="1" x14ac:dyDescent="0.3">
      <c r="A80" s="310" t="s">
        <v>337</v>
      </c>
      <c r="B80" s="301"/>
      <c r="C80" s="314"/>
      <c r="D80" s="314"/>
      <c r="E80" s="314"/>
      <c r="G80" s="207"/>
    </row>
    <row r="81" spans="1:5" ht="24.75" customHeight="1" thickBot="1" x14ac:dyDescent="0.3">
      <c r="A81" s="310" t="s">
        <v>356</v>
      </c>
      <c r="B81" s="301"/>
      <c r="C81" s="314"/>
      <c r="D81" s="314"/>
      <c r="E81" s="314"/>
    </row>
    <row r="82" spans="1:5" ht="24.75" customHeight="1" thickBot="1" x14ac:dyDescent="0.3">
      <c r="A82" s="307" t="s">
        <v>80</v>
      </c>
      <c r="B82" s="315">
        <v>8640</v>
      </c>
      <c r="C82" s="315">
        <v>8640</v>
      </c>
      <c r="D82" s="315">
        <v>8640</v>
      </c>
      <c r="E82" s="315">
        <v>8640</v>
      </c>
    </row>
    <row r="83" spans="1:5" ht="39" customHeight="1" thickBot="1" x14ac:dyDescent="0.3">
      <c r="A83" s="310" t="s">
        <v>339</v>
      </c>
      <c r="B83" s="301"/>
      <c r="C83" s="315"/>
      <c r="D83" s="315"/>
      <c r="E83" s="315"/>
    </row>
    <row r="84" spans="1:5" ht="42.75" customHeight="1" thickBot="1" x14ac:dyDescent="0.3">
      <c r="A84" s="310" t="s">
        <v>357</v>
      </c>
      <c r="B84" s="301"/>
      <c r="C84" s="315"/>
      <c r="D84" s="315"/>
      <c r="E84" s="315"/>
    </row>
    <row r="85" spans="1:5" ht="24.75" customHeight="1" thickBot="1" x14ac:dyDescent="0.3">
      <c r="A85" s="307" t="s">
        <v>81</v>
      </c>
      <c r="B85" s="301">
        <v>10800</v>
      </c>
      <c r="C85" s="301">
        <v>10800</v>
      </c>
      <c r="D85" s="301">
        <v>10800</v>
      </c>
      <c r="E85" s="301">
        <v>10800</v>
      </c>
    </row>
    <row r="86" spans="1:5" ht="39" thickBot="1" x14ac:dyDescent="0.3">
      <c r="A86" s="310" t="s">
        <v>341</v>
      </c>
      <c r="B86" s="301"/>
      <c r="C86" s="318"/>
      <c r="D86" s="318"/>
      <c r="E86" s="318"/>
    </row>
    <row r="87" spans="1:5" ht="39" thickBot="1" x14ac:dyDescent="0.3">
      <c r="A87" s="310" t="s">
        <v>358</v>
      </c>
      <c r="B87" s="301"/>
      <c r="C87" s="315"/>
      <c r="D87" s="315"/>
      <c r="E87" s="315"/>
    </row>
    <row r="88" spans="1:5" ht="15.75" thickBot="1" x14ac:dyDescent="0.3">
      <c r="A88" s="307" t="s">
        <v>82</v>
      </c>
      <c r="B88" s="301"/>
      <c r="C88" s="315"/>
      <c r="D88" s="315"/>
      <c r="E88" s="315"/>
    </row>
    <row r="89" spans="1:5" ht="39" thickBot="1" x14ac:dyDescent="0.3">
      <c r="A89" s="310" t="s">
        <v>343</v>
      </c>
      <c r="B89" s="301"/>
      <c r="C89" s="315"/>
      <c r="D89" s="315"/>
      <c r="E89" s="315"/>
    </row>
    <row r="90" spans="1:5" ht="39" thickBot="1" x14ac:dyDescent="0.3">
      <c r="A90" s="310" t="s">
        <v>359</v>
      </c>
      <c r="B90" s="301"/>
      <c r="C90" s="315"/>
      <c r="D90" s="315"/>
      <c r="E90" s="315"/>
    </row>
    <row r="91" spans="1:5" ht="15.75" thickBot="1" x14ac:dyDescent="0.3">
      <c r="A91" s="307" t="s">
        <v>83</v>
      </c>
      <c r="B91" s="301"/>
      <c r="C91" s="315"/>
      <c r="D91" s="315"/>
      <c r="E91" s="315"/>
    </row>
    <row r="92" spans="1:5" ht="30.75" customHeight="1" thickBot="1" x14ac:dyDescent="0.3">
      <c r="A92" s="310" t="s">
        <v>345</v>
      </c>
      <c r="B92" s="301"/>
      <c r="C92" s="315"/>
      <c r="D92" s="315"/>
      <c r="E92" s="315"/>
    </row>
    <row r="93" spans="1:5" ht="26.25" customHeight="1" thickBot="1" x14ac:dyDescent="0.3">
      <c r="A93" s="310" t="s">
        <v>360</v>
      </c>
      <c r="B93" s="301"/>
      <c r="C93" s="315"/>
      <c r="D93" s="315"/>
      <c r="E93" s="315"/>
    </row>
    <row r="94" spans="1:5" ht="15.75" thickBot="1" x14ac:dyDescent="0.3">
      <c r="A94" s="307" t="s">
        <v>84</v>
      </c>
      <c r="B94" s="301"/>
      <c r="C94" s="315"/>
      <c r="D94" s="315"/>
      <c r="E94" s="315"/>
    </row>
    <row r="95" spans="1:5" ht="39" thickBot="1" x14ac:dyDescent="0.3">
      <c r="A95" s="310" t="s">
        <v>347</v>
      </c>
      <c r="B95" s="301"/>
      <c r="C95" s="318"/>
      <c r="D95" s="318"/>
      <c r="E95" s="318"/>
    </row>
    <row r="96" spans="1:5" ht="39" thickBot="1" x14ac:dyDescent="0.3">
      <c r="A96" s="310" t="s">
        <v>361</v>
      </c>
      <c r="B96" s="301"/>
      <c r="C96" s="315"/>
      <c r="D96" s="315"/>
      <c r="E96" s="315"/>
    </row>
    <row r="97" spans="1:9" ht="26.25" thickBot="1" x14ac:dyDescent="0.3">
      <c r="A97" s="307" t="s">
        <v>85</v>
      </c>
      <c r="B97" s="301"/>
      <c r="C97" s="315"/>
      <c r="D97" s="315"/>
      <c r="E97" s="315"/>
    </row>
    <row r="98" spans="1:9" ht="39" thickBot="1" x14ac:dyDescent="0.3">
      <c r="A98" s="310" t="s">
        <v>349</v>
      </c>
      <c r="B98" s="301"/>
      <c r="C98" s="315"/>
      <c r="D98" s="315"/>
      <c r="E98" s="315"/>
    </row>
    <row r="99" spans="1:9" ht="39" thickBot="1" x14ac:dyDescent="0.3">
      <c r="A99" s="310" t="s">
        <v>362</v>
      </c>
      <c r="B99" s="301"/>
      <c r="C99" s="315"/>
      <c r="D99" s="315"/>
      <c r="E99" s="315"/>
    </row>
    <row r="100" spans="1:9" ht="15.75" thickBot="1" x14ac:dyDescent="0.3">
      <c r="A100" s="325" t="s">
        <v>93</v>
      </c>
      <c r="B100" s="301">
        <f>B97+B94+B91+B88+B85+B82+B79</f>
        <v>58680</v>
      </c>
      <c r="C100" s="301">
        <f>C97+C94+C91+C88+C85+C82+C79</f>
        <v>58680</v>
      </c>
      <c r="D100" s="301">
        <f>D97+D94+D91+D88+D85+D82+D79</f>
        <v>59000</v>
      </c>
      <c r="E100" s="301">
        <f>E97+E94+E91+E88+E85+E82+E79</f>
        <v>59000</v>
      </c>
      <c r="F100" s="207"/>
      <c r="G100" s="207"/>
      <c r="H100" s="207"/>
      <c r="I100" s="207"/>
    </row>
    <row r="101" spans="1:9" x14ac:dyDescent="0.25">
      <c r="A101" s="958" t="s">
        <v>363</v>
      </c>
      <c r="B101" s="961" t="s">
        <v>364</v>
      </c>
      <c r="C101" s="962"/>
      <c r="D101" s="962"/>
      <c r="E101" s="963"/>
    </row>
    <row r="102" spans="1:9" x14ac:dyDescent="0.25">
      <c r="A102" s="959"/>
      <c r="B102" s="964"/>
      <c r="C102" s="965"/>
      <c r="D102" s="965"/>
      <c r="E102" s="966"/>
      <c r="F102" s="207"/>
      <c r="G102" s="207"/>
      <c r="H102" s="207"/>
      <c r="I102" s="207"/>
    </row>
    <row r="103" spans="1:9" ht="25.5" customHeight="1" thickBot="1" x14ac:dyDescent="0.3">
      <c r="A103" s="960"/>
      <c r="B103" s="967"/>
      <c r="C103" s="968"/>
      <c r="D103" s="968"/>
      <c r="E103" s="969"/>
    </row>
    <row r="104" spans="1:9" ht="17.25" customHeight="1" thickBot="1" x14ac:dyDescent="0.3">
      <c r="A104" s="321" t="s">
        <v>87</v>
      </c>
      <c r="B104" s="322">
        <f>IF(B100-B71=0,0,"Error")</f>
        <v>0</v>
      </c>
      <c r="C104" s="322">
        <f>IF(C100-C71=0,0,"Error")</f>
        <v>0</v>
      </c>
      <c r="D104" s="322">
        <f>IF(D100-D71=0,0,"Error")</f>
        <v>0</v>
      </c>
      <c r="E104" s="322">
        <f>IF(E100-E71=0,0,"Error")</f>
        <v>0</v>
      </c>
      <c r="F104" s="179"/>
    </row>
    <row r="105" spans="1:9" ht="15.75" thickBot="1" x14ac:dyDescent="0.3">
      <c r="A105" s="835" t="s">
        <v>100</v>
      </c>
      <c r="B105" s="836"/>
      <c r="C105" s="836"/>
      <c r="D105" s="836"/>
      <c r="E105" s="837"/>
    </row>
    <row r="106" spans="1:9" ht="15.75" thickBot="1" x14ac:dyDescent="0.3">
      <c r="A106" s="835" t="s">
        <v>101</v>
      </c>
      <c r="B106" s="836"/>
      <c r="C106" s="836"/>
      <c r="D106" s="836"/>
      <c r="E106" s="837"/>
    </row>
    <row r="107" spans="1:9" ht="15.75" thickBot="1" x14ac:dyDescent="0.3">
      <c r="A107" s="296" t="s">
        <v>102</v>
      </c>
      <c r="B107" s="973"/>
      <c r="C107" s="974"/>
      <c r="D107" s="974"/>
      <c r="E107" s="975"/>
    </row>
    <row r="108" spans="1:9" ht="33" customHeight="1" thickBot="1" x14ac:dyDescent="0.3">
      <c r="A108" s="297" t="s">
        <v>94</v>
      </c>
      <c r="B108" s="952" t="s">
        <v>365</v>
      </c>
      <c r="C108" s="953"/>
      <c r="D108" s="953"/>
      <c r="E108" s="954"/>
    </row>
    <row r="109" spans="1:9" ht="39.75" customHeight="1" thickBot="1" x14ac:dyDescent="0.3">
      <c r="A109" s="296" t="s">
        <v>65</v>
      </c>
      <c r="B109" s="952" t="s">
        <v>366</v>
      </c>
      <c r="C109" s="953"/>
      <c r="D109" s="953"/>
      <c r="E109" s="954"/>
    </row>
    <row r="110" spans="1:9" ht="15.75" thickBot="1" x14ac:dyDescent="0.3">
      <c r="A110" s="300" t="s">
        <v>67</v>
      </c>
      <c r="B110" s="970" t="s">
        <v>367</v>
      </c>
      <c r="C110" s="971"/>
      <c r="D110" s="971"/>
      <c r="E110" s="972"/>
    </row>
    <row r="111" spans="1:9" ht="12.75" customHeight="1" x14ac:dyDescent="0.25">
      <c r="A111" s="947"/>
      <c r="B111" s="298">
        <v>2019</v>
      </c>
      <c r="C111" s="298">
        <v>2020</v>
      </c>
      <c r="D111" s="298">
        <v>2021</v>
      </c>
      <c r="E111" s="298">
        <v>2022</v>
      </c>
    </row>
    <row r="112" spans="1:9" ht="14.25" customHeight="1" thickBot="1" x14ac:dyDescent="0.3">
      <c r="A112" s="948"/>
      <c r="B112" s="299" t="s">
        <v>48</v>
      </c>
      <c r="C112" s="299" t="s">
        <v>49</v>
      </c>
      <c r="D112" s="299" t="s">
        <v>49</v>
      </c>
      <c r="E112" s="299" t="s">
        <v>49</v>
      </c>
    </row>
    <row r="113" spans="1:11" ht="15.75" thickBot="1" x14ac:dyDescent="0.3">
      <c r="A113" s="300" t="s">
        <v>69</v>
      </c>
      <c r="B113" s="326">
        <v>0</v>
      </c>
      <c r="C113" s="326">
        <v>390</v>
      </c>
      <c r="D113" s="326">
        <v>0</v>
      </c>
      <c r="E113" s="326">
        <v>0</v>
      </c>
    </row>
    <row r="114" spans="1:11" ht="15.75" thickBot="1" x14ac:dyDescent="0.3">
      <c r="A114" s="300" t="s">
        <v>70</v>
      </c>
      <c r="B114" s="324">
        <v>0</v>
      </c>
      <c r="C114" s="324">
        <v>14000</v>
      </c>
      <c r="D114" s="324">
        <v>0</v>
      </c>
      <c r="E114" s="324">
        <v>0</v>
      </c>
    </row>
    <row r="115" spans="1:11" ht="15.75" thickBot="1" x14ac:dyDescent="0.3">
      <c r="A115" s="300" t="s">
        <v>71</v>
      </c>
      <c r="B115" s="324">
        <v>0</v>
      </c>
      <c r="C115" s="324">
        <f>C114/C113</f>
        <v>35.897435897435898</v>
      </c>
      <c r="D115" s="324">
        <v>0</v>
      </c>
      <c r="E115" s="324">
        <v>0</v>
      </c>
      <c r="G115" s="304"/>
      <c r="H115" s="304"/>
      <c r="I115" s="304"/>
      <c r="J115" s="304"/>
    </row>
    <row r="116" spans="1:11" ht="15.75" thickBot="1" x14ac:dyDescent="0.3">
      <c r="A116" s="300" t="s">
        <v>72</v>
      </c>
      <c r="B116" s="305" t="s">
        <v>73</v>
      </c>
      <c r="C116" s="306">
        <v>0</v>
      </c>
      <c r="D116" s="306">
        <v>0</v>
      </c>
      <c r="E116" s="306">
        <v>0</v>
      </c>
      <c r="G116" s="309"/>
      <c r="H116" s="309"/>
      <c r="I116" s="309"/>
      <c r="J116" s="309"/>
      <c r="K116" s="309"/>
    </row>
    <row r="117" spans="1:11" ht="15.75" thickBot="1" x14ac:dyDescent="0.3">
      <c r="A117" s="300" t="s">
        <v>74</v>
      </c>
      <c r="B117" s="305" t="s">
        <v>73</v>
      </c>
      <c r="C117" s="306">
        <v>0</v>
      </c>
      <c r="D117" s="306">
        <v>0</v>
      </c>
      <c r="E117" s="306">
        <v>0</v>
      </c>
      <c r="G117" s="327"/>
      <c r="H117" s="327"/>
      <c r="I117" s="327"/>
      <c r="J117" s="327"/>
      <c r="K117" s="327"/>
    </row>
    <row r="118" spans="1:11" ht="15.75" thickBot="1" x14ac:dyDescent="0.3">
      <c r="A118" s="300" t="s">
        <v>75</v>
      </c>
      <c r="B118" s="305" t="s">
        <v>73</v>
      </c>
      <c r="C118" s="306">
        <v>0</v>
      </c>
      <c r="D118" s="306">
        <v>0</v>
      </c>
      <c r="E118" s="306">
        <v>0</v>
      </c>
      <c r="G118" s="328"/>
      <c r="H118" s="328"/>
      <c r="I118" s="328"/>
      <c r="J118" s="328"/>
      <c r="K118" s="327"/>
    </row>
    <row r="119" spans="1:11" ht="15.75" customHeight="1" thickBot="1" x14ac:dyDescent="0.3">
      <c r="A119" s="955" t="s">
        <v>368</v>
      </c>
      <c r="B119" s="956"/>
      <c r="C119" s="956"/>
      <c r="D119" s="956"/>
      <c r="E119" s="957"/>
      <c r="G119" s="328"/>
      <c r="H119" s="328"/>
      <c r="I119" s="328"/>
      <c r="J119" s="328"/>
      <c r="K119" s="327"/>
    </row>
    <row r="120" spans="1:11" ht="12.75" customHeight="1" x14ac:dyDescent="0.25">
      <c r="A120" s="947"/>
      <c r="B120" s="298">
        <v>2019</v>
      </c>
      <c r="C120" s="298">
        <v>2020</v>
      </c>
      <c r="D120" s="298">
        <v>2021</v>
      </c>
      <c r="E120" s="298">
        <v>2022</v>
      </c>
      <c r="G120" s="329"/>
      <c r="H120" s="329"/>
      <c r="I120" s="329"/>
      <c r="J120" s="329"/>
      <c r="K120" s="327"/>
    </row>
    <row r="121" spans="1:11" ht="15" customHeight="1" thickBot="1" x14ac:dyDescent="0.3">
      <c r="A121" s="948"/>
      <c r="B121" s="299" t="s">
        <v>48</v>
      </c>
      <c r="C121" s="299" t="s">
        <v>49</v>
      </c>
      <c r="D121" s="299" t="s">
        <v>49</v>
      </c>
      <c r="E121" s="299" t="s">
        <v>49</v>
      </c>
      <c r="G121" s="327"/>
      <c r="H121" s="327"/>
      <c r="I121" s="327"/>
      <c r="J121" s="327"/>
      <c r="K121" s="327"/>
    </row>
    <row r="122" spans="1:11" ht="15.75" thickBot="1" x14ac:dyDescent="0.3">
      <c r="A122" s="307" t="s">
        <v>110</v>
      </c>
      <c r="B122" s="315"/>
      <c r="C122" s="315"/>
      <c r="D122" s="315"/>
      <c r="E122" s="315"/>
      <c r="G122" s="327"/>
      <c r="H122" s="327"/>
      <c r="I122" s="327"/>
      <c r="J122" s="327"/>
      <c r="K122" s="327"/>
    </row>
    <row r="123" spans="1:11" ht="15.75" thickBot="1" x14ac:dyDescent="0.3">
      <c r="A123" s="307" t="s">
        <v>114</v>
      </c>
      <c r="B123" s="324">
        <v>0</v>
      </c>
      <c r="C123" s="330">
        <f>C114</f>
        <v>14000</v>
      </c>
      <c r="D123" s="324">
        <f>D114</f>
        <v>0</v>
      </c>
      <c r="E123" s="324">
        <f>E114</f>
        <v>0</v>
      </c>
      <c r="G123" s="328"/>
      <c r="H123" s="328"/>
      <c r="I123" s="328"/>
      <c r="J123" s="328"/>
      <c r="K123" s="327"/>
    </row>
    <row r="124" spans="1:11" ht="15.75" thickBot="1" x14ac:dyDescent="0.3">
      <c r="A124" s="319" t="s">
        <v>99</v>
      </c>
      <c r="B124" s="301">
        <f>B123+B122</f>
        <v>0</v>
      </c>
      <c r="C124" s="301">
        <f>C123+C122</f>
        <v>14000</v>
      </c>
      <c r="D124" s="301">
        <f>D123+D122</f>
        <v>0</v>
      </c>
      <c r="E124" s="301">
        <f>E123+E122</f>
        <v>0</v>
      </c>
      <c r="G124" s="331"/>
      <c r="H124" s="331"/>
      <c r="I124" s="331"/>
      <c r="J124" s="331"/>
      <c r="K124" s="331"/>
    </row>
    <row r="125" spans="1:11" ht="15" customHeight="1" x14ac:dyDescent="0.25">
      <c r="A125" s="958" t="s">
        <v>369</v>
      </c>
      <c r="B125" s="961" t="s">
        <v>370</v>
      </c>
      <c r="C125" s="962"/>
      <c r="D125" s="962"/>
      <c r="E125" s="963"/>
      <c r="I125" s="207"/>
    </row>
    <row r="126" spans="1:11" x14ac:dyDescent="0.25">
      <c r="A126" s="959"/>
      <c r="B126" s="964"/>
      <c r="C126" s="965"/>
      <c r="D126" s="965"/>
      <c r="E126" s="966"/>
      <c r="I126" s="207"/>
    </row>
    <row r="127" spans="1:11" ht="15.75" thickBot="1" x14ac:dyDescent="0.3">
      <c r="A127" s="960"/>
      <c r="B127" s="967"/>
      <c r="C127" s="968"/>
      <c r="D127" s="968"/>
      <c r="E127" s="969"/>
    </row>
    <row r="128" spans="1:11" ht="15.75" thickBot="1" x14ac:dyDescent="0.3">
      <c r="A128" s="332" t="s">
        <v>121</v>
      </c>
      <c r="B128" s="973"/>
      <c r="C128" s="974"/>
      <c r="D128" s="974"/>
      <c r="E128" s="975"/>
      <c r="G128" s="179"/>
    </row>
    <row r="129" spans="1:5" ht="15.75" thickBot="1" x14ac:dyDescent="0.3">
      <c r="A129" s="332" t="s">
        <v>121</v>
      </c>
      <c r="B129" s="973"/>
      <c r="C129" s="974"/>
      <c r="D129" s="974"/>
      <c r="E129" s="975"/>
    </row>
    <row r="130" spans="1:5" ht="15.75" thickBot="1" x14ac:dyDescent="0.3">
      <c r="A130" s="297" t="s">
        <v>140</v>
      </c>
      <c r="B130" s="949" t="s">
        <v>371</v>
      </c>
      <c r="C130" s="950"/>
      <c r="D130" s="950"/>
      <c r="E130" s="951"/>
    </row>
    <row r="131" spans="1:5" ht="29.25" customHeight="1" thickBot="1" x14ac:dyDescent="0.3">
      <c r="A131" s="296" t="s">
        <v>65</v>
      </c>
      <c r="B131" s="952" t="s">
        <v>372</v>
      </c>
      <c r="C131" s="953"/>
      <c r="D131" s="953"/>
      <c r="E131" s="954"/>
    </row>
    <row r="132" spans="1:5" ht="15.75" thickBot="1" x14ac:dyDescent="0.3">
      <c r="A132" s="300" t="s">
        <v>67</v>
      </c>
      <c r="B132" s="970" t="s">
        <v>373</v>
      </c>
      <c r="C132" s="971"/>
      <c r="D132" s="971"/>
      <c r="E132" s="972"/>
    </row>
    <row r="133" spans="1:5" x14ac:dyDescent="0.25">
      <c r="A133" s="947"/>
      <c r="B133" s="298">
        <v>2019</v>
      </c>
      <c r="C133" s="298">
        <v>2020</v>
      </c>
      <c r="D133" s="298">
        <v>2021</v>
      </c>
      <c r="E133" s="298">
        <v>2022</v>
      </c>
    </row>
    <row r="134" spans="1:5" ht="15.75" thickBot="1" x14ac:dyDescent="0.3">
      <c r="A134" s="948"/>
      <c r="B134" s="299" t="s">
        <v>48</v>
      </c>
      <c r="C134" s="299" t="s">
        <v>49</v>
      </c>
      <c r="D134" s="299" t="s">
        <v>49</v>
      </c>
      <c r="E134" s="299" t="s">
        <v>49</v>
      </c>
    </row>
    <row r="135" spans="1:5" ht="15.75" thickBot="1" x14ac:dyDescent="0.3">
      <c r="A135" s="300" t="s">
        <v>69</v>
      </c>
      <c r="B135" s="324">
        <v>0</v>
      </c>
      <c r="C135" s="324">
        <v>0</v>
      </c>
      <c r="D135" s="324">
        <v>2</v>
      </c>
      <c r="E135" s="324">
        <v>3</v>
      </c>
    </row>
    <row r="136" spans="1:5" ht="15.75" thickBot="1" x14ac:dyDescent="0.3">
      <c r="A136" s="300" t="s">
        <v>70</v>
      </c>
      <c r="B136" s="324">
        <v>0</v>
      </c>
      <c r="C136" s="324">
        <v>0</v>
      </c>
      <c r="D136" s="324">
        <v>6600</v>
      </c>
      <c r="E136" s="324">
        <v>11446</v>
      </c>
    </row>
    <row r="137" spans="1:5" ht="15.75" thickBot="1" x14ac:dyDescent="0.3">
      <c r="A137" s="300" t="s">
        <v>71</v>
      </c>
      <c r="B137" s="324"/>
      <c r="C137" s="324">
        <v>0</v>
      </c>
      <c r="D137" s="324">
        <f>D136/D135</f>
        <v>3300</v>
      </c>
      <c r="E137" s="324">
        <f>E136/E135</f>
        <v>3815.3333333333335</v>
      </c>
    </row>
    <row r="138" spans="1:5" ht="15.75" thickBot="1" x14ac:dyDescent="0.3">
      <c r="A138" s="300" t="s">
        <v>72</v>
      </c>
      <c r="B138" s="305" t="s">
        <v>73</v>
      </c>
      <c r="C138" s="306">
        <v>0</v>
      </c>
      <c r="D138" s="306">
        <v>0</v>
      </c>
      <c r="E138" s="306">
        <f>E135/D135-1</f>
        <v>0.5</v>
      </c>
    </row>
    <row r="139" spans="1:5" ht="15.75" thickBot="1" x14ac:dyDescent="0.3">
      <c r="A139" s="300" t="s">
        <v>74</v>
      </c>
      <c r="B139" s="305" t="s">
        <v>73</v>
      </c>
      <c r="C139" s="306"/>
      <c r="D139" s="306">
        <v>0</v>
      </c>
      <c r="E139" s="306">
        <f>E136/D136-1</f>
        <v>0.73424242424242414</v>
      </c>
    </row>
    <row r="140" spans="1:5" ht="15.75" thickBot="1" x14ac:dyDescent="0.3">
      <c r="A140" s="300" t="s">
        <v>75</v>
      </c>
      <c r="B140" s="305" t="s">
        <v>73</v>
      </c>
      <c r="C140" s="306"/>
      <c r="D140" s="306">
        <v>0</v>
      </c>
      <c r="E140" s="306">
        <f>E137/D137-1</f>
        <v>0.15616161616161617</v>
      </c>
    </row>
    <row r="141" spans="1:5" ht="15.75" customHeight="1" thickBot="1" x14ac:dyDescent="0.3">
      <c r="A141" s="955" t="s">
        <v>374</v>
      </c>
      <c r="B141" s="956"/>
      <c r="C141" s="956"/>
      <c r="D141" s="956"/>
      <c r="E141" s="957"/>
    </row>
    <row r="142" spans="1:5" x14ac:dyDescent="0.25">
      <c r="A142" s="947"/>
      <c r="B142" s="298">
        <v>2019</v>
      </c>
      <c r="C142" s="298">
        <v>2020</v>
      </c>
      <c r="D142" s="298">
        <v>2021</v>
      </c>
      <c r="E142" s="298">
        <v>2022</v>
      </c>
    </row>
    <row r="143" spans="1:5" ht="15.75" thickBot="1" x14ac:dyDescent="0.3">
      <c r="A143" s="948"/>
      <c r="B143" s="299" t="s">
        <v>48</v>
      </c>
      <c r="C143" s="299" t="s">
        <v>49</v>
      </c>
      <c r="D143" s="299" t="s">
        <v>49</v>
      </c>
      <c r="E143" s="299" t="s">
        <v>49</v>
      </c>
    </row>
    <row r="144" spans="1:5" ht="15.75" thickBot="1" x14ac:dyDescent="0.3">
      <c r="A144" s="307" t="s">
        <v>110</v>
      </c>
      <c r="B144" s="315"/>
      <c r="C144" s="315"/>
      <c r="D144" s="315"/>
      <c r="E144" s="315"/>
    </row>
    <row r="145" spans="1:11" ht="15.75" thickBot="1" x14ac:dyDescent="0.3">
      <c r="A145" s="307" t="s">
        <v>114</v>
      </c>
      <c r="B145" s="324">
        <f>B136</f>
        <v>0</v>
      </c>
      <c r="C145" s="324">
        <f>C136</f>
        <v>0</v>
      </c>
      <c r="D145" s="324">
        <f>D136</f>
        <v>6600</v>
      </c>
      <c r="E145" s="324">
        <f>E136</f>
        <v>11446</v>
      </c>
    </row>
    <row r="146" spans="1:11" ht="15.75" thickBot="1" x14ac:dyDescent="0.3">
      <c r="A146" s="319" t="s">
        <v>138</v>
      </c>
      <c r="B146" s="301">
        <f>B145+B144</f>
        <v>0</v>
      </c>
      <c r="C146" s="301">
        <f>C145+C144</f>
        <v>0</v>
      </c>
      <c r="D146" s="301">
        <f>D145+D144</f>
        <v>6600</v>
      </c>
      <c r="E146" s="301">
        <f>E145+E144</f>
        <v>11446</v>
      </c>
    </row>
    <row r="147" spans="1:11" ht="15" customHeight="1" x14ac:dyDescent="0.25">
      <c r="A147" s="958" t="s">
        <v>237</v>
      </c>
      <c r="B147" s="980" t="s">
        <v>375</v>
      </c>
      <c r="C147" s="981"/>
      <c r="D147" s="981"/>
      <c r="E147" s="982"/>
    </row>
    <row r="148" spans="1:11" x14ac:dyDescent="0.25">
      <c r="A148" s="959"/>
      <c r="B148" s="983"/>
      <c r="C148" s="984"/>
      <c r="D148" s="984"/>
      <c r="E148" s="985"/>
    </row>
    <row r="149" spans="1:11" ht="25.5" customHeight="1" thickBot="1" x14ac:dyDescent="0.3">
      <c r="A149" s="960"/>
      <c r="B149" s="986"/>
      <c r="C149" s="987"/>
      <c r="D149" s="987"/>
      <c r="E149" s="988"/>
    </row>
    <row r="150" spans="1:11" ht="15.75" thickBot="1" x14ac:dyDescent="0.3">
      <c r="A150" s="333"/>
      <c r="B150" s="334"/>
      <c r="C150" s="334"/>
      <c r="D150" s="334"/>
      <c r="E150" s="290"/>
    </row>
    <row r="151" spans="1:11" ht="15.75" thickBot="1" x14ac:dyDescent="0.3">
      <c r="A151" s="333"/>
      <c r="B151" s="334"/>
      <c r="C151" s="334"/>
      <c r="D151" s="334"/>
      <c r="E151" s="290"/>
    </row>
    <row r="152" spans="1:11" ht="15.75" thickBot="1" x14ac:dyDescent="0.3">
      <c r="A152" s="835" t="s">
        <v>119</v>
      </c>
      <c r="B152" s="836"/>
      <c r="C152" s="836"/>
      <c r="D152" s="836"/>
      <c r="E152" s="837"/>
    </row>
    <row r="153" spans="1:11" ht="15.75" thickBot="1" x14ac:dyDescent="0.3">
      <c r="A153" s="835" t="s">
        <v>120</v>
      </c>
      <c r="B153" s="836"/>
      <c r="C153" s="836"/>
      <c r="D153" s="836"/>
      <c r="E153" s="837"/>
    </row>
    <row r="154" spans="1:11" ht="15.75" thickBot="1" x14ac:dyDescent="0.3">
      <c r="A154" s="296" t="s">
        <v>102</v>
      </c>
      <c r="B154" s="973"/>
      <c r="C154" s="974"/>
      <c r="D154" s="974"/>
      <c r="E154" s="975"/>
    </row>
    <row r="155" spans="1:11" ht="15.75" thickBot="1" x14ac:dyDescent="0.3">
      <c r="A155" s="297" t="s">
        <v>376</v>
      </c>
      <c r="B155" s="949" t="s">
        <v>377</v>
      </c>
      <c r="C155" s="950"/>
      <c r="D155" s="950"/>
      <c r="E155" s="951"/>
      <c r="G155" s="979"/>
      <c r="H155" s="979"/>
      <c r="I155" s="979"/>
      <c r="J155" s="979"/>
      <c r="K155" s="335"/>
    </row>
    <row r="156" spans="1:11" ht="44.25" customHeight="1" thickBot="1" x14ac:dyDescent="0.3">
      <c r="A156" s="296" t="s">
        <v>65</v>
      </c>
      <c r="B156" s="976" t="s">
        <v>378</v>
      </c>
      <c r="C156" s="977"/>
      <c r="D156" s="977"/>
      <c r="E156" s="978"/>
      <c r="G156" s="979"/>
      <c r="H156" s="979"/>
      <c r="I156" s="979"/>
      <c r="J156" s="979"/>
      <c r="K156" s="335"/>
    </row>
    <row r="157" spans="1:11" ht="15.75" thickBot="1" x14ac:dyDescent="0.3">
      <c r="A157" s="300" t="s">
        <v>67</v>
      </c>
      <c r="B157" s="970" t="s">
        <v>379</v>
      </c>
      <c r="C157" s="971"/>
      <c r="D157" s="971"/>
      <c r="E157" s="972"/>
    </row>
    <row r="158" spans="1:11" ht="12.75" customHeight="1" x14ac:dyDescent="0.25">
      <c r="A158" s="947"/>
      <c r="B158" s="298">
        <v>2019</v>
      </c>
      <c r="C158" s="298">
        <v>2020</v>
      </c>
      <c r="D158" s="298">
        <v>2021</v>
      </c>
      <c r="E158" s="298">
        <v>2022</v>
      </c>
    </row>
    <row r="159" spans="1:11" ht="12" customHeight="1" thickBot="1" x14ac:dyDescent="0.3">
      <c r="A159" s="948"/>
      <c r="B159" s="299" t="s">
        <v>48</v>
      </c>
      <c r="C159" s="299" t="s">
        <v>49</v>
      </c>
      <c r="D159" s="299" t="s">
        <v>49</v>
      </c>
      <c r="E159" s="299" t="s">
        <v>49</v>
      </c>
    </row>
    <row r="160" spans="1:11" ht="15.75" thickBot="1" x14ac:dyDescent="0.3">
      <c r="A160" s="300" t="s">
        <v>69</v>
      </c>
      <c r="B160" s="326">
        <v>122</v>
      </c>
      <c r="C160" s="326">
        <v>0</v>
      </c>
      <c r="D160" s="326">
        <v>77</v>
      </c>
      <c r="E160" s="326">
        <v>55</v>
      </c>
    </row>
    <row r="161" spans="1:11" ht="15.75" thickBot="1" x14ac:dyDescent="0.3">
      <c r="A161" s="300" t="s">
        <v>70</v>
      </c>
      <c r="B161" s="324">
        <v>10000</v>
      </c>
      <c r="C161" s="324">
        <v>0</v>
      </c>
      <c r="D161" s="324">
        <v>7400</v>
      </c>
      <c r="E161" s="324">
        <v>2554</v>
      </c>
    </row>
    <row r="162" spans="1:11" ht="15.75" thickBot="1" x14ac:dyDescent="0.3">
      <c r="A162" s="300" t="s">
        <v>71</v>
      </c>
      <c r="B162" s="324">
        <f>B161/B160</f>
        <v>81.967213114754102</v>
      </c>
      <c r="C162" s="324">
        <v>0</v>
      </c>
      <c r="D162" s="324">
        <f>D161/D160</f>
        <v>96.103896103896105</v>
      </c>
      <c r="E162" s="324">
        <f>E161/E160</f>
        <v>46.436363636363637</v>
      </c>
    </row>
    <row r="163" spans="1:11" ht="15.75" thickBot="1" x14ac:dyDescent="0.3">
      <c r="A163" s="300" t="s">
        <v>72</v>
      </c>
      <c r="B163" s="305" t="s">
        <v>73</v>
      </c>
      <c r="C163" s="306">
        <v>0</v>
      </c>
      <c r="D163" s="306">
        <v>0</v>
      </c>
      <c r="E163" s="306">
        <f>E160/D160-1</f>
        <v>-0.2857142857142857</v>
      </c>
      <c r="G163" s="207"/>
      <c r="H163" s="207"/>
      <c r="I163" s="207"/>
      <c r="J163" s="207"/>
      <c r="K163" s="207"/>
    </row>
    <row r="164" spans="1:11" ht="15.75" thickBot="1" x14ac:dyDescent="0.3">
      <c r="A164" s="300" t="s">
        <v>74</v>
      </c>
      <c r="B164" s="305" t="s">
        <v>73</v>
      </c>
      <c r="C164" s="306">
        <v>0</v>
      </c>
      <c r="D164" s="306">
        <v>0</v>
      </c>
      <c r="E164" s="306">
        <f>E161/D161-1</f>
        <v>-0.65486486486486484</v>
      </c>
    </row>
    <row r="165" spans="1:11" ht="15.75" thickBot="1" x14ac:dyDescent="0.3">
      <c r="A165" s="300" t="s">
        <v>75</v>
      </c>
      <c r="B165" s="305" t="s">
        <v>73</v>
      </c>
      <c r="C165" s="306">
        <v>0</v>
      </c>
      <c r="D165" s="306">
        <v>0</v>
      </c>
      <c r="E165" s="306">
        <f>E162/D162-1</f>
        <v>-0.51681081081081082</v>
      </c>
    </row>
    <row r="166" spans="1:11" ht="15.75" customHeight="1" thickBot="1" x14ac:dyDescent="0.3">
      <c r="A166" s="955" t="s">
        <v>380</v>
      </c>
      <c r="B166" s="956"/>
      <c r="C166" s="956"/>
      <c r="D166" s="956"/>
      <c r="E166" s="957"/>
    </row>
    <row r="167" spans="1:11" ht="12.75" customHeight="1" x14ac:dyDescent="0.25">
      <c r="A167" s="947"/>
      <c r="B167" s="298">
        <v>2019</v>
      </c>
      <c r="C167" s="298">
        <v>2020</v>
      </c>
      <c r="D167" s="298">
        <v>2021</v>
      </c>
      <c r="E167" s="298">
        <v>2022</v>
      </c>
    </row>
    <row r="168" spans="1:11" ht="26.25" customHeight="1" thickBot="1" x14ac:dyDescent="0.3">
      <c r="A168" s="948"/>
      <c r="B168" s="299" t="s">
        <v>48</v>
      </c>
      <c r="C168" s="299" t="s">
        <v>49</v>
      </c>
      <c r="D168" s="299" t="s">
        <v>49</v>
      </c>
      <c r="E168" s="299" t="s">
        <v>49</v>
      </c>
    </row>
    <row r="169" spans="1:11" ht="15.75" thickBot="1" x14ac:dyDescent="0.3">
      <c r="A169" s="307" t="s">
        <v>110</v>
      </c>
      <c r="B169" s="315"/>
      <c r="C169" s="315"/>
      <c r="D169" s="315"/>
      <c r="E169" s="315"/>
    </row>
    <row r="170" spans="1:11" ht="15.75" thickBot="1" x14ac:dyDescent="0.3">
      <c r="A170" s="307" t="s">
        <v>114</v>
      </c>
      <c r="B170" s="324">
        <v>10000</v>
      </c>
      <c r="C170" s="330">
        <f>C161</f>
        <v>0</v>
      </c>
      <c r="D170" s="324">
        <f>D161</f>
        <v>7400</v>
      </c>
      <c r="E170" s="324">
        <f>E161</f>
        <v>2554</v>
      </c>
    </row>
    <row r="171" spans="1:11" ht="15.75" thickBot="1" x14ac:dyDescent="0.3">
      <c r="A171" s="319" t="s">
        <v>86</v>
      </c>
      <c r="B171" s="301">
        <f>B170+B169</f>
        <v>10000</v>
      </c>
      <c r="C171" s="301">
        <f>C170+C169</f>
        <v>0</v>
      </c>
      <c r="D171" s="301">
        <f>D170+D169</f>
        <v>7400</v>
      </c>
      <c r="E171" s="301">
        <f>E170+E169</f>
        <v>2554</v>
      </c>
    </row>
    <row r="172" spans="1:11" ht="15" customHeight="1" x14ac:dyDescent="0.25">
      <c r="A172" s="958" t="s">
        <v>381</v>
      </c>
      <c r="B172" s="961" t="s">
        <v>382</v>
      </c>
      <c r="C172" s="962"/>
      <c r="D172" s="962"/>
      <c r="E172" s="963"/>
    </row>
    <row r="173" spans="1:11" x14ac:dyDescent="0.25">
      <c r="A173" s="959"/>
      <c r="B173" s="964"/>
      <c r="C173" s="965"/>
      <c r="D173" s="965"/>
      <c r="E173" s="966"/>
    </row>
    <row r="174" spans="1:11" ht="15.75" thickBot="1" x14ac:dyDescent="0.3">
      <c r="A174" s="960"/>
      <c r="B174" s="967"/>
      <c r="C174" s="968"/>
      <c r="D174" s="968"/>
      <c r="E174" s="969"/>
    </row>
    <row r="175" spans="1:11" ht="15.75" thickBot="1" x14ac:dyDescent="0.3">
      <c r="A175" s="336"/>
      <c r="B175" s="337"/>
      <c r="C175" s="337"/>
      <c r="D175" s="337"/>
      <c r="E175" s="337"/>
    </row>
    <row r="176" spans="1:11" ht="27" customHeight="1" thickBot="1" x14ac:dyDescent="0.3">
      <c r="A176" s="293" t="s">
        <v>191</v>
      </c>
      <c r="B176" s="338">
        <f>B161+B114+B71+B31+B136</f>
        <v>173100</v>
      </c>
      <c r="C176" s="338">
        <f>C161+C114+C71+C31+C136</f>
        <v>177100</v>
      </c>
      <c r="D176" s="338">
        <f>D161+D114+D71+D31+D136</f>
        <v>178000</v>
      </c>
      <c r="E176" s="338">
        <f>E161+E114+E71+E31+E136</f>
        <v>178000</v>
      </c>
    </row>
    <row r="177" spans="1:10" ht="27" customHeight="1" thickBot="1" x14ac:dyDescent="0.3">
      <c r="A177" s="293" t="s">
        <v>192</v>
      </c>
      <c r="B177" s="338">
        <f>B179+B181+B183+B185+B187+B189+B191+B193+G187+B195</f>
        <v>173100</v>
      </c>
      <c r="C177" s="338">
        <f>C179+C181+C183+C185+C187+C189+C191+C193+H187+C195</f>
        <v>177100</v>
      </c>
      <c r="D177" s="338">
        <f>D179+D181+D183+D185+D187+D189+D191+D193+I187+D195</f>
        <v>178000</v>
      </c>
      <c r="E177" s="338">
        <f>E179+E181+E183+E185+E187+E189+E191+E193+J187+E195</f>
        <v>178000</v>
      </c>
      <c r="G177" s="339"/>
    </row>
    <row r="178" spans="1:10" ht="27" customHeight="1" thickBot="1" x14ac:dyDescent="0.3">
      <c r="A178" s="340" t="s">
        <v>383</v>
      </c>
      <c r="B178" s="341"/>
      <c r="C178" s="314">
        <f>C177/B177-1</f>
        <v>2.3108030040439154E-2</v>
      </c>
      <c r="D178" s="314">
        <f>D177/C177-1</f>
        <v>5.0818746470919773E-3</v>
      </c>
      <c r="E178" s="314">
        <f>E177/D177-1</f>
        <v>0</v>
      </c>
    </row>
    <row r="179" spans="1:10" ht="27" customHeight="1" thickBot="1" x14ac:dyDescent="0.3">
      <c r="A179" s="307" t="s">
        <v>77</v>
      </c>
      <c r="B179" s="315">
        <f>B79+B39</f>
        <v>109000</v>
      </c>
      <c r="C179" s="315">
        <f>C79+C39</f>
        <v>109000</v>
      </c>
      <c r="D179" s="315">
        <f>D79+D39</f>
        <v>109900</v>
      </c>
      <c r="E179" s="315">
        <f>E79+E39</f>
        <v>109900</v>
      </c>
      <c r="F179" s="207"/>
      <c r="G179" s="207"/>
      <c r="H179" s="207"/>
    </row>
    <row r="180" spans="1:10" ht="27" customHeight="1" thickBot="1" x14ac:dyDescent="0.3">
      <c r="A180" s="310" t="s">
        <v>384</v>
      </c>
      <c r="B180" s="301"/>
      <c r="C180" s="314">
        <f>C179/B179-1</f>
        <v>0</v>
      </c>
      <c r="D180" s="314">
        <f>D179/C179-1</f>
        <v>8.2568807339449268E-3</v>
      </c>
      <c r="E180" s="314">
        <f>E179/D179-1</f>
        <v>0</v>
      </c>
    </row>
    <row r="181" spans="1:10" ht="27" customHeight="1" thickBot="1" x14ac:dyDescent="0.3">
      <c r="A181" s="307" t="s">
        <v>80</v>
      </c>
      <c r="B181" s="315">
        <f>B82+B42</f>
        <v>24000</v>
      </c>
      <c r="C181" s="315">
        <f>C82+C42</f>
        <v>24000</v>
      </c>
      <c r="D181" s="315">
        <f>D82+D42</f>
        <v>24000</v>
      </c>
      <c r="E181" s="315">
        <f>E82+E42</f>
        <v>24000</v>
      </c>
      <c r="G181" s="207"/>
    </row>
    <row r="182" spans="1:10" ht="27" customHeight="1" thickBot="1" x14ac:dyDescent="0.3">
      <c r="A182" s="310" t="s">
        <v>385</v>
      </c>
      <c r="B182" s="301"/>
      <c r="C182" s="314">
        <f>C181/B181-1</f>
        <v>0</v>
      </c>
      <c r="D182" s="314">
        <f>D181/C181-1</f>
        <v>0</v>
      </c>
      <c r="E182" s="314">
        <f>E181/D181-1</f>
        <v>0</v>
      </c>
    </row>
    <row r="183" spans="1:10" ht="27" customHeight="1" thickBot="1" x14ac:dyDescent="0.3">
      <c r="A183" s="307" t="s">
        <v>81</v>
      </c>
      <c r="B183" s="315">
        <f>B85+B45</f>
        <v>30100</v>
      </c>
      <c r="C183" s="315">
        <f>C85+C45</f>
        <v>30100</v>
      </c>
      <c r="D183" s="315">
        <f>D85+D45</f>
        <v>30100</v>
      </c>
      <c r="E183" s="315">
        <f>E85+E45</f>
        <v>30100</v>
      </c>
      <c r="G183" s="294"/>
      <c r="H183" s="294"/>
      <c r="I183" s="294"/>
      <c r="J183" s="294"/>
    </row>
    <row r="184" spans="1:10" ht="27" customHeight="1" thickBot="1" x14ac:dyDescent="0.3">
      <c r="A184" s="310" t="s">
        <v>386</v>
      </c>
      <c r="B184" s="301"/>
      <c r="C184" s="314">
        <f>C183/B183-1</f>
        <v>0</v>
      </c>
      <c r="D184" s="314">
        <f>D183/C183-1</f>
        <v>0</v>
      </c>
      <c r="E184" s="314">
        <f>E183/D183-1</f>
        <v>0</v>
      </c>
    </row>
    <row r="185" spans="1:10" ht="27" customHeight="1" thickBot="1" x14ac:dyDescent="0.3">
      <c r="A185" s="307" t="s">
        <v>82</v>
      </c>
      <c r="B185" s="315">
        <f>B88+B48</f>
        <v>0</v>
      </c>
      <c r="C185" s="315">
        <f>C88+C48</f>
        <v>0</v>
      </c>
      <c r="D185" s="315">
        <f>D88+D48</f>
        <v>0</v>
      </c>
      <c r="E185" s="315">
        <f>E88+E48</f>
        <v>0</v>
      </c>
    </row>
    <row r="186" spans="1:10" ht="27" customHeight="1" thickBot="1" x14ac:dyDescent="0.3">
      <c r="A186" s="310" t="s">
        <v>387</v>
      </c>
      <c r="B186" s="301"/>
      <c r="C186" s="314"/>
      <c r="D186" s="314"/>
      <c r="E186" s="314"/>
    </row>
    <row r="187" spans="1:10" ht="27" customHeight="1" thickBot="1" x14ac:dyDescent="0.3">
      <c r="A187" s="307" t="s">
        <v>83</v>
      </c>
      <c r="B187" s="315">
        <f>B91+B51</f>
        <v>0</v>
      </c>
      <c r="C187" s="315">
        <f>C91+C51</f>
        <v>0</v>
      </c>
      <c r="D187" s="315">
        <f>D91+D51</f>
        <v>0</v>
      </c>
      <c r="E187" s="315">
        <f>E91+E51</f>
        <v>0</v>
      </c>
    </row>
    <row r="188" spans="1:10" ht="27" customHeight="1" thickBot="1" x14ac:dyDescent="0.3">
      <c r="A188" s="310" t="s">
        <v>388</v>
      </c>
      <c r="B188" s="301"/>
      <c r="C188" s="314"/>
      <c r="D188" s="314"/>
      <c r="E188" s="314"/>
    </row>
    <row r="189" spans="1:10" ht="27" customHeight="1" thickBot="1" x14ac:dyDescent="0.3">
      <c r="A189" s="307" t="s">
        <v>84</v>
      </c>
      <c r="B189" s="315">
        <f>B94+B54</f>
        <v>0</v>
      </c>
      <c r="C189" s="315">
        <f>C94+C54</f>
        <v>0</v>
      </c>
      <c r="D189" s="315">
        <f>D94+D54</f>
        <v>0</v>
      </c>
      <c r="E189" s="315">
        <f>E94+E54</f>
        <v>0</v>
      </c>
    </row>
    <row r="190" spans="1:10" ht="27" customHeight="1" thickBot="1" x14ac:dyDescent="0.3">
      <c r="A190" s="310" t="s">
        <v>389</v>
      </c>
      <c r="B190" s="301"/>
      <c r="C190" s="314"/>
      <c r="D190" s="314"/>
      <c r="E190" s="314"/>
    </row>
    <row r="191" spans="1:10" ht="27" customHeight="1" thickBot="1" x14ac:dyDescent="0.3">
      <c r="A191" s="307" t="s">
        <v>85</v>
      </c>
      <c r="B191" s="315">
        <f>B97+B57</f>
        <v>0</v>
      </c>
      <c r="C191" s="315">
        <f>C97+C57</f>
        <v>0</v>
      </c>
      <c r="D191" s="315">
        <f>D97+D57</f>
        <v>0</v>
      </c>
      <c r="E191" s="315">
        <f>E97+E57</f>
        <v>0</v>
      </c>
    </row>
    <row r="192" spans="1:10" ht="27" customHeight="1" thickBot="1" x14ac:dyDescent="0.3">
      <c r="A192" s="310" t="s">
        <v>390</v>
      </c>
      <c r="B192" s="301"/>
      <c r="C192" s="314"/>
      <c r="D192" s="314"/>
      <c r="E192" s="314"/>
    </row>
    <row r="193" spans="1:6" ht="27" customHeight="1" thickBot="1" x14ac:dyDescent="0.3">
      <c r="A193" s="307" t="s">
        <v>194</v>
      </c>
      <c r="B193" s="315">
        <f>B122+B169</f>
        <v>0</v>
      </c>
      <c r="C193" s="315">
        <f>C122+C169</f>
        <v>0</v>
      </c>
      <c r="D193" s="315">
        <f>D122+D169</f>
        <v>0</v>
      </c>
      <c r="E193" s="315">
        <f>E122+E169</f>
        <v>0</v>
      </c>
    </row>
    <row r="194" spans="1:6" ht="27" customHeight="1" thickBot="1" x14ac:dyDescent="0.3">
      <c r="A194" s="310" t="s">
        <v>391</v>
      </c>
      <c r="B194" s="301"/>
      <c r="C194" s="314"/>
      <c r="D194" s="314"/>
      <c r="E194" s="314"/>
    </row>
    <row r="195" spans="1:6" ht="27" customHeight="1" thickBot="1" x14ac:dyDescent="0.3">
      <c r="A195" s="307" t="s">
        <v>195</v>
      </c>
      <c r="B195" s="315">
        <f>B123+B170</f>
        <v>10000</v>
      </c>
      <c r="C195" s="315">
        <f>C123+C170</f>
        <v>14000</v>
      </c>
      <c r="D195" s="315">
        <f>D123+D170+D145</f>
        <v>14000</v>
      </c>
      <c r="E195" s="315">
        <f>E123+E170+E145</f>
        <v>14000</v>
      </c>
    </row>
    <row r="196" spans="1:6" ht="27" customHeight="1" thickBot="1" x14ac:dyDescent="0.3">
      <c r="A196" s="310" t="s">
        <v>392</v>
      </c>
      <c r="B196" s="301"/>
      <c r="C196" s="314">
        <f>C195/B195-1</f>
        <v>0.39999999999999991</v>
      </c>
      <c r="D196" s="314">
        <f>D195/C195-1</f>
        <v>0</v>
      </c>
      <c r="E196" s="314">
        <f>E195/D195-1</f>
        <v>0</v>
      </c>
    </row>
    <row r="197" spans="1:6" x14ac:dyDescent="0.25">
      <c r="A197" s="989" t="s">
        <v>393</v>
      </c>
      <c r="B197" s="992"/>
      <c r="C197" s="993"/>
      <c r="D197" s="993"/>
      <c r="E197" s="994"/>
    </row>
    <row r="198" spans="1:6" x14ac:dyDescent="0.25">
      <c r="A198" s="990"/>
      <c r="B198" s="995"/>
      <c r="C198" s="996"/>
      <c r="D198" s="996"/>
      <c r="E198" s="997"/>
    </row>
    <row r="199" spans="1:6" ht="15.75" thickBot="1" x14ac:dyDescent="0.3">
      <c r="A199" s="991"/>
      <c r="B199" s="998"/>
      <c r="C199" s="999"/>
      <c r="D199" s="999"/>
      <c r="E199" s="1000"/>
    </row>
    <row r="200" spans="1:6" ht="15.75" thickBot="1" x14ac:dyDescent="0.3">
      <c r="A200" s="321" t="s">
        <v>87</v>
      </c>
      <c r="B200" s="322">
        <f>IF(B177-B176=0,0,"Error")</f>
        <v>0</v>
      </c>
      <c r="C200" s="322">
        <f>IF(C177-C176=0,0,"Error")</f>
        <v>0</v>
      </c>
      <c r="D200" s="322">
        <f>IF(D177-D176=0,0,"Error")</f>
        <v>0</v>
      </c>
      <c r="E200" s="322">
        <f>IF(E177-E176=0,0,"Error")</f>
        <v>0</v>
      </c>
    </row>
    <row r="201" spans="1:6" ht="27.75" customHeight="1" x14ac:dyDescent="0.25">
      <c r="A201" s="1001"/>
      <c r="B201" s="1001"/>
      <c r="C201" s="1001"/>
      <c r="D201" s="1001"/>
      <c r="E201" s="1001"/>
    </row>
    <row r="202" spans="1:6" ht="28.5" customHeight="1" x14ac:dyDescent="0.25">
      <c r="A202" s="1002"/>
      <c r="B202" s="1002"/>
      <c r="C202" s="1002"/>
      <c r="D202" s="1002"/>
      <c r="E202" s="1002"/>
      <c r="F202" s="342"/>
    </row>
    <row r="203" spans="1:6" ht="52.5" customHeight="1" x14ac:dyDescent="0.25">
      <c r="A203" s="1003"/>
      <c r="B203" s="1003"/>
      <c r="C203" s="1003"/>
      <c r="D203" s="1003"/>
      <c r="E203" s="1003"/>
    </row>
    <row r="204" spans="1:6" ht="18" customHeight="1" x14ac:dyDescent="0.25">
      <c r="A204" s="1002"/>
      <c r="B204" s="1002"/>
      <c r="C204" s="1002"/>
      <c r="D204" s="1002"/>
      <c r="E204" s="1002"/>
    </row>
    <row r="205" spans="1:6" ht="36" customHeight="1" x14ac:dyDescent="0.25">
      <c r="A205" s="1002"/>
      <c r="B205" s="1002"/>
      <c r="C205" s="1002"/>
      <c r="D205" s="1002"/>
      <c r="E205" s="1002"/>
      <c r="F205" s="343"/>
    </row>
    <row r="206" spans="1:6" ht="27" customHeight="1" x14ac:dyDescent="0.25">
      <c r="A206" s="1001"/>
      <c r="B206" s="1001"/>
      <c r="C206" s="1001"/>
      <c r="D206" s="1001"/>
      <c r="E206" s="1001"/>
    </row>
    <row r="207" spans="1:6" ht="47.25" customHeight="1" x14ac:dyDescent="0.25">
      <c r="A207" s="1001"/>
      <c r="B207" s="1001"/>
      <c r="C207" s="1001"/>
      <c r="D207" s="1001"/>
      <c r="E207" s="1001"/>
    </row>
  </sheetData>
  <mergeCells count="73">
    <mergeCell ref="A197:A199"/>
    <mergeCell ref="B197:E199"/>
    <mergeCell ref="A207:E207"/>
    <mergeCell ref="A201:E201"/>
    <mergeCell ref="A202:E202"/>
    <mergeCell ref="A203:E203"/>
    <mergeCell ref="A204:E204"/>
    <mergeCell ref="A205:E205"/>
    <mergeCell ref="A206:E206"/>
    <mergeCell ref="B157:E157"/>
    <mergeCell ref="A158:A159"/>
    <mergeCell ref="A166:E166"/>
    <mergeCell ref="A167:A168"/>
    <mergeCell ref="A172:A174"/>
    <mergeCell ref="B172:E174"/>
    <mergeCell ref="B156:E156"/>
    <mergeCell ref="G156:J156"/>
    <mergeCell ref="B131:E131"/>
    <mergeCell ref="B132:E132"/>
    <mergeCell ref="A133:A134"/>
    <mergeCell ref="A141:E141"/>
    <mergeCell ref="A142:A143"/>
    <mergeCell ref="A147:A149"/>
    <mergeCell ref="B147:E149"/>
    <mergeCell ref="A152:E152"/>
    <mergeCell ref="A153:E153"/>
    <mergeCell ref="B154:E154"/>
    <mergeCell ref="B155:E155"/>
    <mergeCell ref="G155:J155"/>
    <mergeCell ref="A120:A121"/>
    <mergeCell ref="A125:A127"/>
    <mergeCell ref="B125:E127"/>
    <mergeCell ref="B128:E128"/>
    <mergeCell ref="B129:E129"/>
    <mergeCell ref="B130:E130"/>
    <mergeCell ref="B107:E107"/>
    <mergeCell ref="B108:E108"/>
    <mergeCell ref="B109:E109"/>
    <mergeCell ref="B110:E110"/>
    <mergeCell ref="A111:A112"/>
    <mergeCell ref="A119:E119"/>
    <mergeCell ref="A76:E76"/>
    <mergeCell ref="A77:A78"/>
    <mergeCell ref="A101:A103"/>
    <mergeCell ref="B101:E103"/>
    <mergeCell ref="A105:E105"/>
    <mergeCell ref="A106:E106"/>
    <mergeCell ref="A69:A70"/>
    <mergeCell ref="B25:E25"/>
    <mergeCell ref="B26:E26"/>
    <mergeCell ref="B27:E27"/>
    <mergeCell ref="A28:A29"/>
    <mergeCell ref="A36:E36"/>
    <mergeCell ref="A37:A38"/>
    <mergeCell ref="A61:A63"/>
    <mergeCell ref="B61:E63"/>
    <mergeCell ref="B65:E65"/>
    <mergeCell ref="B66:E66"/>
    <mergeCell ref="B67:E67"/>
    <mergeCell ref="A3:E3"/>
    <mergeCell ref="A1:E1"/>
    <mergeCell ref="A24:E24"/>
    <mergeCell ref="A4:E4"/>
    <mergeCell ref="B6:E6"/>
    <mergeCell ref="B7:E7"/>
    <mergeCell ref="B8:E8"/>
    <mergeCell ref="A9:E9"/>
    <mergeCell ref="A10:E12"/>
    <mergeCell ref="B13:E13"/>
    <mergeCell ref="A14:A15"/>
    <mergeCell ref="B17:E17"/>
    <mergeCell ref="A18:E18"/>
    <mergeCell ref="A23:E23"/>
  </mergeCells>
  <pageMargins left="0.28000000000000003"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6"/>
  <sheetViews>
    <sheetView tabSelected="1" topLeftCell="A189" zoomScale="110" zoomScaleNormal="110" workbookViewId="0">
      <selection activeCell="I213" sqref="I213"/>
    </sheetView>
  </sheetViews>
  <sheetFormatPr defaultRowHeight="15" x14ac:dyDescent="0.25"/>
  <cols>
    <col min="1" max="1" width="42.140625" customWidth="1"/>
    <col min="2" max="2" width="15" customWidth="1"/>
    <col min="3" max="3" width="13.7109375" customWidth="1"/>
    <col min="4" max="4" width="25.5703125" customWidth="1"/>
    <col min="5" max="5" width="14" customWidth="1"/>
    <col min="255" max="255" width="7.42578125" customWidth="1"/>
    <col min="256" max="256" width="6.5703125" customWidth="1"/>
    <col min="257" max="257" width="42.140625" customWidth="1"/>
    <col min="258" max="258" width="15" customWidth="1"/>
    <col min="259" max="259" width="13.7109375" customWidth="1"/>
    <col min="260" max="260" width="25.5703125" customWidth="1"/>
    <col min="261" max="261" width="14" customWidth="1"/>
    <col min="511" max="511" width="7.42578125" customWidth="1"/>
    <col min="512" max="512" width="6.5703125" customWidth="1"/>
    <col min="513" max="513" width="42.140625" customWidth="1"/>
    <col min="514" max="514" width="15" customWidth="1"/>
    <col min="515" max="515" width="13.7109375" customWidth="1"/>
    <col min="516" max="516" width="25.5703125" customWidth="1"/>
    <col min="517" max="517" width="14" customWidth="1"/>
    <col min="767" max="767" width="7.42578125" customWidth="1"/>
    <col min="768" max="768" width="6.5703125" customWidth="1"/>
    <col min="769" max="769" width="42.140625" customWidth="1"/>
    <col min="770" max="770" width="15" customWidth="1"/>
    <col min="771" max="771" width="13.7109375" customWidth="1"/>
    <col min="772" max="772" width="25.5703125" customWidth="1"/>
    <col min="773" max="773" width="14" customWidth="1"/>
    <col min="1023" max="1023" width="7.42578125" customWidth="1"/>
    <col min="1024" max="1024" width="6.5703125" customWidth="1"/>
    <col min="1025" max="1025" width="42.140625" customWidth="1"/>
    <col min="1026" max="1026" width="15" customWidth="1"/>
    <col min="1027" max="1027" width="13.7109375" customWidth="1"/>
    <col min="1028" max="1028" width="25.5703125" customWidth="1"/>
    <col min="1029" max="1029" width="14" customWidth="1"/>
    <col min="1279" max="1279" width="7.42578125" customWidth="1"/>
    <col min="1280" max="1280" width="6.5703125" customWidth="1"/>
    <col min="1281" max="1281" width="42.140625" customWidth="1"/>
    <col min="1282" max="1282" width="15" customWidth="1"/>
    <col min="1283" max="1283" width="13.7109375" customWidth="1"/>
    <col min="1284" max="1284" width="25.5703125" customWidth="1"/>
    <col min="1285" max="1285" width="14" customWidth="1"/>
    <col min="1535" max="1535" width="7.42578125" customWidth="1"/>
    <col min="1536" max="1536" width="6.5703125" customWidth="1"/>
    <col min="1537" max="1537" width="42.140625" customWidth="1"/>
    <col min="1538" max="1538" width="15" customWidth="1"/>
    <col min="1539" max="1539" width="13.7109375" customWidth="1"/>
    <col min="1540" max="1540" width="25.5703125" customWidth="1"/>
    <col min="1541" max="1541" width="14" customWidth="1"/>
    <col min="1791" max="1791" width="7.42578125" customWidth="1"/>
    <col min="1792" max="1792" width="6.5703125" customWidth="1"/>
    <col min="1793" max="1793" width="42.140625" customWidth="1"/>
    <col min="1794" max="1794" width="15" customWidth="1"/>
    <col min="1795" max="1795" width="13.7109375" customWidth="1"/>
    <col min="1796" max="1796" width="25.5703125" customWidth="1"/>
    <col min="1797" max="1797" width="14" customWidth="1"/>
    <col min="2047" max="2047" width="7.42578125" customWidth="1"/>
    <col min="2048" max="2048" width="6.5703125" customWidth="1"/>
    <col min="2049" max="2049" width="42.140625" customWidth="1"/>
    <col min="2050" max="2050" width="15" customWidth="1"/>
    <col min="2051" max="2051" width="13.7109375" customWidth="1"/>
    <col min="2052" max="2052" width="25.5703125" customWidth="1"/>
    <col min="2053" max="2053" width="14" customWidth="1"/>
    <col min="2303" max="2303" width="7.42578125" customWidth="1"/>
    <col min="2304" max="2304" width="6.5703125" customWidth="1"/>
    <col min="2305" max="2305" width="42.140625" customWidth="1"/>
    <col min="2306" max="2306" width="15" customWidth="1"/>
    <col min="2307" max="2307" width="13.7109375" customWidth="1"/>
    <col min="2308" max="2308" width="25.5703125" customWidth="1"/>
    <col min="2309" max="2309" width="14" customWidth="1"/>
    <col min="2559" max="2559" width="7.42578125" customWidth="1"/>
    <col min="2560" max="2560" width="6.5703125" customWidth="1"/>
    <col min="2561" max="2561" width="42.140625" customWidth="1"/>
    <col min="2562" max="2562" width="15" customWidth="1"/>
    <col min="2563" max="2563" width="13.7109375" customWidth="1"/>
    <col min="2564" max="2564" width="25.5703125" customWidth="1"/>
    <col min="2565" max="2565" width="14" customWidth="1"/>
    <col min="2815" max="2815" width="7.42578125" customWidth="1"/>
    <col min="2816" max="2816" width="6.5703125" customWidth="1"/>
    <col min="2817" max="2817" width="42.140625" customWidth="1"/>
    <col min="2818" max="2818" width="15" customWidth="1"/>
    <col min="2819" max="2819" width="13.7109375" customWidth="1"/>
    <col min="2820" max="2820" width="25.5703125" customWidth="1"/>
    <col min="2821" max="2821" width="14" customWidth="1"/>
    <col min="3071" max="3071" width="7.42578125" customWidth="1"/>
    <col min="3072" max="3072" width="6.5703125" customWidth="1"/>
    <col min="3073" max="3073" width="42.140625" customWidth="1"/>
    <col min="3074" max="3074" width="15" customWidth="1"/>
    <col min="3075" max="3075" width="13.7109375" customWidth="1"/>
    <col min="3076" max="3076" width="25.5703125" customWidth="1"/>
    <col min="3077" max="3077" width="14" customWidth="1"/>
    <col min="3327" max="3327" width="7.42578125" customWidth="1"/>
    <col min="3328" max="3328" width="6.5703125" customWidth="1"/>
    <col min="3329" max="3329" width="42.140625" customWidth="1"/>
    <col min="3330" max="3330" width="15" customWidth="1"/>
    <col min="3331" max="3331" width="13.7109375" customWidth="1"/>
    <col min="3332" max="3332" width="25.5703125" customWidth="1"/>
    <col min="3333" max="3333" width="14" customWidth="1"/>
    <col min="3583" max="3583" width="7.42578125" customWidth="1"/>
    <col min="3584" max="3584" width="6.5703125" customWidth="1"/>
    <col min="3585" max="3585" width="42.140625" customWidth="1"/>
    <col min="3586" max="3586" width="15" customWidth="1"/>
    <col min="3587" max="3587" width="13.7109375" customWidth="1"/>
    <col min="3588" max="3588" width="25.5703125" customWidth="1"/>
    <col min="3589" max="3589" width="14" customWidth="1"/>
    <col min="3839" max="3839" width="7.42578125" customWidth="1"/>
    <col min="3840" max="3840" width="6.5703125" customWidth="1"/>
    <col min="3841" max="3841" width="42.140625" customWidth="1"/>
    <col min="3842" max="3842" width="15" customWidth="1"/>
    <col min="3843" max="3843" width="13.7109375" customWidth="1"/>
    <col min="3844" max="3844" width="25.5703125" customWidth="1"/>
    <col min="3845" max="3845" width="14" customWidth="1"/>
    <col min="4095" max="4095" width="7.42578125" customWidth="1"/>
    <col min="4096" max="4096" width="6.5703125" customWidth="1"/>
    <col min="4097" max="4097" width="42.140625" customWidth="1"/>
    <col min="4098" max="4098" width="15" customWidth="1"/>
    <col min="4099" max="4099" width="13.7109375" customWidth="1"/>
    <col min="4100" max="4100" width="25.5703125" customWidth="1"/>
    <col min="4101" max="4101" width="14" customWidth="1"/>
    <col min="4351" max="4351" width="7.42578125" customWidth="1"/>
    <col min="4352" max="4352" width="6.5703125" customWidth="1"/>
    <col min="4353" max="4353" width="42.140625" customWidth="1"/>
    <col min="4354" max="4354" width="15" customWidth="1"/>
    <col min="4355" max="4355" width="13.7109375" customWidth="1"/>
    <col min="4356" max="4356" width="25.5703125" customWidth="1"/>
    <col min="4357" max="4357" width="14" customWidth="1"/>
    <col min="4607" max="4607" width="7.42578125" customWidth="1"/>
    <col min="4608" max="4608" width="6.5703125" customWidth="1"/>
    <col min="4609" max="4609" width="42.140625" customWidth="1"/>
    <col min="4610" max="4610" width="15" customWidth="1"/>
    <col min="4611" max="4611" width="13.7109375" customWidth="1"/>
    <col min="4612" max="4612" width="25.5703125" customWidth="1"/>
    <col min="4613" max="4613" width="14" customWidth="1"/>
    <col min="4863" max="4863" width="7.42578125" customWidth="1"/>
    <col min="4864" max="4864" width="6.5703125" customWidth="1"/>
    <col min="4865" max="4865" width="42.140625" customWidth="1"/>
    <col min="4866" max="4866" width="15" customWidth="1"/>
    <col min="4867" max="4867" width="13.7109375" customWidth="1"/>
    <col min="4868" max="4868" width="25.5703125" customWidth="1"/>
    <col min="4869" max="4869" width="14" customWidth="1"/>
    <col min="5119" max="5119" width="7.42578125" customWidth="1"/>
    <col min="5120" max="5120" width="6.5703125" customWidth="1"/>
    <col min="5121" max="5121" width="42.140625" customWidth="1"/>
    <col min="5122" max="5122" width="15" customWidth="1"/>
    <col min="5123" max="5123" width="13.7109375" customWidth="1"/>
    <col min="5124" max="5124" width="25.5703125" customWidth="1"/>
    <col min="5125" max="5125" width="14" customWidth="1"/>
    <col min="5375" max="5375" width="7.42578125" customWidth="1"/>
    <col min="5376" max="5376" width="6.5703125" customWidth="1"/>
    <col min="5377" max="5377" width="42.140625" customWidth="1"/>
    <col min="5378" max="5378" width="15" customWidth="1"/>
    <col min="5379" max="5379" width="13.7109375" customWidth="1"/>
    <col min="5380" max="5380" width="25.5703125" customWidth="1"/>
    <col min="5381" max="5381" width="14" customWidth="1"/>
    <col min="5631" max="5631" width="7.42578125" customWidth="1"/>
    <col min="5632" max="5632" width="6.5703125" customWidth="1"/>
    <col min="5633" max="5633" width="42.140625" customWidth="1"/>
    <col min="5634" max="5634" width="15" customWidth="1"/>
    <col min="5635" max="5635" width="13.7109375" customWidth="1"/>
    <col min="5636" max="5636" width="25.5703125" customWidth="1"/>
    <col min="5637" max="5637" width="14" customWidth="1"/>
    <col min="5887" max="5887" width="7.42578125" customWidth="1"/>
    <col min="5888" max="5888" width="6.5703125" customWidth="1"/>
    <col min="5889" max="5889" width="42.140625" customWidth="1"/>
    <col min="5890" max="5890" width="15" customWidth="1"/>
    <col min="5891" max="5891" width="13.7109375" customWidth="1"/>
    <col min="5892" max="5892" width="25.5703125" customWidth="1"/>
    <col min="5893" max="5893" width="14" customWidth="1"/>
    <col min="6143" max="6143" width="7.42578125" customWidth="1"/>
    <col min="6144" max="6144" width="6.5703125" customWidth="1"/>
    <col min="6145" max="6145" width="42.140625" customWidth="1"/>
    <col min="6146" max="6146" width="15" customWidth="1"/>
    <col min="6147" max="6147" width="13.7109375" customWidth="1"/>
    <col min="6148" max="6148" width="25.5703125" customWidth="1"/>
    <col min="6149" max="6149" width="14" customWidth="1"/>
    <col min="6399" max="6399" width="7.42578125" customWidth="1"/>
    <col min="6400" max="6400" width="6.5703125" customWidth="1"/>
    <col min="6401" max="6401" width="42.140625" customWidth="1"/>
    <col min="6402" max="6402" width="15" customWidth="1"/>
    <col min="6403" max="6403" width="13.7109375" customWidth="1"/>
    <col min="6404" max="6404" width="25.5703125" customWidth="1"/>
    <col min="6405" max="6405" width="14" customWidth="1"/>
    <col min="6655" max="6655" width="7.42578125" customWidth="1"/>
    <col min="6656" max="6656" width="6.5703125" customWidth="1"/>
    <col min="6657" max="6657" width="42.140625" customWidth="1"/>
    <col min="6658" max="6658" width="15" customWidth="1"/>
    <col min="6659" max="6659" width="13.7109375" customWidth="1"/>
    <col min="6660" max="6660" width="25.5703125" customWidth="1"/>
    <col min="6661" max="6661" width="14" customWidth="1"/>
    <col min="6911" max="6911" width="7.42578125" customWidth="1"/>
    <col min="6912" max="6912" width="6.5703125" customWidth="1"/>
    <col min="6913" max="6913" width="42.140625" customWidth="1"/>
    <col min="6914" max="6914" width="15" customWidth="1"/>
    <col min="6915" max="6915" width="13.7109375" customWidth="1"/>
    <col min="6916" max="6916" width="25.5703125" customWidth="1"/>
    <col min="6917" max="6917" width="14" customWidth="1"/>
    <col min="7167" max="7167" width="7.42578125" customWidth="1"/>
    <col min="7168" max="7168" width="6.5703125" customWidth="1"/>
    <col min="7169" max="7169" width="42.140625" customWidth="1"/>
    <col min="7170" max="7170" width="15" customWidth="1"/>
    <col min="7171" max="7171" width="13.7109375" customWidth="1"/>
    <col min="7172" max="7172" width="25.5703125" customWidth="1"/>
    <col min="7173" max="7173" width="14" customWidth="1"/>
    <col min="7423" max="7423" width="7.42578125" customWidth="1"/>
    <col min="7424" max="7424" width="6.5703125" customWidth="1"/>
    <col min="7425" max="7425" width="42.140625" customWidth="1"/>
    <col min="7426" max="7426" width="15" customWidth="1"/>
    <col min="7427" max="7427" width="13.7109375" customWidth="1"/>
    <col min="7428" max="7428" width="25.5703125" customWidth="1"/>
    <col min="7429" max="7429" width="14" customWidth="1"/>
    <col min="7679" max="7679" width="7.42578125" customWidth="1"/>
    <col min="7680" max="7680" width="6.5703125" customWidth="1"/>
    <col min="7681" max="7681" width="42.140625" customWidth="1"/>
    <col min="7682" max="7682" width="15" customWidth="1"/>
    <col min="7683" max="7683" width="13.7109375" customWidth="1"/>
    <col min="7684" max="7684" width="25.5703125" customWidth="1"/>
    <col min="7685" max="7685" width="14" customWidth="1"/>
    <col min="7935" max="7935" width="7.42578125" customWidth="1"/>
    <col min="7936" max="7936" width="6.5703125" customWidth="1"/>
    <col min="7937" max="7937" width="42.140625" customWidth="1"/>
    <col min="7938" max="7938" width="15" customWidth="1"/>
    <col min="7939" max="7939" width="13.7109375" customWidth="1"/>
    <col min="7940" max="7940" width="25.5703125" customWidth="1"/>
    <col min="7941" max="7941" width="14" customWidth="1"/>
    <col min="8191" max="8191" width="7.42578125" customWidth="1"/>
    <col min="8192" max="8192" width="6.5703125" customWidth="1"/>
    <col min="8193" max="8193" width="42.140625" customWidth="1"/>
    <col min="8194" max="8194" width="15" customWidth="1"/>
    <col min="8195" max="8195" width="13.7109375" customWidth="1"/>
    <col min="8196" max="8196" width="25.5703125" customWidth="1"/>
    <col min="8197" max="8197" width="14" customWidth="1"/>
    <col min="8447" max="8447" width="7.42578125" customWidth="1"/>
    <col min="8448" max="8448" width="6.5703125" customWidth="1"/>
    <col min="8449" max="8449" width="42.140625" customWidth="1"/>
    <col min="8450" max="8450" width="15" customWidth="1"/>
    <col min="8451" max="8451" width="13.7109375" customWidth="1"/>
    <col min="8452" max="8452" width="25.5703125" customWidth="1"/>
    <col min="8453" max="8453" width="14" customWidth="1"/>
    <col min="8703" max="8703" width="7.42578125" customWidth="1"/>
    <col min="8704" max="8704" width="6.5703125" customWidth="1"/>
    <col min="8705" max="8705" width="42.140625" customWidth="1"/>
    <col min="8706" max="8706" width="15" customWidth="1"/>
    <col min="8707" max="8707" width="13.7109375" customWidth="1"/>
    <col min="8708" max="8708" width="25.5703125" customWidth="1"/>
    <col min="8709" max="8709" width="14" customWidth="1"/>
    <col min="8959" max="8959" width="7.42578125" customWidth="1"/>
    <col min="8960" max="8960" width="6.5703125" customWidth="1"/>
    <col min="8961" max="8961" width="42.140625" customWidth="1"/>
    <col min="8962" max="8962" width="15" customWidth="1"/>
    <col min="8963" max="8963" width="13.7109375" customWidth="1"/>
    <col min="8964" max="8964" width="25.5703125" customWidth="1"/>
    <col min="8965" max="8965" width="14" customWidth="1"/>
    <col min="9215" max="9215" width="7.42578125" customWidth="1"/>
    <col min="9216" max="9216" width="6.5703125" customWidth="1"/>
    <col min="9217" max="9217" width="42.140625" customWidth="1"/>
    <col min="9218" max="9218" width="15" customWidth="1"/>
    <col min="9219" max="9219" width="13.7109375" customWidth="1"/>
    <col min="9220" max="9220" width="25.5703125" customWidth="1"/>
    <col min="9221" max="9221" width="14" customWidth="1"/>
    <col min="9471" max="9471" width="7.42578125" customWidth="1"/>
    <col min="9472" max="9472" width="6.5703125" customWidth="1"/>
    <col min="9473" max="9473" width="42.140625" customWidth="1"/>
    <col min="9474" max="9474" width="15" customWidth="1"/>
    <col min="9475" max="9475" width="13.7109375" customWidth="1"/>
    <col min="9476" max="9476" width="25.5703125" customWidth="1"/>
    <col min="9477" max="9477" width="14" customWidth="1"/>
    <col min="9727" max="9727" width="7.42578125" customWidth="1"/>
    <col min="9728" max="9728" width="6.5703125" customWidth="1"/>
    <col min="9729" max="9729" width="42.140625" customWidth="1"/>
    <col min="9730" max="9730" width="15" customWidth="1"/>
    <col min="9731" max="9731" width="13.7109375" customWidth="1"/>
    <col min="9732" max="9732" width="25.5703125" customWidth="1"/>
    <col min="9733" max="9733" width="14" customWidth="1"/>
    <col min="9983" max="9983" width="7.42578125" customWidth="1"/>
    <col min="9984" max="9984" width="6.5703125" customWidth="1"/>
    <col min="9985" max="9985" width="42.140625" customWidth="1"/>
    <col min="9986" max="9986" width="15" customWidth="1"/>
    <col min="9987" max="9987" width="13.7109375" customWidth="1"/>
    <col min="9988" max="9988" width="25.5703125" customWidth="1"/>
    <col min="9989" max="9989" width="14" customWidth="1"/>
    <col min="10239" max="10239" width="7.42578125" customWidth="1"/>
    <col min="10240" max="10240" width="6.5703125" customWidth="1"/>
    <col min="10241" max="10241" width="42.140625" customWidth="1"/>
    <col min="10242" max="10242" width="15" customWidth="1"/>
    <col min="10243" max="10243" width="13.7109375" customWidth="1"/>
    <col min="10244" max="10244" width="25.5703125" customWidth="1"/>
    <col min="10245" max="10245" width="14" customWidth="1"/>
    <col min="10495" max="10495" width="7.42578125" customWidth="1"/>
    <col min="10496" max="10496" width="6.5703125" customWidth="1"/>
    <col min="10497" max="10497" width="42.140625" customWidth="1"/>
    <col min="10498" max="10498" width="15" customWidth="1"/>
    <col min="10499" max="10499" width="13.7109375" customWidth="1"/>
    <col min="10500" max="10500" width="25.5703125" customWidth="1"/>
    <col min="10501" max="10501" width="14" customWidth="1"/>
    <col min="10751" max="10751" width="7.42578125" customWidth="1"/>
    <col min="10752" max="10752" width="6.5703125" customWidth="1"/>
    <col min="10753" max="10753" width="42.140625" customWidth="1"/>
    <col min="10754" max="10754" width="15" customWidth="1"/>
    <col min="10755" max="10755" width="13.7109375" customWidth="1"/>
    <col min="10756" max="10756" width="25.5703125" customWidth="1"/>
    <col min="10757" max="10757" width="14" customWidth="1"/>
    <col min="11007" max="11007" width="7.42578125" customWidth="1"/>
    <col min="11008" max="11008" width="6.5703125" customWidth="1"/>
    <col min="11009" max="11009" width="42.140625" customWidth="1"/>
    <col min="11010" max="11010" width="15" customWidth="1"/>
    <col min="11011" max="11011" width="13.7109375" customWidth="1"/>
    <col min="11012" max="11012" width="25.5703125" customWidth="1"/>
    <col min="11013" max="11013" width="14" customWidth="1"/>
    <col min="11263" max="11263" width="7.42578125" customWidth="1"/>
    <col min="11264" max="11264" width="6.5703125" customWidth="1"/>
    <col min="11265" max="11265" width="42.140625" customWidth="1"/>
    <col min="11266" max="11266" width="15" customWidth="1"/>
    <col min="11267" max="11267" width="13.7109375" customWidth="1"/>
    <col min="11268" max="11268" width="25.5703125" customWidth="1"/>
    <col min="11269" max="11269" width="14" customWidth="1"/>
    <col min="11519" max="11519" width="7.42578125" customWidth="1"/>
    <col min="11520" max="11520" width="6.5703125" customWidth="1"/>
    <col min="11521" max="11521" width="42.140625" customWidth="1"/>
    <col min="11522" max="11522" width="15" customWidth="1"/>
    <col min="11523" max="11523" width="13.7109375" customWidth="1"/>
    <col min="11524" max="11524" width="25.5703125" customWidth="1"/>
    <col min="11525" max="11525" width="14" customWidth="1"/>
    <col min="11775" max="11775" width="7.42578125" customWidth="1"/>
    <col min="11776" max="11776" width="6.5703125" customWidth="1"/>
    <col min="11777" max="11777" width="42.140625" customWidth="1"/>
    <col min="11778" max="11778" width="15" customWidth="1"/>
    <col min="11779" max="11779" width="13.7109375" customWidth="1"/>
    <col min="11780" max="11780" width="25.5703125" customWidth="1"/>
    <col min="11781" max="11781" width="14" customWidth="1"/>
    <col min="12031" max="12031" width="7.42578125" customWidth="1"/>
    <col min="12032" max="12032" width="6.5703125" customWidth="1"/>
    <col min="12033" max="12033" width="42.140625" customWidth="1"/>
    <col min="12034" max="12034" width="15" customWidth="1"/>
    <col min="12035" max="12035" width="13.7109375" customWidth="1"/>
    <col min="12036" max="12036" width="25.5703125" customWidth="1"/>
    <col min="12037" max="12037" width="14" customWidth="1"/>
    <col min="12287" max="12287" width="7.42578125" customWidth="1"/>
    <col min="12288" max="12288" width="6.5703125" customWidth="1"/>
    <col min="12289" max="12289" width="42.140625" customWidth="1"/>
    <col min="12290" max="12290" width="15" customWidth="1"/>
    <col min="12291" max="12291" width="13.7109375" customWidth="1"/>
    <col min="12292" max="12292" width="25.5703125" customWidth="1"/>
    <col min="12293" max="12293" width="14" customWidth="1"/>
    <col min="12543" max="12543" width="7.42578125" customWidth="1"/>
    <col min="12544" max="12544" width="6.5703125" customWidth="1"/>
    <col min="12545" max="12545" width="42.140625" customWidth="1"/>
    <col min="12546" max="12546" width="15" customWidth="1"/>
    <col min="12547" max="12547" width="13.7109375" customWidth="1"/>
    <col min="12548" max="12548" width="25.5703125" customWidth="1"/>
    <col min="12549" max="12549" width="14" customWidth="1"/>
    <col min="12799" max="12799" width="7.42578125" customWidth="1"/>
    <col min="12800" max="12800" width="6.5703125" customWidth="1"/>
    <col min="12801" max="12801" width="42.140625" customWidth="1"/>
    <col min="12802" max="12802" width="15" customWidth="1"/>
    <col min="12803" max="12803" width="13.7109375" customWidth="1"/>
    <col min="12804" max="12804" width="25.5703125" customWidth="1"/>
    <col min="12805" max="12805" width="14" customWidth="1"/>
    <col min="13055" max="13055" width="7.42578125" customWidth="1"/>
    <col min="13056" max="13056" width="6.5703125" customWidth="1"/>
    <col min="13057" max="13057" width="42.140625" customWidth="1"/>
    <col min="13058" max="13058" width="15" customWidth="1"/>
    <col min="13059" max="13059" width="13.7109375" customWidth="1"/>
    <col min="13060" max="13060" width="25.5703125" customWidth="1"/>
    <col min="13061" max="13061" width="14" customWidth="1"/>
    <col min="13311" max="13311" width="7.42578125" customWidth="1"/>
    <col min="13312" max="13312" width="6.5703125" customWidth="1"/>
    <col min="13313" max="13313" width="42.140625" customWidth="1"/>
    <col min="13314" max="13314" width="15" customWidth="1"/>
    <col min="13315" max="13315" width="13.7109375" customWidth="1"/>
    <col min="13316" max="13316" width="25.5703125" customWidth="1"/>
    <col min="13317" max="13317" width="14" customWidth="1"/>
    <col min="13567" max="13567" width="7.42578125" customWidth="1"/>
    <col min="13568" max="13568" width="6.5703125" customWidth="1"/>
    <col min="13569" max="13569" width="42.140625" customWidth="1"/>
    <col min="13570" max="13570" width="15" customWidth="1"/>
    <col min="13571" max="13571" width="13.7109375" customWidth="1"/>
    <col min="13572" max="13572" width="25.5703125" customWidth="1"/>
    <col min="13573" max="13573" width="14" customWidth="1"/>
    <col min="13823" max="13823" width="7.42578125" customWidth="1"/>
    <col min="13824" max="13824" width="6.5703125" customWidth="1"/>
    <col min="13825" max="13825" width="42.140625" customWidth="1"/>
    <col min="13826" max="13826" width="15" customWidth="1"/>
    <col min="13827" max="13827" width="13.7109375" customWidth="1"/>
    <col min="13828" max="13828" width="25.5703125" customWidth="1"/>
    <col min="13829" max="13829" width="14" customWidth="1"/>
    <col min="14079" max="14079" width="7.42578125" customWidth="1"/>
    <col min="14080" max="14080" width="6.5703125" customWidth="1"/>
    <col min="14081" max="14081" width="42.140625" customWidth="1"/>
    <col min="14082" max="14082" width="15" customWidth="1"/>
    <col min="14083" max="14083" width="13.7109375" customWidth="1"/>
    <col min="14084" max="14084" width="25.5703125" customWidth="1"/>
    <col min="14085" max="14085" width="14" customWidth="1"/>
    <col min="14335" max="14335" width="7.42578125" customWidth="1"/>
    <col min="14336" max="14336" width="6.5703125" customWidth="1"/>
    <col min="14337" max="14337" width="42.140625" customWidth="1"/>
    <col min="14338" max="14338" width="15" customWidth="1"/>
    <col min="14339" max="14339" width="13.7109375" customWidth="1"/>
    <col min="14340" max="14340" width="25.5703125" customWidth="1"/>
    <col min="14341" max="14341" width="14" customWidth="1"/>
    <col min="14591" max="14591" width="7.42578125" customWidth="1"/>
    <col min="14592" max="14592" width="6.5703125" customWidth="1"/>
    <col min="14593" max="14593" width="42.140625" customWidth="1"/>
    <col min="14594" max="14594" width="15" customWidth="1"/>
    <col min="14595" max="14595" width="13.7109375" customWidth="1"/>
    <col min="14596" max="14596" width="25.5703125" customWidth="1"/>
    <col min="14597" max="14597" width="14" customWidth="1"/>
    <col min="14847" max="14847" width="7.42578125" customWidth="1"/>
    <col min="14848" max="14848" width="6.5703125" customWidth="1"/>
    <col min="14849" max="14849" width="42.140625" customWidth="1"/>
    <col min="14850" max="14850" width="15" customWidth="1"/>
    <col min="14851" max="14851" width="13.7109375" customWidth="1"/>
    <col min="14852" max="14852" width="25.5703125" customWidth="1"/>
    <col min="14853" max="14853" width="14" customWidth="1"/>
    <col min="15103" max="15103" width="7.42578125" customWidth="1"/>
    <col min="15104" max="15104" width="6.5703125" customWidth="1"/>
    <col min="15105" max="15105" width="42.140625" customWidth="1"/>
    <col min="15106" max="15106" width="15" customWidth="1"/>
    <col min="15107" max="15107" width="13.7109375" customWidth="1"/>
    <col min="15108" max="15108" width="25.5703125" customWidth="1"/>
    <col min="15109" max="15109" width="14" customWidth="1"/>
    <col min="15359" max="15359" width="7.42578125" customWidth="1"/>
    <col min="15360" max="15360" width="6.5703125" customWidth="1"/>
    <col min="15361" max="15361" width="42.140625" customWidth="1"/>
    <col min="15362" max="15362" width="15" customWidth="1"/>
    <col min="15363" max="15363" width="13.7109375" customWidth="1"/>
    <col min="15364" max="15364" width="25.5703125" customWidth="1"/>
    <col min="15365" max="15365" width="14" customWidth="1"/>
    <col min="15615" max="15615" width="7.42578125" customWidth="1"/>
    <col min="15616" max="15616" width="6.5703125" customWidth="1"/>
    <col min="15617" max="15617" width="42.140625" customWidth="1"/>
    <col min="15618" max="15618" width="15" customWidth="1"/>
    <col min="15619" max="15619" width="13.7109375" customWidth="1"/>
    <col min="15620" max="15620" width="25.5703125" customWidth="1"/>
    <col min="15621" max="15621" width="14" customWidth="1"/>
    <col min="15871" max="15871" width="7.42578125" customWidth="1"/>
    <col min="15872" max="15872" width="6.5703125" customWidth="1"/>
    <col min="15873" max="15873" width="42.140625" customWidth="1"/>
    <col min="15874" max="15874" width="15" customWidth="1"/>
    <col min="15875" max="15875" width="13.7109375" customWidth="1"/>
    <col min="15876" max="15876" width="25.5703125" customWidth="1"/>
    <col min="15877" max="15877" width="14" customWidth="1"/>
    <col min="16127" max="16127" width="7.42578125" customWidth="1"/>
    <col min="16128" max="16128" width="6.5703125" customWidth="1"/>
    <col min="16129" max="16129" width="42.140625" customWidth="1"/>
    <col min="16130" max="16130" width="15" customWidth="1"/>
    <col min="16131" max="16131" width="13.7109375" customWidth="1"/>
    <col min="16132" max="16132" width="25.5703125" customWidth="1"/>
    <col min="16133" max="16133" width="14" customWidth="1"/>
  </cols>
  <sheetData>
    <row r="1" spans="1:7" x14ac:dyDescent="0.25">
      <c r="A1" s="800" t="s">
        <v>37</v>
      </c>
      <c r="B1" s="800"/>
      <c r="C1" s="800"/>
      <c r="D1" s="800"/>
      <c r="E1" s="800"/>
    </row>
    <row r="2" spans="1:7" ht="19.5" thickBot="1" x14ac:dyDescent="0.35">
      <c r="A2" s="1007" t="s">
        <v>38</v>
      </c>
      <c r="B2" s="1007"/>
      <c r="C2" s="1007"/>
      <c r="D2" s="1007"/>
      <c r="E2" s="1007"/>
      <c r="F2" s="344"/>
      <c r="G2" s="345"/>
    </row>
    <row r="3" spans="1:7" ht="15.75" thickBot="1" x14ac:dyDescent="0.3">
      <c r="A3" s="347" t="s">
        <v>40</v>
      </c>
      <c r="B3" s="1008" t="s">
        <v>394</v>
      </c>
      <c r="C3" s="1009"/>
      <c r="D3" s="1009"/>
      <c r="E3" s="1010"/>
      <c r="F3" s="346"/>
      <c r="G3" s="345"/>
    </row>
    <row r="4" spans="1:7" ht="15.75" thickBot="1" x14ac:dyDescent="0.3">
      <c r="A4" s="347" t="s">
        <v>8</v>
      </c>
      <c r="B4" s="1011" t="s">
        <v>35</v>
      </c>
      <c r="C4" s="1012"/>
      <c r="D4" s="1012"/>
      <c r="E4" s="1013"/>
      <c r="F4" s="346"/>
      <c r="G4" s="345"/>
    </row>
    <row r="5" spans="1:7" ht="15.75" thickBot="1" x14ac:dyDescent="0.3">
      <c r="A5" s="347" t="s">
        <v>42</v>
      </c>
      <c r="B5" s="1014" t="s">
        <v>43</v>
      </c>
      <c r="C5" s="1015"/>
      <c r="D5" s="1015"/>
      <c r="E5" s="1016"/>
      <c r="F5" s="346"/>
      <c r="G5" s="345"/>
    </row>
    <row r="6" spans="1:7" ht="15.75" thickBot="1" x14ac:dyDescent="0.3">
      <c r="A6" s="1004" t="s">
        <v>9</v>
      </c>
      <c r="B6" s="1005"/>
      <c r="C6" s="1005"/>
      <c r="D6" s="1005"/>
      <c r="E6" s="1006"/>
      <c r="F6" s="346"/>
      <c r="G6" s="345"/>
    </row>
    <row r="7" spans="1:7" x14ac:dyDescent="0.25">
      <c r="A7" s="931" t="s">
        <v>395</v>
      </c>
      <c r="B7" s="932"/>
      <c r="C7" s="932"/>
      <c r="D7" s="932"/>
      <c r="E7" s="1020"/>
      <c r="F7" s="346"/>
      <c r="G7" s="345"/>
    </row>
    <row r="8" spans="1:7" x14ac:dyDescent="0.25">
      <c r="A8" s="934"/>
      <c r="B8" s="935"/>
      <c r="C8" s="935"/>
      <c r="D8" s="935"/>
      <c r="E8" s="1021"/>
      <c r="F8" s="346"/>
      <c r="G8" s="345"/>
    </row>
    <row r="9" spans="1:7" ht="24.75" customHeight="1" thickBot="1" x14ac:dyDescent="0.3">
      <c r="A9" s="937"/>
      <c r="B9" s="938"/>
      <c r="C9" s="938"/>
      <c r="D9" s="938"/>
      <c r="E9" s="1022"/>
      <c r="F9" s="346"/>
      <c r="G9" s="345"/>
    </row>
    <row r="10" spans="1:7" ht="47.25" customHeight="1" thickBot="1" x14ac:dyDescent="0.3">
      <c r="A10" s="348" t="s">
        <v>45</v>
      </c>
      <c r="B10" s="823" t="s">
        <v>396</v>
      </c>
      <c r="C10" s="824"/>
      <c r="D10" s="824"/>
      <c r="E10" s="1023"/>
      <c r="F10" s="346"/>
      <c r="G10" s="345"/>
    </row>
    <row r="11" spans="1:7" x14ac:dyDescent="0.25">
      <c r="A11" s="1024" t="s">
        <v>47</v>
      </c>
      <c r="B11" s="349">
        <v>2019</v>
      </c>
      <c r="C11" s="349">
        <v>2020</v>
      </c>
      <c r="D11" s="349">
        <v>2021</v>
      </c>
      <c r="E11" s="349">
        <v>2022</v>
      </c>
      <c r="F11" s="346"/>
      <c r="G11" s="345"/>
    </row>
    <row r="12" spans="1:7" ht="15.75" thickBot="1" x14ac:dyDescent="0.3">
      <c r="A12" s="1025"/>
      <c r="B12" s="350" t="s">
        <v>48</v>
      </c>
      <c r="C12" s="350" t="s">
        <v>49</v>
      </c>
      <c r="D12" s="350" t="s">
        <v>49</v>
      </c>
      <c r="E12" s="350" t="s">
        <v>49</v>
      </c>
      <c r="F12" s="346"/>
      <c r="G12" s="345"/>
    </row>
    <row r="13" spans="1:7" ht="43.5" customHeight="1" thickBot="1" x14ac:dyDescent="0.3">
      <c r="A13" s="351" t="s">
        <v>397</v>
      </c>
      <c r="B13" s="352">
        <v>6680</v>
      </c>
      <c r="C13" s="352">
        <v>6820</v>
      </c>
      <c r="D13" s="352">
        <v>6840</v>
      </c>
      <c r="E13" s="352">
        <v>6860</v>
      </c>
      <c r="F13" s="346"/>
      <c r="G13" s="345"/>
    </row>
    <row r="14" spans="1:7" ht="30" customHeight="1" thickBot="1" x14ac:dyDescent="0.3">
      <c r="A14" s="351" t="s">
        <v>398</v>
      </c>
      <c r="B14" s="352">
        <v>7</v>
      </c>
      <c r="C14" s="352">
        <v>10</v>
      </c>
      <c r="D14" s="352">
        <v>12</v>
      </c>
      <c r="E14" s="352">
        <v>14</v>
      </c>
      <c r="F14" s="346"/>
      <c r="G14" s="345"/>
    </row>
    <row r="15" spans="1:7" ht="24.75" customHeight="1" thickBot="1" x14ac:dyDescent="0.3">
      <c r="A15" s="353" t="s">
        <v>399</v>
      </c>
      <c r="B15" s="354">
        <v>730</v>
      </c>
      <c r="C15" s="352">
        <v>750</v>
      </c>
      <c r="D15" s="352">
        <v>770</v>
      </c>
      <c r="E15" s="352">
        <v>790</v>
      </c>
      <c r="F15" s="346"/>
      <c r="G15" s="345"/>
    </row>
    <row r="16" spans="1:7" ht="30" customHeight="1" thickBot="1" x14ac:dyDescent="0.3">
      <c r="A16" s="355" t="s">
        <v>400</v>
      </c>
      <c r="B16" s="356">
        <v>216</v>
      </c>
      <c r="C16" s="352">
        <v>206</v>
      </c>
      <c r="D16" s="352">
        <v>196</v>
      </c>
      <c r="E16" s="352">
        <v>186</v>
      </c>
      <c r="F16" s="346"/>
      <c r="G16" s="345"/>
    </row>
    <row r="17" spans="1:7" ht="39" customHeight="1" thickBot="1" x14ac:dyDescent="0.3">
      <c r="A17" s="355" t="s">
        <v>56</v>
      </c>
      <c r="B17" s="823" t="s">
        <v>401</v>
      </c>
      <c r="C17" s="823"/>
      <c r="D17" s="823"/>
      <c r="E17" s="941"/>
      <c r="F17" s="346"/>
      <c r="G17" s="345"/>
    </row>
    <row r="18" spans="1:7" ht="25.5" customHeight="1" thickBot="1" x14ac:dyDescent="0.3">
      <c r="A18" s="1026" t="s">
        <v>58</v>
      </c>
      <c r="B18" s="1015"/>
      <c r="C18" s="1015"/>
      <c r="D18" s="1015"/>
      <c r="E18" s="1016"/>
      <c r="F18" s="346"/>
      <c r="G18" s="345"/>
    </row>
    <row r="19" spans="1:7" ht="26.25" thickBot="1" x14ac:dyDescent="0.3">
      <c r="A19" s="300" t="s">
        <v>402</v>
      </c>
      <c r="B19" s="357">
        <v>0.8</v>
      </c>
      <c r="C19" s="357">
        <v>0.85</v>
      </c>
      <c r="D19" s="357">
        <v>0.87</v>
      </c>
      <c r="E19" s="357">
        <v>0.9</v>
      </c>
      <c r="F19" s="346"/>
      <c r="G19" s="345"/>
    </row>
    <row r="20" spans="1:7" ht="15.75" thickBot="1" x14ac:dyDescent="0.3">
      <c r="A20" s="1027" t="s">
        <v>61</v>
      </c>
      <c r="B20" s="1028"/>
      <c r="C20" s="1028"/>
      <c r="D20" s="1028"/>
      <c r="E20" s="1029"/>
      <c r="F20" s="346"/>
      <c r="G20" s="345"/>
    </row>
    <row r="21" spans="1:7" ht="15.75" thickBot="1" x14ac:dyDescent="0.3">
      <c r="A21" s="1030" t="s">
        <v>62</v>
      </c>
      <c r="B21" s="1031"/>
      <c r="C21" s="1031"/>
      <c r="D21" s="1031"/>
      <c r="E21" s="1032"/>
      <c r="F21" s="346"/>
      <c r="G21" s="345"/>
    </row>
    <row r="22" spans="1:7" ht="15.75" thickBot="1" x14ac:dyDescent="0.3">
      <c r="A22" s="358" t="s">
        <v>63</v>
      </c>
      <c r="B22" s="1033" t="s">
        <v>403</v>
      </c>
      <c r="C22" s="1034"/>
      <c r="D22" s="1034"/>
      <c r="E22" s="1035"/>
      <c r="F22" s="346"/>
      <c r="G22" s="345"/>
    </row>
    <row r="23" spans="1:7" ht="25.5" customHeight="1" thickBot="1" x14ac:dyDescent="0.3">
      <c r="A23" s="359" t="s">
        <v>65</v>
      </c>
      <c r="B23" s="1036" t="s">
        <v>404</v>
      </c>
      <c r="C23" s="1037"/>
      <c r="D23" s="1037"/>
      <c r="E23" s="1038"/>
      <c r="F23" s="346"/>
      <c r="G23" s="345"/>
    </row>
    <row r="24" spans="1:7" ht="15.75" thickBot="1" x14ac:dyDescent="0.3">
      <c r="A24" s="359" t="s">
        <v>67</v>
      </c>
      <c r="B24" s="1039" t="s">
        <v>405</v>
      </c>
      <c r="C24" s="1040"/>
      <c r="D24" s="1040"/>
      <c r="E24" s="1041"/>
      <c r="F24" s="346"/>
      <c r="G24" s="345"/>
    </row>
    <row r="25" spans="1:7" x14ac:dyDescent="0.25">
      <c r="A25" s="1042"/>
      <c r="B25" s="360">
        <v>2019</v>
      </c>
      <c r="C25" s="360">
        <v>2020</v>
      </c>
      <c r="D25" s="360">
        <v>2021</v>
      </c>
      <c r="E25" s="360">
        <v>2022</v>
      </c>
      <c r="F25" s="346"/>
      <c r="G25" s="345"/>
    </row>
    <row r="26" spans="1:7" ht="15.75" thickBot="1" x14ac:dyDescent="0.3">
      <c r="A26" s="1043"/>
      <c r="B26" s="361" t="s">
        <v>48</v>
      </c>
      <c r="C26" s="361" t="s">
        <v>49</v>
      </c>
      <c r="D26" s="361" t="s">
        <v>49</v>
      </c>
      <c r="E26" s="361" t="s">
        <v>49</v>
      </c>
      <c r="F26" s="346"/>
      <c r="G26" s="345"/>
    </row>
    <row r="27" spans="1:7" ht="15.75" thickBot="1" x14ac:dyDescent="0.3">
      <c r="A27" s="359" t="s">
        <v>69</v>
      </c>
      <c r="B27" s="362">
        <v>6680</v>
      </c>
      <c r="C27" s="362">
        <v>6820</v>
      </c>
      <c r="D27" s="362">
        <v>6840</v>
      </c>
      <c r="E27" s="362">
        <v>6860</v>
      </c>
      <c r="F27" s="346"/>
      <c r="G27" s="345"/>
    </row>
    <row r="28" spans="1:7" ht="15.75" thickBot="1" x14ac:dyDescent="0.3">
      <c r="A28" s="359" t="s">
        <v>70</v>
      </c>
      <c r="B28" s="362">
        <v>151912</v>
      </c>
      <c r="C28" s="362">
        <v>152880</v>
      </c>
      <c r="D28" s="362">
        <v>153880</v>
      </c>
      <c r="E28" s="362">
        <v>153880</v>
      </c>
      <c r="F28" s="346"/>
      <c r="G28" s="345"/>
    </row>
    <row r="29" spans="1:7" ht="15.75" thickBot="1" x14ac:dyDescent="0.3">
      <c r="A29" s="359" t="s">
        <v>71</v>
      </c>
      <c r="B29" s="362">
        <f>B28/B27</f>
        <v>22.74131736526946</v>
      </c>
      <c r="C29" s="362">
        <f>C28/C27</f>
        <v>22.416422287390031</v>
      </c>
      <c r="D29" s="362">
        <f>D28/D27</f>
        <v>22.497076023391813</v>
      </c>
      <c r="E29" s="362">
        <f>E28/E27</f>
        <v>22.431486880466473</v>
      </c>
      <c r="F29" s="346"/>
      <c r="G29" s="345"/>
    </row>
    <row r="30" spans="1:7" ht="15.75" thickBot="1" x14ac:dyDescent="0.3">
      <c r="A30" s="359" t="s">
        <v>72</v>
      </c>
      <c r="B30" s="363" t="s">
        <v>73</v>
      </c>
      <c r="C30" s="364">
        <f>C27/B27-1</f>
        <v>2.0958083832335328E-2</v>
      </c>
      <c r="D30" s="364">
        <f t="shared" ref="D30:E32" si="0">D27/C27-1</f>
        <v>2.9325513196480912E-3</v>
      </c>
      <c r="E30" s="364">
        <f t="shared" si="0"/>
        <v>2.9239766081872176E-3</v>
      </c>
      <c r="F30" s="346"/>
      <c r="G30" s="365"/>
    </row>
    <row r="31" spans="1:7" ht="15.75" thickBot="1" x14ac:dyDescent="0.3">
      <c r="A31" s="359" t="s">
        <v>74</v>
      </c>
      <c r="B31" s="363" t="s">
        <v>73</v>
      </c>
      <c r="C31" s="364">
        <f>C28/B28-1</f>
        <v>6.3721101690452642E-3</v>
      </c>
      <c r="D31" s="364">
        <f t="shared" si="0"/>
        <v>6.5410779696493115E-3</v>
      </c>
      <c r="E31" s="364">
        <f t="shared" si="0"/>
        <v>0</v>
      </c>
      <c r="F31" s="346"/>
      <c r="G31" s="345"/>
    </row>
    <row r="32" spans="1:7" ht="15.75" thickBot="1" x14ac:dyDescent="0.3">
      <c r="A32" s="359" t="s">
        <v>75</v>
      </c>
      <c r="B32" s="363" t="s">
        <v>73</v>
      </c>
      <c r="C32" s="364">
        <f>C29/B29-1</f>
        <v>-1.4286554849087585E-2</v>
      </c>
      <c r="D32" s="364">
        <f t="shared" si="0"/>
        <v>3.5979754024866306E-3</v>
      </c>
      <c r="E32" s="364">
        <f t="shared" si="0"/>
        <v>-2.9154518950437192E-3</v>
      </c>
      <c r="F32" s="346"/>
      <c r="G32" s="345"/>
    </row>
    <row r="33" spans="1:7" ht="15.75" customHeight="1" thickBot="1" x14ac:dyDescent="0.3">
      <c r="A33" s="1017" t="s">
        <v>76</v>
      </c>
      <c r="B33" s="1018"/>
      <c r="C33" s="1018"/>
      <c r="D33" s="1018"/>
      <c r="E33" s="1019"/>
      <c r="F33" s="346"/>
      <c r="G33" s="345"/>
    </row>
    <row r="34" spans="1:7" x14ac:dyDescent="0.25">
      <c r="A34" s="1042"/>
      <c r="B34" s="360">
        <v>2019</v>
      </c>
      <c r="C34" s="360">
        <v>2020</v>
      </c>
      <c r="D34" s="360">
        <v>2021</v>
      </c>
      <c r="E34" s="360">
        <v>2022</v>
      </c>
      <c r="F34" s="346"/>
      <c r="G34" s="345"/>
    </row>
    <row r="35" spans="1:7" ht="15.75" thickBot="1" x14ac:dyDescent="0.3">
      <c r="A35" s="1043"/>
      <c r="B35" s="361" t="s">
        <v>48</v>
      </c>
      <c r="C35" s="361" t="s">
        <v>49</v>
      </c>
      <c r="D35" s="361" t="s">
        <v>49</v>
      </c>
      <c r="E35" s="361" t="s">
        <v>49</v>
      </c>
      <c r="F35" s="346"/>
      <c r="G35" s="345"/>
    </row>
    <row r="36" spans="1:7" ht="15.75" thickBot="1" x14ac:dyDescent="0.3">
      <c r="A36" s="366" t="s">
        <v>77</v>
      </c>
      <c r="B36" s="367">
        <v>122794</v>
      </c>
      <c r="C36" s="367">
        <v>122794</v>
      </c>
      <c r="D36" s="367">
        <v>123094</v>
      </c>
      <c r="E36" s="367">
        <v>123094</v>
      </c>
      <c r="F36" s="346"/>
      <c r="G36" s="345"/>
    </row>
    <row r="37" spans="1:7" ht="15.75" thickBot="1" x14ac:dyDescent="0.3">
      <c r="A37" s="310" t="s">
        <v>78</v>
      </c>
      <c r="B37" s="368"/>
      <c r="C37" s="369"/>
      <c r="D37" s="369"/>
      <c r="E37" s="369"/>
      <c r="F37" s="346"/>
      <c r="G37" s="345"/>
    </row>
    <row r="38" spans="1:7" ht="15.75" thickBot="1" x14ac:dyDescent="0.3">
      <c r="A38" s="310" t="s">
        <v>79</v>
      </c>
      <c r="B38" s="368"/>
      <c r="C38" s="370"/>
      <c r="D38" s="370"/>
      <c r="E38" s="370"/>
      <c r="F38" s="346"/>
      <c r="G38" s="345"/>
    </row>
    <row r="39" spans="1:7" ht="15.75" thickBot="1" x14ac:dyDescent="0.3">
      <c r="A39" s="366" t="s">
        <v>80</v>
      </c>
      <c r="B39" s="367">
        <v>20406</v>
      </c>
      <c r="C39" s="367">
        <v>20406</v>
      </c>
      <c r="D39" s="367">
        <v>20506</v>
      </c>
      <c r="E39" s="367">
        <v>20506</v>
      </c>
      <c r="F39" s="346"/>
      <c r="G39" s="345"/>
    </row>
    <row r="40" spans="1:7" ht="15.75" thickBot="1" x14ac:dyDescent="0.3">
      <c r="A40" s="310" t="s">
        <v>78</v>
      </c>
      <c r="B40" s="368"/>
      <c r="C40" s="367"/>
      <c r="D40" s="367"/>
      <c r="E40" s="367"/>
      <c r="F40" s="346"/>
      <c r="G40" s="345"/>
    </row>
    <row r="41" spans="1:7" ht="15.75" thickBot="1" x14ac:dyDescent="0.3">
      <c r="A41" s="310" t="s">
        <v>79</v>
      </c>
      <c r="B41" s="368"/>
      <c r="C41" s="367"/>
      <c r="D41" s="367"/>
      <c r="E41" s="367"/>
      <c r="F41" s="346"/>
      <c r="G41" s="345"/>
    </row>
    <row r="42" spans="1:7" ht="15.75" thickBot="1" x14ac:dyDescent="0.3">
      <c r="A42" s="366" t="s">
        <v>81</v>
      </c>
      <c r="B42" s="367">
        <v>8312</v>
      </c>
      <c r="C42" s="367">
        <v>9280</v>
      </c>
      <c r="D42" s="367">
        <v>9880</v>
      </c>
      <c r="E42" s="367">
        <v>9880</v>
      </c>
      <c r="F42" s="346"/>
      <c r="G42" s="345"/>
    </row>
    <row r="43" spans="1:7" ht="15.75" thickBot="1" x14ac:dyDescent="0.3">
      <c r="A43" s="310" t="s">
        <v>78</v>
      </c>
      <c r="B43" s="368"/>
      <c r="C43" s="367"/>
      <c r="D43" s="367"/>
      <c r="E43" s="367"/>
      <c r="F43" s="346"/>
      <c r="G43" s="345"/>
    </row>
    <row r="44" spans="1:7" ht="15.75" thickBot="1" x14ac:dyDescent="0.3">
      <c r="A44" s="310" t="s">
        <v>79</v>
      </c>
      <c r="B44" s="368"/>
      <c r="C44" s="367"/>
      <c r="D44" s="367"/>
      <c r="E44" s="367"/>
      <c r="F44" s="346"/>
      <c r="G44" s="345"/>
    </row>
    <row r="45" spans="1:7" ht="15.75" thickBot="1" x14ac:dyDescent="0.3">
      <c r="A45" s="366" t="s">
        <v>82</v>
      </c>
      <c r="B45" s="368"/>
      <c r="C45" s="367"/>
      <c r="D45" s="367"/>
      <c r="E45" s="367"/>
      <c r="F45" s="346"/>
      <c r="G45" s="345"/>
    </row>
    <row r="46" spans="1:7" ht="15.75" thickBot="1" x14ac:dyDescent="0.3">
      <c r="A46" s="310" t="s">
        <v>78</v>
      </c>
      <c r="B46" s="368"/>
      <c r="C46" s="367"/>
      <c r="D46" s="367"/>
      <c r="E46" s="367"/>
      <c r="F46" s="346"/>
      <c r="G46" s="345"/>
    </row>
    <row r="47" spans="1:7" ht="15.75" thickBot="1" x14ac:dyDescent="0.3">
      <c r="A47" s="310" t="s">
        <v>79</v>
      </c>
      <c r="B47" s="368"/>
      <c r="C47" s="367"/>
      <c r="D47" s="367"/>
      <c r="E47" s="367"/>
      <c r="F47" s="346"/>
      <c r="G47" s="345"/>
    </row>
    <row r="48" spans="1:7" ht="15.75" thickBot="1" x14ac:dyDescent="0.3">
      <c r="A48" s="366" t="s">
        <v>83</v>
      </c>
      <c r="B48" s="368"/>
      <c r="C48" s="367"/>
      <c r="D48" s="367"/>
      <c r="E48" s="367"/>
      <c r="F48" s="346"/>
      <c r="G48" s="345"/>
    </row>
    <row r="49" spans="1:7" ht="15.75" thickBot="1" x14ac:dyDescent="0.3">
      <c r="A49" s="310" t="s">
        <v>78</v>
      </c>
      <c r="B49" s="368"/>
      <c r="C49" s="367"/>
      <c r="D49" s="367"/>
      <c r="E49" s="367"/>
      <c r="F49" s="346"/>
      <c r="G49" s="345"/>
    </row>
    <row r="50" spans="1:7" ht="15.75" thickBot="1" x14ac:dyDescent="0.3">
      <c r="A50" s="310" t="s">
        <v>79</v>
      </c>
      <c r="B50" s="368"/>
      <c r="C50" s="367"/>
      <c r="D50" s="367"/>
      <c r="E50" s="367"/>
      <c r="F50" s="346"/>
      <c r="G50" s="345"/>
    </row>
    <row r="51" spans="1:7" ht="15.75" thickBot="1" x14ac:dyDescent="0.3">
      <c r="A51" s="366" t="s">
        <v>84</v>
      </c>
      <c r="B51" s="368">
        <v>400</v>
      </c>
      <c r="C51" s="368">
        <v>400</v>
      </c>
      <c r="D51" s="368">
        <v>400</v>
      </c>
      <c r="E51" s="368">
        <v>400</v>
      </c>
      <c r="F51" s="346"/>
      <c r="G51" s="345"/>
    </row>
    <row r="52" spans="1:7" ht="15.75" thickBot="1" x14ac:dyDescent="0.3">
      <c r="A52" s="310" t="s">
        <v>78</v>
      </c>
      <c r="B52" s="368"/>
      <c r="C52" s="367"/>
      <c r="D52" s="367"/>
      <c r="E52" s="367"/>
      <c r="F52" s="346"/>
      <c r="G52" s="345"/>
    </row>
    <row r="53" spans="1:7" ht="15.75" thickBot="1" x14ac:dyDescent="0.3">
      <c r="A53" s="310" t="s">
        <v>79</v>
      </c>
      <c r="B53" s="368"/>
      <c r="C53" s="367"/>
      <c r="D53" s="367"/>
      <c r="E53" s="367"/>
      <c r="F53" s="346"/>
      <c r="G53" s="345"/>
    </row>
    <row r="54" spans="1:7" ht="15.75" thickBot="1" x14ac:dyDescent="0.3">
      <c r="A54" s="366" t="s">
        <v>85</v>
      </c>
      <c r="B54" s="368"/>
      <c r="C54" s="367"/>
      <c r="D54" s="367"/>
      <c r="E54" s="367"/>
      <c r="F54" s="346"/>
      <c r="G54" s="345"/>
    </row>
    <row r="55" spans="1:7" ht="15.75" thickBot="1" x14ac:dyDescent="0.3">
      <c r="A55" s="310" t="s">
        <v>78</v>
      </c>
      <c r="B55" s="368"/>
      <c r="C55" s="367"/>
      <c r="D55" s="367"/>
      <c r="E55" s="367"/>
      <c r="F55" s="346"/>
      <c r="G55" s="345"/>
    </row>
    <row r="56" spans="1:7" ht="15.75" thickBot="1" x14ac:dyDescent="0.3">
      <c r="A56" s="310" t="s">
        <v>79</v>
      </c>
      <c r="B56" s="368"/>
      <c r="C56" s="367"/>
      <c r="D56" s="367"/>
      <c r="E56" s="367"/>
      <c r="F56" s="346"/>
      <c r="G56" s="345"/>
    </row>
    <row r="57" spans="1:7" ht="15.75" thickBot="1" x14ac:dyDescent="0.3">
      <c r="A57" s="371" t="s">
        <v>86</v>
      </c>
      <c r="B57" s="372">
        <f>B54+B51+B48+B45+B42+B39+B36</f>
        <v>151912</v>
      </c>
      <c r="C57" s="372">
        <f>C54+C51+C48+C45+C42+C39+C36</f>
        <v>152880</v>
      </c>
      <c r="D57" s="372">
        <f>D54+D51+D48+D45+D42+D39+D36</f>
        <v>153880</v>
      </c>
      <c r="E57" s="372">
        <f>E54+E51+E48+E45+E42+E39+E36</f>
        <v>153880</v>
      </c>
      <c r="F57" s="346"/>
      <c r="G57" s="345"/>
    </row>
    <row r="58" spans="1:7" ht="15.75" thickBot="1" x14ac:dyDescent="0.3">
      <c r="A58" s="1047" t="s">
        <v>61</v>
      </c>
      <c r="B58" s="1048"/>
      <c r="C58" s="1048"/>
      <c r="D58" s="1048"/>
      <c r="E58" s="1049"/>
      <c r="F58" s="346"/>
      <c r="G58" s="345"/>
    </row>
    <row r="59" spans="1:7" ht="15.75" thickBot="1" x14ac:dyDescent="0.3">
      <c r="A59" s="1030" t="s">
        <v>62</v>
      </c>
      <c r="B59" s="1031"/>
      <c r="C59" s="1031"/>
      <c r="D59" s="1031"/>
      <c r="E59" s="1032"/>
      <c r="F59" s="346"/>
      <c r="G59" s="345"/>
    </row>
    <row r="60" spans="1:7" ht="15.75" thickBot="1" x14ac:dyDescent="0.3">
      <c r="A60" s="373" t="s">
        <v>88</v>
      </c>
      <c r="B60" s="1044" t="s">
        <v>406</v>
      </c>
      <c r="C60" s="1045"/>
      <c r="D60" s="1045"/>
      <c r="E60" s="1050"/>
      <c r="F60" s="346"/>
      <c r="G60" s="345"/>
    </row>
    <row r="61" spans="1:7" ht="51.75" customHeight="1" thickBot="1" x14ac:dyDescent="0.3">
      <c r="A61" s="374" t="s">
        <v>65</v>
      </c>
      <c r="B61" s="1051" t="s">
        <v>407</v>
      </c>
      <c r="C61" s="1052"/>
      <c r="D61" s="1052"/>
      <c r="E61" s="1053"/>
      <c r="F61" s="375"/>
      <c r="G61" s="345"/>
    </row>
    <row r="62" spans="1:7" ht="15.75" thickBot="1" x14ac:dyDescent="0.3">
      <c r="A62" s="359" t="s">
        <v>67</v>
      </c>
      <c r="B62" s="970" t="s">
        <v>408</v>
      </c>
      <c r="C62" s="971"/>
      <c r="D62" s="971"/>
      <c r="E62" s="971"/>
      <c r="F62" s="375"/>
      <c r="G62" s="345"/>
    </row>
    <row r="63" spans="1:7" x14ac:dyDescent="0.25">
      <c r="A63" s="1042"/>
      <c r="B63" s="360">
        <v>2019</v>
      </c>
      <c r="C63" s="360">
        <v>2020</v>
      </c>
      <c r="D63" s="360">
        <v>2021</v>
      </c>
      <c r="E63" s="360">
        <v>2022</v>
      </c>
      <c r="F63" s="346"/>
      <c r="G63" s="345"/>
    </row>
    <row r="64" spans="1:7" ht="15.75" thickBot="1" x14ac:dyDescent="0.3">
      <c r="A64" s="1043"/>
      <c r="B64" s="361" t="s">
        <v>48</v>
      </c>
      <c r="C64" s="361" t="s">
        <v>49</v>
      </c>
      <c r="D64" s="361" t="s">
        <v>49</v>
      </c>
      <c r="E64" s="361" t="s">
        <v>49</v>
      </c>
      <c r="F64" s="346"/>
      <c r="G64" s="345"/>
    </row>
    <row r="65" spans="1:7" ht="15.75" thickBot="1" x14ac:dyDescent="0.3">
      <c r="A65" s="359" t="s">
        <v>69</v>
      </c>
      <c r="B65" s="362">
        <v>7</v>
      </c>
      <c r="C65" s="362">
        <v>10</v>
      </c>
      <c r="D65" s="362">
        <v>12</v>
      </c>
      <c r="E65" s="362">
        <v>14</v>
      </c>
      <c r="F65" s="346"/>
      <c r="G65" s="345"/>
    </row>
    <row r="66" spans="1:7" ht="15.75" thickBot="1" x14ac:dyDescent="0.3">
      <c r="A66" s="359" t="s">
        <v>70</v>
      </c>
      <c r="B66" s="362">
        <v>988</v>
      </c>
      <c r="C66" s="362">
        <v>120</v>
      </c>
      <c r="D66" s="362">
        <v>120</v>
      </c>
      <c r="E66" s="362">
        <v>120</v>
      </c>
      <c r="F66" s="346"/>
      <c r="G66" s="345"/>
    </row>
    <row r="67" spans="1:7" ht="15.75" thickBot="1" x14ac:dyDescent="0.3">
      <c r="A67" s="359" t="s">
        <v>71</v>
      </c>
      <c r="B67" s="362">
        <f>B66/B65</f>
        <v>141.14285714285714</v>
      </c>
      <c r="C67" s="362">
        <f>C66/C65</f>
        <v>12</v>
      </c>
      <c r="D67" s="362">
        <f>D66/D65</f>
        <v>10</v>
      </c>
      <c r="E67" s="362">
        <f>E66/E65</f>
        <v>8.5714285714285712</v>
      </c>
      <c r="F67" s="346"/>
      <c r="G67" s="345"/>
    </row>
    <row r="68" spans="1:7" ht="15.75" thickBot="1" x14ac:dyDescent="0.3">
      <c r="A68" s="359" t="s">
        <v>72</v>
      </c>
      <c r="B68" s="363" t="s">
        <v>73</v>
      </c>
      <c r="C68" s="364">
        <f>C65/B65-1</f>
        <v>0.4285714285714286</v>
      </c>
      <c r="D68" s="364">
        <f t="shared" ref="D68:E70" si="1">D65/C65-1</f>
        <v>0.19999999999999996</v>
      </c>
      <c r="E68" s="364">
        <f t="shared" si="1"/>
        <v>0.16666666666666674</v>
      </c>
      <c r="F68" s="346"/>
      <c r="G68" s="345"/>
    </row>
    <row r="69" spans="1:7" ht="15.75" thickBot="1" x14ac:dyDescent="0.3">
      <c r="A69" s="359" t="s">
        <v>74</v>
      </c>
      <c r="B69" s="363" t="s">
        <v>73</v>
      </c>
      <c r="C69" s="364">
        <f>C66/B66-1</f>
        <v>-0.87854251012145745</v>
      </c>
      <c r="D69" s="364">
        <f t="shared" si="1"/>
        <v>0</v>
      </c>
      <c r="E69" s="364">
        <f t="shared" si="1"/>
        <v>0</v>
      </c>
      <c r="F69" s="346"/>
      <c r="G69" s="345"/>
    </row>
    <row r="70" spans="1:7" ht="15.75" thickBot="1" x14ac:dyDescent="0.3">
      <c r="A70" s="359" t="s">
        <v>75</v>
      </c>
      <c r="B70" s="363" t="s">
        <v>73</v>
      </c>
      <c r="C70" s="364">
        <f>C67/B67-1</f>
        <v>-0.91497975708502022</v>
      </c>
      <c r="D70" s="364">
        <f t="shared" si="1"/>
        <v>-0.16666666666666663</v>
      </c>
      <c r="E70" s="364">
        <f t="shared" si="1"/>
        <v>-0.1428571428571429</v>
      </c>
      <c r="F70" s="346"/>
      <c r="G70" s="345"/>
    </row>
    <row r="71" spans="1:7" ht="15.75" customHeight="1" thickBot="1" x14ac:dyDescent="0.3">
      <c r="A71" s="1054" t="s">
        <v>92</v>
      </c>
      <c r="B71" s="1055"/>
      <c r="C71" s="1055"/>
      <c r="D71" s="1055"/>
      <c r="E71" s="1056"/>
      <c r="F71" s="346"/>
      <c r="G71" s="345"/>
    </row>
    <row r="72" spans="1:7" x14ac:dyDescent="0.25">
      <c r="A72" s="1042"/>
      <c r="B72" s="360">
        <v>2019</v>
      </c>
      <c r="C72" s="360">
        <v>2020</v>
      </c>
      <c r="D72" s="360">
        <v>2021</v>
      </c>
      <c r="E72" s="360">
        <v>2022</v>
      </c>
      <c r="F72" s="346"/>
      <c r="G72" s="345"/>
    </row>
    <row r="73" spans="1:7" ht="15.75" thickBot="1" x14ac:dyDescent="0.3">
      <c r="A73" s="1043"/>
      <c r="B73" s="361" t="s">
        <v>48</v>
      </c>
      <c r="C73" s="361" t="s">
        <v>49</v>
      </c>
      <c r="D73" s="361" t="s">
        <v>49</v>
      </c>
      <c r="E73" s="361" t="s">
        <v>49</v>
      </c>
      <c r="F73" s="346"/>
      <c r="G73" s="345"/>
    </row>
    <row r="74" spans="1:7" ht="15.75" thickBot="1" x14ac:dyDescent="0.3">
      <c r="A74" s="366" t="s">
        <v>77</v>
      </c>
      <c r="B74" s="367"/>
      <c r="C74" s="367"/>
      <c r="D74" s="367"/>
      <c r="E74" s="367"/>
      <c r="F74" s="346"/>
      <c r="G74" s="345"/>
    </row>
    <row r="75" spans="1:7" ht="15.75" thickBot="1" x14ac:dyDescent="0.3">
      <c r="A75" s="310" t="s">
        <v>78</v>
      </c>
      <c r="B75" s="368"/>
      <c r="C75" s="369"/>
      <c r="D75" s="369"/>
      <c r="E75" s="369"/>
      <c r="F75" s="346"/>
      <c r="G75" s="345"/>
    </row>
    <row r="76" spans="1:7" ht="15.75" thickBot="1" x14ac:dyDescent="0.3">
      <c r="A76" s="310" t="s">
        <v>79</v>
      </c>
      <c r="B76" s="368"/>
      <c r="C76" s="370"/>
      <c r="D76" s="370"/>
      <c r="E76" s="370"/>
      <c r="F76" s="346"/>
      <c r="G76" s="345"/>
    </row>
    <row r="77" spans="1:7" ht="15.75" thickBot="1" x14ac:dyDescent="0.3">
      <c r="A77" s="366" t="s">
        <v>80</v>
      </c>
      <c r="B77" s="367"/>
      <c r="C77" s="367"/>
      <c r="D77" s="367"/>
      <c r="E77" s="367"/>
      <c r="F77" s="346"/>
      <c r="G77" s="345"/>
    </row>
    <row r="78" spans="1:7" ht="15.75" thickBot="1" x14ac:dyDescent="0.3">
      <c r="A78" s="310" t="s">
        <v>78</v>
      </c>
      <c r="B78" s="368"/>
      <c r="C78" s="367"/>
      <c r="D78" s="367"/>
      <c r="E78" s="367"/>
      <c r="F78" s="346"/>
      <c r="G78" s="345"/>
    </row>
    <row r="79" spans="1:7" ht="15.75" thickBot="1" x14ac:dyDescent="0.3">
      <c r="A79" s="310" t="s">
        <v>79</v>
      </c>
      <c r="B79" s="368"/>
      <c r="C79" s="367"/>
      <c r="D79" s="367"/>
      <c r="E79" s="367"/>
      <c r="F79" s="346"/>
      <c r="G79" s="345"/>
    </row>
    <row r="80" spans="1:7" ht="15.75" thickBot="1" x14ac:dyDescent="0.3">
      <c r="A80" s="366" t="s">
        <v>81</v>
      </c>
      <c r="B80" s="367">
        <v>988</v>
      </c>
      <c r="C80" s="367">
        <v>120</v>
      </c>
      <c r="D80" s="367">
        <v>120</v>
      </c>
      <c r="E80" s="367">
        <v>120</v>
      </c>
      <c r="F80" s="346"/>
      <c r="G80" s="345"/>
    </row>
    <row r="81" spans="1:7" ht="15.75" thickBot="1" x14ac:dyDescent="0.3">
      <c r="A81" s="310" t="s">
        <v>78</v>
      </c>
      <c r="B81" s="368"/>
      <c r="C81" s="367"/>
      <c r="D81" s="367"/>
      <c r="E81" s="367"/>
      <c r="F81" s="346"/>
      <c r="G81" s="345"/>
    </row>
    <row r="82" spans="1:7" ht="15.75" thickBot="1" x14ac:dyDescent="0.3">
      <c r="A82" s="310" t="s">
        <v>79</v>
      </c>
      <c r="B82" s="368"/>
      <c r="C82" s="367"/>
      <c r="D82" s="367"/>
      <c r="E82" s="367"/>
      <c r="F82" s="346"/>
      <c r="G82" s="345"/>
    </row>
    <row r="83" spans="1:7" ht="15.75" thickBot="1" x14ac:dyDescent="0.3">
      <c r="A83" s="366" t="s">
        <v>82</v>
      </c>
      <c r="B83" s="368"/>
      <c r="C83" s="367"/>
      <c r="D83" s="367"/>
      <c r="E83" s="367"/>
      <c r="F83" s="346"/>
      <c r="G83" s="345"/>
    </row>
    <row r="84" spans="1:7" ht="15.75" thickBot="1" x14ac:dyDescent="0.3">
      <c r="A84" s="310" t="s">
        <v>78</v>
      </c>
      <c r="B84" s="368"/>
      <c r="C84" s="367"/>
      <c r="D84" s="367"/>
      <c r="E84" s="367"/>
      <c r="F84" s="346"/>
      <c r="G84" s="345"/>
    </row>
    <row r="85" spans="1:7" ht="15.75" thickBot="1" x14ac:dyDescent="0.3">
      <c r="A85" s="310" t="s">
        <v>79</v>
      </c>
      <c r="B85" s="368"/>
      <c r="C85" s="367"/>
      <c r="D85" s="367"/>
      <c r="E85" s="367"/>
      <c r="F85" s="346"/>
      <c r="G85" s="345"/>
    </row>
    <row r="86" spans="1:7" ht="15.75" thickBot="1" x14ac:dyDescent="0.3">
      <c r="A86" s="366" t="s">
        <v>83</v>
      </c>
      <c r="B86" s="368"/>
      <c r="C86" s="368"/>
      <c r="D86" s="368"/>
      <c r="E86" s="368"/>
      <c r="F86" s="346"/>
      <c r="G86" s="345"/>
    </row>
    <row r="87" spans="1:7" ht="15.75" thickBot="1" x14ac:dyDescent="0.3">
      <c r="A87" s="310" t="s">
        <v>78</v>
      </c>
      <c r="B87" s="368"/>
      <c r="C87" s="367"/>
      <c r="D87" s="367"/>
      <c r="E87" s="367"/>
      <c r="F87" s="346"/>
      <c r="G87" s="345"/>
    </row>
    <row r="88" spans="1:7" ht="15.75" thickBot="1" x14ac:dyDescent="0.3">
      <c r="A88" s="310" t="s">
        <v>79</v>
      </c>
      <c r="B88" s="368"/>
      <c r="C88" s="367"/>
      <c r="D88" s="367"/>
      <c r="E88" s="367"/>
      <c r="F88" s="346"/>
      <c r="G88" s="345"/>
    </row>
    <row r="89" spans="1:7" ht="15.75" thickBot="1" x14ac:dyDescent="0.3">
      <c r="A89" s="366" t="s">
        <v>84</v>
      </c>
      <c r="B89" s="368"/>
      <c r="C89" s="367"/>
      <c r="D89" s="367"/>
      <c r="E89" s="367"/>
      <c r="F89" s="346"/>
      <c r="G89" s="345"/>
    </row>
    <row r="90" spans="1:7" ht="15.75" thickBot="1" x14ac:dyDescent="0.3">
      <c r="A90" s="310" t="s">
        <v>78</v>
      </c>
      <c r="B90" s="368"/>
      <c r="C90" s="367"/>
      <c r="D90" s="367"/>
      <c r="E90" s="367"/>
      <c r="F90" s="346"/>
      <c r="G90" s="345"/>
    </row>
    <row r="91" spans="1:7" ht="15.75" thickBot="1" x14ac:dyDescent="0.3">
      <c r="A91" s="310" t="s">
        <v>79</v>
      </c>
      <c r="B91" s="368"/>
      <c r="C91" s="367"/>
      <c r="D91" s="367"/>
      <c r="E91" s="367"/>
      <c r="F91" s="346"/>
      <c r="G91" s="345"/>
    </row>
    <row r="92" spans="1:7" ht="15.75" thickBot="1" x14ac:dyDescent="0.3">
      <c r="A92" s="366" t="s">
        <v>85</v>
      </c>
      <c r="B92" s="368"/>
      <c r="C92" s="367"/>
      <c r="D92" s="367"/>
      <c r="E92" s="367"/>
      <c r="F92" s="346"/>
      <c r="G92" s="345"/>
    </row>
    <row r="93" spans="1:7" ht="15.75" thickBot="1" x14ac:dyDescent="0.3">
      <c r="A93" s="310" t="s">
        <v>78</v>
      </c>
      <c r="B93" s="368"/>
      <c r="C93" s="367"/>
      <c r="D93" s="367"/>
      <c r="E93" s="367"/>
      <c r="F93" s="346"/>
      <c r="G93" s="345"/>
    </row>
    <row r="94" spans="1:7" ht="15.75" thickBot="1" x14ac:dyDescent="0.3">
      <c r="A94" s="310" t="s">
        <v>79</v>
      </c>
      <c r="B94" s="368"/>
      <c r="C94" s="367"/>
      <c r="D94" s="367"/>
      <c r="E94" s="367"/>
      <c r="F94" s="346"/>
      <c r="G94" s="345"/>
    </row>
    <row r="95" spans="1:7" ht="15.75" thickBot="1" x14ac:dyDescent="0.3">
      <c r="A95" s="371" t="s">
        <v>93</v>
      </c>
      <c r="B95" s="368">
        <f>B92+B89+B86+B83+B80+B77+B74</f>
        <v>988</v>
      </c>
      <c r="C95" s="368">
        <f>C92+C89+C86+C83+C80+C77+C74</f>
        <v>120</v>
      </c>
      <c r="D95" s="368">
        <f>D92+D89+D86+D83+D80+D77+D74</f>
        <v>120</v>
      </c>
      <c r="E95" s="368">
        <f>E92+E89+E86+E83+E80+E77+E74</f>
        <v>120</v>
      </c>
      <c r="F95" s="346"/>
      <c r="G95" s="345"/>
    </row>
    <row r="96" spans="1:7" ht="15.75" thickBot="1" x14ac:dyDescent="0.3">
      <c r="A96" s="1027" t="s">
        <v>61</v>
      </c>
      <c r="B96" s="1028"/>
      <c r="C96" s="1028"/>
      <c r="D96" s="1028"/>
      <c r="E96" s="1029"/>
      <c r="F96" s="346"/>
      <c r="G96" s="345"/>
    </row>
    <row r="97" spans="1:7" ht="15.75" thickBot="1" x14ac:dyDescent="0.3">
      <c r="A97" s="1030" t="s">
        <v>62</v>
      </c>
      <c r="B97" s="1031"/>
      <c r="C97" s="1031"/>
      <c r="D97" s="1031"/>
      <c r="E97" s="1032"/>
      <c r="F97" s="346"/>
      <c r="G97" s="345"/>
    </row>
    <row r="98" spans="1:7" ht="15.75" thickBot="1" x14ac:dyDescent="0.3">
      <c r="A98" s="373" t="s">
        <v>94</v>
      </c>
      <c r="B98" s="1044" t="s">
        <v>409</v>
      </c>
      <c r="C98" s="1045"/>
      <c r="D98" s="1045"/>
      <c r="E98" s="1046"/>
      <c r="F98" s="375"/>
      <c r="G98" s="345"/>
    </row>
    <row r="99" spans="1:7" ht="27" customHeight="1" thickBot="1" x14ac:dyDescent="0.3">
      <c r="A99" s="376" t="s">
        <v>65</v>
      </c>
      <c r="B99" s="1057" t="s">
        <v>410</v>
      </c>
      <c r="C99" s="1058"/>
      <c r="D99" s="1058"/>
      <c r="E99" s="1059"/>
      <c r="F99" s="346"/>
      <c r="G99" s="345"/>
    </row>
    <row r="100" spans="1:7" ht="15.75" thickBot="1" x14ac:dyDescent="0.3">
      <c r="A100" s="359" t="s">
        <v>67</v>
      </c>
      <c r="B100" s="970" t="s">
        <v>411</v>
      </c>
      <c r="C100" s="971"/>
      <c r="D100" s="971"/>
      <c r="E100" s="971"/>
      <c r="F100" s="375"/>
      <c r="G100" s="345"/>
    </row>
    <row r="101" spans="1:7" x14ac:dyDescent="0.25">
      <c r="A101" s="1042"/>
      <c r="B101" s="360">
        <v>2019</v>
      </c>
      <c r="C101" s="360">
        <v>2020</v>
      </c>
      <c r="D101" s="360">
        <v>2021</v>
      </c>
      <c r="E101" s="360">
        <v>2022</v>
      </c>
      <c r="F101" s="346"/>
      <c r="G101" s="345"/>
    </row>
    <row r="102" spans="1:7" ht="15.75" thickBot="1" x14ac:dyDescent="0.3">
      <c r="A102" s="1043"/>
      <c r="B102" s="361" t="s">
        <v>48</v>
      </c>
      <c r="C102" s="361" t="s">
        <v>49</v>
      </c>
      <c r="D102" s="361" t="s">
        <v>49</v>
      </c>
      <c r="E102" s="361" t="s">
        <v>49</v>
      </c>
      <c r="F102" s="346"/>
      <c r="G102" s="345"/>
    </row>
    <row r="103" spans="1:7" ht="15.75" thickBot="1" x14ac:dyDescent="0.3">
      <c r="A103" s="359" t="s">
        <v>69</v>
      </c>
      <c r="B103" s="362">
        <v>730</v>
      </c>
      <c r="C103" s="362">
        <v>750</v>
      </c>
      <c r="D103" s="362">
        <v>770</v>
      </c>
      <c r="E103" s="362">
        <v>790</v>
      </c>
      <c r="F103" s="346"/>
      <c r="G103" s="345"/>
    </row>
    <row r="104" spans="1:7" ht="15.75" thickBot="1" x14ac:dyDescent="0.3">
      <c r="A104" s="359" t="s">
        <v>70</v>
      </c>
      <c r="B104" s="362">
        <v>7500</v>
      </c>
      <c r="C104" s="362">
        <v>7500</v>
      </c>
      <c r="D104" s="362">
        <v>7100</v>
      </c>
      <c r="E104" s="362">
        <v>7100</v>
      </c>
      <c r="F104" s="346"/>
      <c r="G104" s="345"/>
    </row>
    <row r="105" spans="1:7" ht="15.75" thickBot="1" x14ac:dyDescent="0.3">
      <c r="A105" s="359" t="s">
        <v>71</v>
      </c>
      <c r="B105" s="362">
        <f>B104/B103</f>
        <v>10.273972602739725</v>
      </c>
      <c r="C105" s="362">
        <f>C104/C103</f>
        <v>10</v>
      </c>
      <c r="D105" s="362">
        <f>D104/D103</f>
        <v>9.220779220779221</v>
      </c>
      <c r="E105" s="362">
        <f>E104/E103</f>
        <v>8.9873417721518987</v>
      </c>
      <c r="F105" s="346"/>
      <c r="G105" s="345"/>
    </row>
    <row r="106" spans="1:7" ht="15.75" thickBot="1" x14ac:dyDescent="0.3">
      <c r="A106" s="359" t="s">
        <v>72</v>
      </c>
      <c r="B106" s="363" t="s">
        <v>73</v>
      </c>
      <c r="C106" s="364">
        <f t="shared" ref="C106:E108" si="2">C103/B103-1</f>
        <v>2.7397260273972712E-2</v>
      </c>
      <c r="D106" s="364">
        <f t="shared" si="2"/>
        <v>2.6666666666666616E-2</v>
      </c>
      <c r="E106" s="364">
        <f t="shared" si="2"/>
        <v>2.5974025974025983E-2</v>
      </c>
      <c r="F106" s="346"/>
      <c r="G106" s="345"/>
    </row>
    <row r="107" spans="1:7" ht="15.75" thickBot="1" x14ac:dyDescent="0.3">
      <c r="A107" s="359" t="s">
        <v>74</v>
      </c>
      <c r="B107" s="363" t="s">
        <v>73</v>
      </c>
      <c r="C107" s="364">
        <f t="shared" si="2"/>
        <v>0</v>
      </c>
      <c r="D107" s="364">
        <f t="shared" si="2"/>
        <v>-5.3333333333333344E-2</v>
      </c>
      <c r="E107" s="364">
        <f t="shared" si="2"/>
        <v>0</v>
      </c>
      <c r="F107" s="346"/>
      <c r="G107" s="345"/>
    </row>
    <row r="108" spans="1:7" ht="15.75" thickBot="1" x14ac:dyDescent="0.3">
      <c r="A108" s="359" t="s">
        <v>75</v>
      </c>
      <c r="B108" s="363" t="s">
        <v>73</v>
      </c>
      <c r="C108" s="364">
        <f t="shared" si="2"/>
        <v>-2.6666666666666616E-2</v>
      </c>
      <c r="D108" s="364">
        <f t="shared" si="2"/>
        <v>-7.7922077922077948E-2</v>
      </c>
      <c r="E108" s="364">
        <f t="shared" si="2"/>
        <v>-2.5316455696202556E-2</v>
      </c>
      <c r="F108" s="346"/>
      <c r="G108" s="345"/>
    </row>
    <row r="109" spans="1:7" ht="15.75" thickBot="1" x14ac:dyDescent="0.3">
      <c r="A109" s="1017" t="s">
        <v>412</v>
      </c>
      <c r="B109" s="1018"/>
      <c r="C109" s="1018"/>
      <c r="D109" s="1018"/>
      <c r="E109" s="1019"/>
      <c r="F109" s="346"/>
      <c r="G109" s="345"/>
    </row>
    <row r="110" spans="1:7" x14ac:dyDescent="0.25">
      <c r="A110" s="1042"/>
      <c r="B110" s="360">
        <v>2019</v>
      </c>
      <c r="C110" s="360">
        <v>2020</v>
      </c>
      <c r="D110" s="360">
        <v>2021</v>
      </c>
      <c r="E110" s="360">
        <v>2022</v>
      </c>
      <c r="F110" s="346"/>
      <c r="G110" s="345"/>
    </row>
    <row r="111" spans="1:7" ht="15.75" thickBot="1" x14ac:dyDescent="0.3">
      <c r="A111" s="1043"/>
      <c r="B111" s="361" t="s">
        <v>48</v>
      </c>
      <c r="C111" s="361" t="s">
        <v>49</v>
      </c>
      <c r="D111" s="361" t="s">
        <v>49</v>
      </c>
      <c r="E111" s="361" t="s">
        <v>49</v>
      </c>
      <c r="F111" s="346"/>
      <c r="G111" s="345"/>
    </row>
    <row r="112" spans="1:7" ht="15.75" thickBot="1" x14ac:dyDescent="0.3">
      <c r="A112" s="366" t="s">
        <v>77</v>
      </c>
      <c r="B112" s="367"/>
      <c r="C112" s="367"/>
      <c r="D112" s="367"/>
      <c r="E112" s="367"/>
      <c r="F112" s="346"/>
      <c r="G112" s="345"/>
    </row>
    <row r="113" spans="1:7" ht="15.75" thickBot="1" x14ac:dyDescent="0.3">
      <c r="A113" s="310" t="s">
        <v>78</v>
      </c>
      <c r="B113" s="368"/>
      <c r="C113" s="369"/>
      <c r="D113" s="369"/>
      <c r="E113" s="369"/>
      <c r="F113" s="346"/>
      <c r="G113" s="345"/>
    </row>
    <row r="114" spans="1:7" ht="15.75" thickBot="1" x14ac:dyDescent="0.3">
      <c r="A114" s="310" t="s">
        <v>79</v>
      </c>
      <c r="B114" s="368"/>
      <c r="C114" s="370"/>
      <c r="D114" s="370"/>
      <c r="E114" s="370"/>
      <c r="F114" s="346"/>
      <c r="G114" s="345"/>
    </row>
    <row r="115" spans="1:7" ht="15.75" thickBot="1" x14ac:dyDescent="0.3">
      <c r="A115" s="366" t="s">
        <v>80</v>
      </c>
      <c r="B115" s="367"/>
      <c r="C115" s="367"/>
      <c r="D115" s="367"/>
      <c r="E115" s="367"/>
      <c r="F115" s="346"/>
      <c r="G115" s="345"/>
    </row>
    <row r="116" spans="1:7" ht="15.75" thickBot="1" x14ac:dyDescent="0.3">
      <c r="A116" s="310" t="s">
        <v>78</v>
      </c>
      <c r="B116" s="368"/>
      <c r="C116" s="367"/>
      <c r="D116" s="367"/>
      <c r="E116" s="367"/>
      <c r="F116" s="346"/>
      <c r="G116" s="345"/>
    </row>
    <row r="117" spans="1:7" ht="15.75" thickBot="1" x14ac:dyDescent="0.3">
      <c r="A117" s="310" t="s">
        <v>79</v>
      </c>
      <c r="B117" s="368"/>
      <c r="C117" s="367"/>
      <c r="D117" s="367"/>
      <c r="E117" s="367"/>
      <c r="F117" s="346"/>
      <c r="G117" s="345"/>
    </row>
    <row r="118" spans="1:7" ht="15.75" thickBot="1" x14ac:dyDescent="0.3">
      <c r="A118" s="366" t="s">
        <v>81</v>
      </c>
      <c r="B118" s="367">
        <v>7500</v>
      </c>
      <c r="C118" s="367">
        <v>7500</v>
      </c>
      <c r="D118" s="367">
        <v>7100</v>
      </c>
      <c r="E118" s="367">
        <v>7100</v>
      </c>
      <c r="F118" s="346"/>
      <c r="G118" s="345"/>
    </row>
    <row r="119" spans="1:7" ht="15.75" thickBot="1" x14ac:dyDescent="0.3">
      <c r="A119" s="310" t="s">
        <v>78</v>
      </c>
      <c r="B119" s="368"/>
      <c r="C119" s="367"/>
      <c r="D119" s="367"/>
      <c r="E119" s="367"/>
      <c r="F119" s="346"/>
      <c r="G119" s="345"/>
    </row>
    <row r="120" spans="1:7" ht="15.75" thickBot="1" x14ac:dyDescent="0.3">
      <c r="A120" s="310" t="s">
        <v>79</v>
      </c>
      <c r="B120" s="368"/>
      <c r="C120" s="367"/>
      <c r="D120" s="367"/>
      <c r="E120" s="367"/>
      <c r="F120" s="346"/>
      <c r="G120" s="345"/>
    </row>
    <row r="121" spans="1:7" ht="15.75" thickBot="1" x14ac:dyDescent="0.3">
      <c r="A121" s="366" t="s">
        <v>82</v>
      </c>
      <c r="B121" s="368"/>
      <c r="C121" s="367"/>
      <c r="D121" s="367"/>
      <c r="E121" s="367"/>
      <c r="F121" s="346"/>
      <c r="G121" s="345"/>
    </row>
    <row r="122" spans="1:7" ht="15.75" thickBot="1" x14ac:dyDescent="0.3">
      <c r="A122" s="310" t="s">
        <v>78</v>
      </c>
      <c r="B122" s="368"/>
      <c r="C122" s="367"/>
      <c r="D122" s="367"/>
      <c r="E122" s="367"/>
      <c r="F122" s="346"/>
      <c r="G122" s="345"/>
    </row>
    <row r="123" spans="1:7" ht="15.75" thickBot="1" x14ac:dyDescent="0.3">
      <c r="A123" s="310" t="s">
        <v>79</v>
      </c>
      <c r="B123" s="368"/>
      <c r="C123" s="367"/>
      <c r="D123" s="367"/>
      <c r="E123" s="367"/>
      <c r="F123" s="346"/>
      <c r="G123" s="345"/>
    </row>
    <row r="124" spans="1:7" ht="15.75" thickBot="1" x14ac:dyDescent="0.3">
      <c r="A124" s="366" t="s">
        <v>83</v>
      </c>
      <c r="B124" s="368"/>
      <c r="C124" s="368"/>
      <c r="D124" s="368"/>
      <c r="E124" s="368"/>
      <c r="F124" s="346"/>
      <c r="G124" s="345"/>
    </row>
    <row r="125" spans="1:7" ht="15.75" thickBot="1" x14ac:dyDescent="0.3">
      <c r="A125" s="310" t="s">
        <v>78</v>
      </c>
      <c r="B125" s="368"/>
      <c r="C125" s="367"/>
      <c r="D125" s="367"/>
      <c r="E125" s="367"/>
      <c r="F125" s="346"/>
      <c r="G125" s="345"/>
    </row>
    <row r="126" spans="1:7" ht="15.75" thickBot="1" x14ac:dyDescent="0.3">
      <c r="A126" s="310" t="s">
        <v>79</v>
      </c>
      <c r="B126" s="368"/>
      <c r="C126" s="367"/>
      <c r="D126" s="367"/>
      <c r="E126" s="367"/>
      <c r="F126" s="346"/>
      <c r="G126" s="345"/>
    </row>
    <row r="127" spans="1:7" ht="15.75" thickBot="1" x14ac:dyDescent="0.3">
      <c r="A127" s="366" t="s">
        <v>84</v>
      </c>
      <c r="B127" s="368"/>
      <c r="C127" s="367"/>
      <c r="D127" s="367"/>
      <c r="E127" s="367"/>
      <c r="F127" s="346"/>
      <c r="G127" s="345"/>
    </row>
    <row r="128" spans="1:7" ht="15.75" thickBot="1" x14ac:dyDescent="0.3">
      <c r="A128" s="310" t="s">
        <v>78</v>
      </c>
      <c r="B128" s="368"/>
      <c r="C128" s="367"/>
      <c r="D128" s="367"/>
      <c r="E128" s="367"/>
      <c r="F128" s="346"/>
      <c r="G128" s="345"/>
    </row>
    <row r="129" spans="1:7" ht="15.75" thickBot="1" x14ac:dyDescent="0.3">
      <c r="A129" s="310" t="s">
        <v>79</v>
      </c>
      <c r="B129" s="368"/>
      <c r="C129" s="367"/>
      <c r="D129" s="367"/>
      <c r="E129" s="367"/>
      <c r="F129" s="346"/>
      <c r="G129" s="345"/>
    </row>
    <row r="130" spans="1:7" ht="15.75" thickBot="1" x14ac:dyDescent="0.3">
      <c r="A130" s="366" t="s">
        <v>85</v>
      </c>
      <c r="B130" s="368"/>
      <c r="C130" s="367"/>
      <c r="D130" s="367"/>
      <c r="E130" s="367"/>
      <c r="F130" s="346"/>
      <c r="G130" s="345"/>
    </row>
    <row r="131" spans="1:7" ht="15.75" thickBot="1" x14ac:dyDescent="0.3">
      <c r="A131" s="310" t="s">
        <v>78</v>
      </c>
      <c r="B131" s="368"/>
      <c r="C131" s="367"/>
      <c r="D131" s="367"/>
      <c r="E131" s="367"/>
      <c r="F131" s="346"/>
      <c r="G131" s="345"/>
    </row>
    <row r="132" spans="1:7" ht="15.75" thickBot="1" x14ac:dyDescent="0.3">
      <c r="A132" s="310" t="s">
        <v>79</v>
      </c>
      <c r="B132" s="368"/>
      <c r="C132" s="367"/>
      <c r="D132" s="367"/>
      <c r="E132" s="367"/>
      <c r="F132" s="346"/>
      <c r="G132" s="345"/>
    </row>
    <row r="133" spans="1:7" ht="15.75" thickBot="1" x14ac:dyDescent="0.3">
      <c r="A133" s="371" t="s">
        <v>99</v>
      </c>
      <c r="B133" s="368">
        <f>B130+B127+B124+B121+B118+B115+B112</f>
        <v>7500</v>
      </c>
      <c r="C133" s="368">
        <f>C130+C127+C124+C121+C118+C115+C112</f>
        <v>7500</v>
      </c>
      <c r="D133" s="368">
        <f>D130+D127+D124+D121+D118+D115+D112</f>
        <v>7100</v>
      </c>
      <c r="E133" s="368">
        <f>E130+E127+E124+E121+E118+E115+E112</f>
        <v>7100</v>
      </c>
      <c r="F133" s="346"/>
      <c r="G133" s="345"/>
    </row>
    <row r="134" spans="1:7" ht="15.75" thickBot="1" x14ac:dyDescent="0.3">
      <c r="A134" s="1027" t="s">
        <v>61</v>
      </c>
      <c r="B134" s="1028"/>
      <c r="C134" s="1028"/>
      <c r="D134" s="1028"/>
      <c r="E134" s="1029"/>
      <c r="F134" s="346"/>
      <c r="G134" s="345"/>
    </row>
    <row r="135" spans="1:7" ht="15.75" thickBot="1" x14ac:dyDescent="0.3">
      <c r="A135" s="1030" t="s">
        <v>62</v>
      </c>
      <c r="B135" s="1031"/>
      <c r="C135" s="1031"/>
      <c r="D135" s="1031"/>
      <c r="E135" s="1032"/>
      <c r="F135" s="346"/>
      <c r="G135" s="345"/>
    </row>
    <row r="136" spans="1:7" ht="15.75" thickBot="1" x14ac:dyDescent="0.3">
      <c r="A136" s="358" t="s">
        <v>140</v>
      </c>
      <c r="B136" s="1033" t="s">
        <v>413</v>
      </c>
      <c r="C136" s="1034"/>
      <c r="D136" s="1034"/>
      <c r="E136" s="1034"/>
      <c r="F136" s="375"/>
      <c r="G136" s="345"/>
    </row>
    <row r="137" spans="1:7" ht="27.75" customHeight="1" thickBot="1" x14ac:dyDescent="0.3">
      <c r="A137" s="359" t="s">
        <v>65</v>
      </c>
      <c r="B137" s="806" t="s">
        <v>414</v>
      </c>
      <c r="C137" s="807"/>
      <c r="D137" s="807"/>
      <c r="E137" s="1060"/>
      <c r="F137" s="346"/>
      <c r="G137" s="345"/>
    </row>
    <row r="138" spans="1:7" ht="15.75" thickBot="1" x14ac:dyDescent="0.3">
      <c r="A138" s="359" t="s">
        <v>67</v>
      </c>
      <c r="B138" s="1039" t="s">
        <v>415</v>
      </c>
      <c r="C138" s="1040"/>
      <c r="D138" s="1040"/>
      <c r="E138" s="1040"/>
      <c r="F138" s="375"/>
      <c r="G138" s="345"/>
    </row>
    <row r="139" spans="1:7" x14ac:dyDescent="0.25">
      <c r="A139" s="1042"/>
      <c r="B139" s="360">
        <v>2019</v>
      </c>
      <c r="C139" s="360">
        <v>2020</v>
      </c>
      <c r="D139" s="360">
        <v>2021</v>
      </c>
      <c r="E139" s="360">
        <v>2022</v>
      </c>
      <c r="F139" s="346"/>
      <c r="G139" s="345"/>
    </row>
    <row r="140" spans="1:7" ht="15.75" thickBot="1" x14ac:dyDescent="0.3">
      <c r="A140" s="1043"/>
      <c r="B140" s="361" t="s">
        <v>48</v>
      </c>
      <c r="C140" s="361" t="s">
        <v>49</v>
      </c>
      <c r="D140" s="361" t="s">
        <v>49</v>
      </c>
      <c r="E140" s="361" t="s">
        <v>49</v>
      </c>
      <c r="F140" s="346"/>
      <c r="G140" s="345"/>
    </row>
    <row r="141" spans="1:7" ht="15.75" thickBot="1" x14ac:dyDescent="0.3">
      <c r="A141" s="359" t="s">
        <v>69</v>
      </c>
      <c r="B141" s="362">
        <v>216</v>
      </c>
      <c r="C141" s="362">
        <v>206</v>
      </c>
      <c r="D141" s="362">
        <v>196</v>
      </c>
      <c r="E141" s="362">
        <v>186</v>
      </c>
      <c r="F141" s="346"/>
      <c r="G141" s="345"/>
    </row>
    <row r="142" spans="1:7" ht="15.75" thickBot="1" x14ac:dyDescent="0.3">
      <c r="A142" s="359" t="s">
        <v>70</v>
      </c>
      <c r="B142" s="362">
        <v>2900</v>
      </c>
      <c r="C142" s="362">
        <v>2800</v>
      </c>
      <c r="D142" s="362">
        <v>2700</v>
      </c>
      <c r="E142" s="362">
        <v>2700</v>
      </c>
      <c r="F142" s="346"/>
      <c r="G142" s="345"/>
    </row>
    <row r="143" spans="1:7" ht="15.75" thickBot="1" x14ac:dyDescent="0.3">
      <c r="A143" s="359" t="s">
        <v>71</v>
      </c>
      <c r="B143" s="362">
        <f>B142/B141</f>
        <v>13.425925925925926</v>
      </c>
      <c r="C143" s="362">
        <f>C142/C141</f>
        <v>13.592233009708737</v>
      </c>
      <c r="D143" s="362">
        <f>D142/D141</f>
        <v>13.775510204081632</v>
      </c>
      <c r="E143" s="362">
        <f>E142/E141</f>
        <v>14.516129032258064</v>
      </c>
      <c r="F143" s="346"/>
      <c r="G143" s="345"/>
    </row>
    <row r="144" spans="1:7" ht="15.75" thickBot="1" x14ac:dyDescent="0.3">
      <c r="A144" s="359" t="s">
        <v>72</v>
      </c>
      <c r="B144" s="363" t="s">
        <v>73</v>
      </c>
      <c r="C144" s="364">
        <f t="shared" ref="C144:E146" si="3">C141/B141-1</f>
        <v>-4.629629629629628E-2</v>
      </c>
      <c r="D144" s="364">
        <f t="shared" si="3"/>
        <v>-4.8543689320388328E-2</v>
      </c>
      <c r="E144" s="364">
        <f t="shared" si="3"/>
        <v>-5.1020408163265252E-2</v>
      </c>
      <c r="F144" s="346"/>
      <c r="G144" s="345"/>
    </row>
    <row r="145" spans="1:7" ht="15.75" thickBot="1" x14ac:dyDescent="0.3">
      <c r="A145" s="359" t="s">
        <v>74</v>
      </c>
      <c r="B145" s="363" t="s">
        <v>73</v>
      </c>
      <c r="C145" s="364">
        <f t="shared" si="3"/>
        <v>-3.4482758620689613E-2</v>
      </c>
      <c r="D145" s="364">
        <f t="shared" si="3"/>
        <v>-3.5714285714285698E-2</v>
      </c>
      <c r="E145" s="364">
        <f t="shared" si="3"/>
        <v>0</v>
      </c>
      <c r="F145" s="346"/>
      <c r="G145" s="345"/>
    </row>
    <row r="146" spans="1:7" ht="15.75" thickBot="1" x14ac:dyDescent="0.3">
      <c r="A146" s="359" t="s">
        <v>75</v>
      </c>
      <c r="B146" s="363" t="s">
        <v>73</v>
      </c>
      <c r="C146" s="364">
        <f t="shared" si="3"/>
        <v>1.2387010378305918E-2</v>
      </c>
      <c r="D146" s="364">
        <f t="shared" si="3"/>
        <v>1.348396501457727E-2</v>
      </c>
      <c r="E146" s="364">
        <f t="shared" si="3"/>
        <v>5.3763440860215006E-2</v>
      </c>
      <c r="F146" s="346"/>
      <c r="G146" s="345"/>
    </row>
    <row r="147" spans="1:7" ht="15.75" thickBot="1" x14ac:dyDescent="0.3">
      <c r="A147" s="1017" t="s">
        <v>145</v>
      </c>
      <c r="B147" s="1018"/>
      <c r="C147" s="1018"/>
      <c r="D147" s="1018"/>
      <c r="E147" s="1019"/>
      <c r="F147" s="346"/>
      <c r="G147" s="345"/>
    </row>
    <row r="148" spans="1:7" x14ac:dyDescent="0.25">
      <c r="A148" s="1042"/>
      <c r="B148" s="360">
        <v>2019</v>
      </c>
      <c r="C148" s="360">
        <v>2020</v>
      </c>
      <c r="D148" s="360">
        <v>2021</v>
      </c>
      <c r="E148" s="360">
        <v>2022</v>
      </c>
      <c r="F148" s="346"/>
      <c r="G148" s="345"/>
    </row>
    <row r="149" spans="1:7" ht="15.75" thickBot="1" x14ac:dyDescent="0.3">
      <c r="A149" s="1043"/>
      <c r="B149" s="361" t="s">
        <v>48</v>
      </c>
      <c r="C149" s="361" t="s">
        <v>49</v>
      </c>
      <c r="D149" s="361" t="s">
        <v>49</v>
      </c>
      <c r="E149" s="361" t="s">
        <v>49</v>
      </c>
      <c r="F149" s="346"/>
      <c r="G149" s="345"/>
    </row>
    <row r="150" spans="1:7" ht="15.75" thickBot="1" x14ac:dyDescent="0.3">
      <c r="A150" s="366" t="s">
        <v>77</v>
      </c>
      <c r="B150" s="367"/>
      <c r="C150" s="367"/>
      <c r="D150" s="367"/>
      <c r="E150" s="367"/>
      <c r="F150" s="346"/>
      <c r="G150" s="345"/>
    </row>
    <row r="151" spans="1:7" ht="15.75" thickBot="1" x14ac:dyDescent="0.3">
      <c r="A151" s="310" t="s">
        <v>78</v>
      </c>
      <c r="B151" s="368"/>
      <c r="C151" s="369"/>
      <c r="D151" s="369"/>
      <c r="E151" s="369"/>
      <c r="F151" s="346"/>
      <c r="G151" s="345"/>
    </row>
    <row r="152" spans="1:7" ht="15.75" thickBot="1" x14ac:dyDescent="0.3">
      <c r="A152" s="310" t="s">
        <v>79</v>
      </c>
      <c r="B152" s="368"/>
      <c r="C152" s="370"/>
      <c r="D152" s="370"/>
      <c r="E152" s="370"/>
      <c r="F152" s="346"/>
      <c r="G152" s="345"/>
    </row>
    <row r="153" spans="1:7" ht="15.75" thickBot="1" x14ac:dyDescent="0.3">
      <c r="A153" s="366" t="s">
        <v>80</v>
      </c>
      <c r="B153" s="367"/>
      <c r="C153" s="367"/>
      <c r="D153" s="367"/>
      <c r="E153" s="367"/>
      <c r="F153" s="346"/>
      <c r="G153" s="345"/>
    </row>
    <row r="154" spans="1:7" ht="15.75" thickBot="1" x14ac:dyDescent="0.3">
      <c r="A154" s="310" t="s">
        <v>78</v>
      </c>
      <c r="B154" s="368"/>
      <c r="C154" s="367"/>
      <c r="D154" s="367"/>
      <c r="E154" s="367"/>
      <c r="F154" s="346"/>
      <c r="G154" s="345"/>
    </row>
    <row r="155" spans="1:7" ht="15.75" thickBot="1" x14ac:dyDescent="0.3">
      <c r="A155" s="310" t="s">
        <v>79</v>
      </c>
      <c r="B155" s="368"/>
      <c r="C155" s="367"/>
      <c r="D155" s="367"/>
      <c r="E155" s="367"/>
      <c r="F155" s="346"/>
      <c r="G155" s="345"/>
    </row>
    <row r="156" spans="1:7" ht="15.75" thickBot="1" x14ac:dyDescent="0.3">
      <c r="A156" s="366" t="s">
        <v>81</v>
      </c>
      <c r="B156" s="367">
        <v>2900</v>
      </c>
      <c r="C156" s="367">
        <v>2800</v>
      </c>
      <c r="D156" s="367">
        <v>2700</v>
      </c>
      <c r="E156" s="367">
        <v>2700</v>
      </c>
      <c r="F156" s="346"/>
      <c r="G156" s="345"/>
    </row>
    <row r="157" spans="1:7" ht="15.75" thickBot="1" x14ac:dyDescent="0.3">
      <c r="A157" s="310" t="s">
        <v>78</v>
      </c>
      <c r="B157" s="368"/>
      <c r="C157" s="367"/>
      <c r="D157" s="367"/>
      <c r="E157" s="367"/>
      <c r="F157" s="346"/>
      <c r="G157" s="345"/>
    </row>
    <row r="158" spans="1:7" ht="15.75" thickBot="1" x14ac:dyDescent="0.3">
      <c r="A158" s="310" t="s">
        <v>79</v>
      </c>
      <c r="B158" s="368"/>
      <c r="C158" s="367"/>
      <c r="D158" s="367"/>
      <c r="E158" s="367"/>
      <c r="F158" s="346"/>
      <c r="G158" s="345"/>
    </row>
    <row r="159" spans="1:7" ht="15.75" thickBot="1" x14ac:dyDescent="0.3">
      <c r="A159" s="366" t="s">
        <v>82</v>
      </c>
      <c r="B159" s="368"/>
      <c r="C159" s="367"/>
      <c r="D159" s="367"/>
      <c r="E159" s="367"/>
      <c r="F159" s="346"/>
      <c r="G159" s="345"/>
    </row>
    <row r="160" spans="1:7" ht="15.75" thickBot="1" x14ac:dyDescent="0.3">
      <c r="A160" s="310" t="s">
        <v>78</v>
      </c>
      <c r="B160" s="368"/>
      <c r="C160" s="367"/>
      <c r="D160" s="367"/>
      <c r="E160" s="367"/>
      <c r="F160" s="346"/>
      <c r="G160" s="345"/>
    </row>
    <row r="161" spans="1:7" ht="15.75" thickBot="1" x14ac:dyDescent="0.3">
      <c r="A161" s="310" t="s">
        <v>79</v>
      </c>
      <c r="B161" s="368"/>
      <c r="C161" s="367"/>
      <c r="D161" s="367"/>
      <c r="E161" s="367"/>
      <c r="F161" s="346"/>
      <c r="G161" s="345"/>
    </row>
    <row r="162" spans="1:7" ht="15.75" thickBot="1" x14ac:dyDescent="0.3">
      <c r="A162" s="366" t="s">
        <v>83</v>
      </c>
      <c r="B162" s="368"/>
      <c r="C162" s="367"/>
      <c r="D162" s="367"/>
      <c r="E162" s="367"/>
      <c r="F162" s="346"/>
      <c r="G162" s="345"/>
    </row>
    <row r="163" spans="1:7" ht="15.75" thickBot="1" x14ac:dyDescent="0.3">
      <c r="A163" s="310" t="s">
        <v>78</v>
      </c>
      <c r="B163" s="368"/>
      <c r="C163" s="367"/>
      <c r="D163" s="367"/>
      <c r="E163" s="367"/>
      <c r="F163" s="346"/>
      <c r="G163" s="345"/>
    </row>
    <row r="164" spans="1:7" ht="15.75" thickBot="1" x14ac:dyDescent="0.3">
      <c r="A164" s="310" t="s">
        <v>79</v>
      </c>
      <c r="B164" s="368"/>
      <c r="C164" s="367"/>
      <c r="D164" s="367"/>
      <c r="E164" s="367"/>
      <c r="F164" s="346"/>
      <c r="G164" s="345"/>
    </row>
    <row r="165" spans="1:7" ht="15.75" thickBot="1" x14ac:dyDescent="0.3">
      <c r="A165" s="366" t="s">
        <v>84</v>
      </c>
      <c r="B165" s="368"/>
      <c r="C165" s="368"/>
      <c r="D165" s="368"/>
      <c r="E165" s="368"/>
      <c r="F165" s="346"/>
      <c r="G165" s="345"/>
    </row>
    <row r="166" spans="1:7" ht="15.75" thickBot="1" x14ac:dyDescent="0.3">
      <c r="A166" s="310" t="s">
        <v>78</v>
      </c>
      <c r="B166" s="368"/>
      <c r="C166" s="367"/>
      <c r="D166" s="367"/>
      <c r="E166" s="367"/>
      <c r="F166" s="346"/>
      <c r="G166" s="345"/>
    </row>
    <row r="167" spans="1:7" ht="15.75" thickBot="1" x14ac:dyDescent="0.3">
      <c r="A167" s="310" t="s">
        <v>79</v>
      </c>
      <c r="B167" s="368"/>
      <c r="C167" s="367"/>
      <c r="D167" s="367"/>
      <c r="E167" s="367"/>
      <c r="F167" s="346"/>
      <c r="G167" s="345"/>
    </row>
    <row r="168" spans="1:7" ht="15.75" thickBot="1" x14ac:dyDescent="0.3">
      <c r="A168" s="366" t="s">
        <v>85</v>
      </c>
      <c r="B168" s="368"/>
      <c r="C168" s="367"/>
      <c r="D168" s="367"/>
      <c r="E168" s="367"/>
      <c r="F168" s="346"/>
      <c r="G168" s="345"/>
    </row>
    <row r="169" spans="1:7" ht="15.75" thickBot="1" x14ac:dyDescent="0.3">
      <c r="A169" s="310" t="s">
        <v>78</v>
      </c>
      <c r="B169" s="368"/>
      <c r="C169" s="367"/>
      <c r="D169" s="367"/>
      <c r="E169" s="367"/>
      <c r="F169" s="346"/>
      <c r="G169" s="345"/>
    </row>
    <row r="170" spans="1:7" ht="15.75" thickBot="1" x14ac:dyDescent="0.3">
      <c r="A170" s="310" t="s">
        <v>79</v>
      </c>
      <c r="B170" s="368"/>
      <c r="C170" s="367"/>
      <c r="D170" s="367"/>
      <c r="E170" s="367"/>
      <c r="F170" s="346"/>
      <c r="G170" s="345"/>
    </row>
    <row r="171" spans="1:7" ht="15.75" thickBot="1" x14ac:dyDescent="0.3">
      <c r="A171" s="377" t="s">
        <v>138</v>
      </c>
      <c r="B171" s="378">
        <f>B168+B165+B162+B159+B156+B153+B150</f>
        <v>2900</v>
      </c>
      <c r="C171" s="378">
        <f>C168+C165+C162+C159+C156+C153+C150</f>
        <v>2800</v>
      </c>
      <c r="D171" s="378">
        <f>D168+D165+D162+D159+D156+D153+D150</f>
        <v>2700</v>
      </c>
      <c r="E171" s="378">
        <f>E168+E165+E162+E159+E156+E153+E150</f>
        <v>2700</v>
      </c>
      <c r="F171" s="346"/>
      <c r="G171" s="345"/>
    </row>
    <row r="172" spans="1:7" ht="15.75" thickBot="1" x14ac:dyDescent="0.3">
      <c r="A172" s="1030" t="s">
        <v>119</v>
      </c>
      <c r="B172" s="1031"/>
      <c r="C172" s="1031"/>
      <c r="D172" s="1031"/>
      <c r="E172" s="1032"/>
      <c r="F172" s="346"/>
      <c r="G172" s="345"/>
    </row>
    <row r="173" spans="1:7" ht="15.75" thickBot="1" x14ac:dyDescent="0.3">
      <c r="A173" s="1030" t="s">
        <v>101</v>
      </c>
      <c r="B173" s="1031"/>
      <c r="C173" s="1031"/>
      <c r="D173" s="1031"/>
      <c r="E173" s="1032"/>
      <c r="F173" s="346"/>
      <c r="G173" s="345"/>
    </row>
    <row r="174" spans="1:7" ht="15.75" thickBot="1" x14ac:dyDescent="0.3">
      <c r="A174" s="358" t="s">
        <v>63</v>
      </c>
      <c r="B174" s="973" t="s">
        <v>306</v>
      </c>
      <c r="C174" s="974"/>
      <c r="D174" s="974"/>
      <c r="E174" s="1061"/>
      <c r="F174" s="346"/>
      <c r="G174" s="345"/>
    </row>
    <row r="175" spans="1:7" ht="15.75" thickBot="1" x14ac:dyDescent="0.3">
      <c r="A175" s="359" t="s">
        <v>65</v>
      </c>
      <c r="B175" s="973" t="s">
        <v>416</v>
      </c>
      <c r="C175" s="974"/>
      <c r="D175" s="974"/>
      <c r="E175" s="1061"/>
      <c r="F175" s="346"/>
      <c r="G175" s="345"/>
    </row>
    <row r="176" spans="1:7" ht="15.75" thickBot="1" x14ac:dyDescent="0.3">
      <c r="A176" s="359" t="s">
        <v>67</v>
      </c>
      <c r="B176" s="1062" t="s">
        <v>417</v>
      </c>
      <c r="C176" s="1063"/>
      <c r="D176" s="1063"/>
      <c r="E176" s="1064"/>
      <c r="F176" s="346"/>
      <c r="G176" s="345"/>
    </row>
    <row r="177" spans="1:7" x14ac:dyDescent="0.25">
      <c r="A177" s="1042"/>
      <c r="B177" s="360">
        <v>2019</v>
      </c>
      <c r="C177" s="360">
        <v>2020</v>
      </c>
      <c r="D177" s="360">
        <v>2021</v>
      </c>
      <c r="E177" s="360">
        <v>2022</v>
      </c>
      <c r="F177" s="346"/>
      <c r="G177" s="345"/>
    </row>
    <row r="178" spans="1:7" ht="15.75" thickBot="1" x14ac:dyDescent="0.3">
      <c r="A178" s="1043"/>
      <c r="B178" s="361" t="s">
        <v>48</v>
      </c>
      <c r="C178" s="361" t="s">
        <v>49</v>
      </c>
      <c r="D178" s="361" t="s">
        <v>49</v>
      </c>
      <c r="E178" s="361" t="s">
        <v>49</v>
      </c>
      <c r="F178" s="346"/>
      <c r="G178" s="345"/>
    </row>
    <row r="179" spans="1:7" ht="15.75" thickBot="1" x14ac:dyDescent="0.3">
      <c r="A179" s="359" t="s">
        <v>69</v>
      </c>
      <c r="B179" s="362">
        <v>12</v>
      </c>
      <c r="C179" s="362">
        <v>35</v>
      </c>
      <c r="D179" s="362">
        <v>23</v>
      </c>
      <c r="E179" s="362">
        <v>23</v>
      </c>
      <c r="F179" s="346"/>
      <c r="G179" s="345"/>
    </row>
    <row r="180" spans="1:7" ht="15.75" thickBot="1" x14ac:dyDescent="0.3">
      <c r="A180" s="359" t="s">
        <v>70</v>
      </c>
      <c r="B180" s="362">
        <v>2000</v>
      </c>
      <c r="C180" s="362">
        <v>2000</v>
      </c>
      <c r="D180" s="362">
        <v>2000</v>
      </c>
      <c r="E180" s="362">
        <v>2000</v>
      </c>
      <c r="F180" s="346"/>
      <c r="G180" s="345"/>
    </row>
    <row r="181" spans="1:7" ht="15.75" thickBot="1" x14ac:dyDescent="0.3">
      <c r="A181" s="359" t="s">
        <v>71</v>
      </c>
      <c r="B181" s="362">
        <f>B180/B179</f>
        <v>166.66666666666666</v>
      </c>
      <c r="C181" s="362">
        <f>C180/C179</f>
        <v>57.142857142857146</v>
      </c>
      <c r="D181" s="362">
        <f>D180/D179</f>
        <v>86.956521739130437</v>
      </c>
      <c r="E181" s="362">
        <f>E180/E179</f>
        <v>86.956521739130437</v>
      </c>
      <c r="F181" s="346"/>
      <c r="G181" s="345"/>
    </row>
    <row r="182" spans="1:7" ht="15.75" thickBot="1" x14ac:dyDescent="0.3">
      <c r="A182" s="359" t="s">
        <v>72</v>
      </c>
      <c r="B182" s="363" t="s">
        <v>73</v>
      </c>
      <c r="C182" s="364">
        <f>C179/B179-1</f>
        <v>1.9166666666666665</v>
      </c>
      <c r="D182" s="364">
        <f t="shared" ref="D182:E184" si="4">D179/C179-1</f>
        <v>-0.34285714285714286</v>
      </c>
      <c r="E182" s="364">
        <f t="shared" si="4"/>
        <v>0</v>
      </c>
      <c r="F182" s="346"/>
      <c r="G182" s="365"/>
    </row>
    <row r="183" spans="1:7" ht="15.75" thickBot="1" x14ac:dyDescent="0.3">
      <c r="A183" s="359" t="s">
        <v>74</v>
      </c>
      <c r="B183" s="363" t="s">
        <v>73</v>
      </c>
      <c r="C183" s="364">
        <f>C180/B180-1</f>
        <v>0</v>
      </c>
      <c r="D183" s="364">
        <f t="shared" si="4"/>
        <v>0</v>
      </c>
      <c r="E183" s="364">
        <f t="shared" si="4"/>
        <v>0</v>
      </c>
      <c r="F183" s="346"/>
      <c r="G183" s="345"/>
    </row>
    <row r="184" spans="1:7" ht="15.75" thickBot="1" x14ac:dyDescent="0.3">
      <c r="A184" s="359" t="s">
        <v>75</v>
      </c>
      <c r="B184" s="363" t="s">
        <v>73</v>
      </c>
      <c r="C184" s="364">
        <f>C181/B181-1</f>
        <v>-0.65714285714285703</v>
      </c>
      <c r="D184" s="364">
        <f t="shared" si="4"/>
        <v>0.52173913043478248</v>
      </c>
      <c r="E184" s="364">
        <f t="shared" si="4"/>
        <v>0</v>
      </c>
      <c r="F184" s="346"/>
      <c r="G184" s="345"/>
    </row>
    <row r="185" spans="1:7" ht="15.75" thickBot="1" x14ac:dyDescent="0.3">
      <c r="A185" s="1017" t="s">
        <v>76</v>
      </c>
      <c r="B185" s="1018"/>
      <c r="C185" s="1018"/>
      <c r="D185" s="1018"/>
      <c r="E185" s="1019"/>
      <c r="F185" s="346"/>
      <c r="G185" s="345"/>
    </row>
    <row r="186" spans="1:7" x14ac:dyDescent="0.25">
      <c r="A186" s="1042"/>
      <c r="B186" s="360">
        <v>2019</v>
      </c>
      <c r="C186" s="360">
        <v>2020</v>
      </c>
      <c r="D186" s="360">
        <v>2021</v>
      </c>
      <c r="E186" s="360">
        <v>2022</v>
      </c>
      <c r="F186" s="346"/>
      <c r="G186" s="345"/>
    </row>
    <row r="187" spans="1:7" ht="15.75" thickBot="1" x14ac:dyDescent="0.3">
      <c r="A187" s="1043"/>
      <c r="B187" s="361" t="s">
        <v>48</v>
      </c>
      <c r="C187" s="361" t="s">
        <v>49</v>
      </c>
      <c r="D187" s="361" t="s">
        <v>49</v>
      </c>
      <c r="E187" s="361" t="s">
        <v>49</v>
      </c>
      <c r="F187" s="346"/>
      <c r="G187" s="345"/>
    </row>
    <row r="188" spans="1:7" ht="15.75" thickBot="1" x14ac:dyDescent="0.3">
      <c r="A188" s="366" t="s">
        <v>110</v>
      </c>
      <c r="B188" s="367"/>
      <c r="C188" s="367"/>
      <c r="D188" s="367"/>
      <c r="E188" s="367"/>
      <c r="F188" s="346"/>
      <c r="G188" s="345"/>
    </row>
    <row r="189" spans="1:7" ht="15.75" thickBot="1" x14ac:dyDescent="0.3">
      <c r="A189" s="366" t="s">
        <v>114</v>
      </c>
      <c r="B189" s="368">
        <v>2000</v>
      </c>
      <c r="C189" s="367">
        <v>2000</v>
      </c>
      <c r="D189" s="367">
        <v>2000</v>
      </c>
      <c r="E189" s="367">
        <v>2000</v>
      </c>
      <c r="F189" s="346"/>
      <c r="G189" s="345"/>
    </row>
    <row r="190" spans="1:7" ht="15.75" thickBot="1" x14ac:dyDescent="0.3">
      <c r="A190" s="371" t="s">
        <v>86</v>
      </c>
      <c r="B190" s="368">
        <f>B189+B188</f>
        <v>2000</v>
      </c>
      <c r="C190" s="368">
        <f>C189+C188</f>
        <v>2000</v>
      </c>
      <c r="D190" s="368">
        <f>D189+D188</f>
        <v>2000</v>
      </c>
      <c r="E190" s="368">
        <f>E189+E188</f>
        <v>2000</v>
      </c>
      <c r="F190" s="346"/>
      <c r="G190" s="345"/>
    </row>
    <row r="191" spans="1:7" x14ac:dyDescent="0.25">
      <c r="A191" s="1065" t="s">
        <v>418</v>
      </c>
      <c r="B191" s="1068" t="s">
        <v>419</v>
      </c>
      <c r="C191" s="1069"/>
      <c r="D191" s="1069"/>
      <c r="E191" s="1070"/>
      <c r="F191" s="346"/>
      <c r="G191" s="345"/>
    </row>
    <row r="192" spans="1:7" x14ac:dyDescent="0.25">
      <c r="A192" s="1066"/>
      <c r="B192" s="1071"/>
      <c r="C192" s="1072"/>
      <c r="D192" s="1072"/>
      <c r="E192" s="1073"/>
      <c r="F192" s="346"/>
      <c r="G192" s="345"/>
    </row>
    <row r="193" spans="1:7" ht="25.5" customHeight="1" thickBot="1" x14ac:dyDescent="0.3">
      <c r="A193" s="1067"/>
      <c r="B193" s="1074"/>
      <c r="C193" s="1075"/>
      <c r="D193" s="1075"/>
      <c r="E193" s="1076"/>
      <c r="F193" s="346"/>
      <c r="G193" s="345"/>
    </row>
    <row r="194" spans="1:7" ht="15.75" thickBot="1" x14ac:dyDescent="0.3">
      <c r="A194" s="358" t="s">
        <v>88</v>
      </c>
      <c r="B194" s="973" t="s">
        <v>420</v>
      </c>
      <c r="C194" s="974"/>
      <c r="D194" s="974"/>
      <c r="E194" s="1061"/>
      <c r="F194" s="346"/>
      <c r="G194" s="345"/>
    </row>
    <row r="195" spans="1:7" ht="24.75" customHeight="1" thickBot="1" x14ac:dyDescent="0.3">
      <c r="A195" s="359" t="s">
        <v>65</v>
      </c>
      <c r="B195" s="1086" t="s">
        <v>421</v>
      </c>
      <c r="C195" s="1087"/>
      <c r="D195" s="1087"/>
      <c r="E195" s="1088"/>
      <c r="F195" s="346"/>
      <c r="G195" s="345"/>
    </row>
    <row r="196" spans="1:7" ht="15.75" thickBot="1" x14ac:dyDescent="0.3">
      <c r="A196" s="359" t="s">
        <v>67</v>
      </c>
      <c r="B196" s="1062" t="s">
        <v>126</v>
      </c>
      <c r="C196" s="1063"/>
      <c r="D196" s="1063"/>
      <c r="E196" s="1064"/>
      <c r="F196" s="346"/>
      <c r="G196" s="345"/>
    </row>
    <row r="197" spans="1:7" x14ac:dyDescent="0.25">
      <c r="A197" s="1042"/>
      <c r="B197" s="360">
        <v>2019</v>
      </c>
      <c r="C197" s="360">
        <v>2020</v>
      </c>
      <c r="D197" s="360">
        <v>2021</v>
      </c>
      <c r="E197" s="360">
        <v>2022</v>
      </c>
      <c r="F197" s="346"/>
      <c r="G197" s="345"/>
    </row>
    <row r="198" spans="1:7" ht="15.75" thickBot="1" x14ac:dyDescent="0.3">
      <c r="A198" s="1043"/>
      <c r="B198" s="361" t="s">
        <v>48</v>
      </c>
      <c r="C198" s="361" t="s">
        <v>49</v>
      </c>
      <c r="D198" s="361" t="s">
        <v>49</v>
      </c>
      <c r="E198" s="361" t="s">
        <v>49</v>
      </c>
      <c r="F198" s="346"/>
      <c r="G198" s="345"/>
    </row>
    <row r="199" spans="1:7" ht="15.75" thickBot="1" x14ac:dyDescent="0.3">
      <c r="A199" s="359" t="s">
        <v>69</v>
      </c>
      <c r="B199" s="362">
        <v>360</v>
      </c>
      <c r="C199" s="379"/>
      <c r="D199" s="379"/>
      <c r="E199" s="379"/>
      <c r="F199" s="346"/>
      <c r="G199" s="345"/>
    </row>
    <row r="200" spans="1:7" ht="15.75" thickBot="1" x14ac:dyDescent="0.3">
      <c r="A200" s="359" t="s">
        <v>70</v>
      </c>
      <c r="B200" s="362">
        <v>19400</v>
      </c>
      <c r="C200" s="362"/>
      <c r="D200" s="362"/>
      <c r="E200" s="362"/>
      <c r="F200" s="346"/>
      <c r="G200" s="345"/>
    </row>
    <row r="201" spans="1:7" ht="15.75" thickBot="1" x14ac:dyDescent="0.3">
      <c r="A201" s="359" t="s">
        <v>71</v>
      </c>
      <c r="B201" s="362">
        <f>B200/B199</f>
        <v>53.888888888888886</v>
      </c>
      <c r="C201" s="362">
        <v>0</v>
      </c>
      <c r="D201" s="362">
        <v>0</v>
      </c>
      <c r="E201" s="362">
        <v>0</v>
      </c>
      <c r="F201" s="346"/>
      <c r="G201" s="345"/>
    </row>
    <row r="202" spans="1:7" ht="15.75" thickBot="1" x14ac:dyDescent="0.3">
      <c r="A202" s="359" t="s">
        <v>72</v>
      </c>
      <c r="B202" s="363" t="s">
        <v>73</v>
      </c>
      <c r="C202" s="362">
        <v>0</v>
      </c>
      <c r="D202" s="362">
        <v>0</v>
      </c>
      <c r="E202" s="362">
        <v>0</v>
      </c>
      <c r="F202" s="346"/>
      <c r="G202" s="345"/>
    </row>
    <row r="203" spans="1:7" ht="15.75" thickBot="1" x14ac:dyDescent="0.3">
      <c r="A203" s="359" t="s">
        <v>74</v>
      </c>
      <c r="B203" s="363" t="s">
        <v>73</v>
      </c>
      <c r="C203" s="362">
        <v>0</v>
      </c>
      <c r="D203" s="362">
        <v>0</v>
      </c>
      <c r="E203" s="362">
        <v>0</v>
      </c>
      <c r="F203" s="346"/>
      <c r="G203" s="345"/>
    </row>
    <row r="204" spans="1:7" ht="15.75" thickBot="1" x14ac:dyDescent="0.3">
      <c r="A204" s="359" t="s">
        <v>75</v>
      </c>
      <c r="B204" s="363" t="s">
        <v>73</v>
      </c>
      <c r="C204" s="364"/>
      <c r="D204" s="362">
        <v>0</v>
      </c>
      <c r="E204" s="362">
        <v>0</v>
      </c>
      <c r="F204" s="346"/>
      <c r="G204" s="345"/>
    </row>
    <row r="205" spans="1:7" ht="15.75" thickBot="1" x14ac:dyDescent="0.3">
      <c r="A205" s="1017" t="s">
        <v>76</v>
      </c>
      <c r="B205" s="1018"/>
      <c r="C205" s="1018"/>
      <c r="D205" s="1018"/>
      <c r="E205" s="1019"/>
      <c r="F205" s="346"/>
      <c r="G205" s="345"/>
    </row>
    <row r="206" spans="1:7" x14ac:dyDescent="0.25">
      <c r="A206" s="1042"/>
      <c r="B206" s="360">
        <v>2019</v>
      </c>
      <c r="C206" s="360">
        <v>2020</v>
      </c>
      <c r="D206" s="360">
        <v>2021</v>
      </c>
      <c r="E206" s="360">
        <v>2022</v>
      </c>
      <c r="F206" s="346"/>
      <c r="G206" s="345"/>
    </row>
    <row r="207" spans="1:7" ht="15.75" thickBot="1" x14ac:dyDescent="0.3">
      <c r="A207" s="1043"/>
      <c r="B207" s="361" t="s">
        <v>48</v>
      </c>
      <c r="C207" s="361" t="s">
        <v>49</v>
      </c>
      <c r="D207" s="361" t="s">
        <v>49</v>
      </c>
      <c r="E207" s="361" t="s">
        <v>49</v>
      </c>
      <c r="F207" s="346"/>
      <c r="G207" s="345"/>
    </row>
    <row r="208" spans="1:7" ht="15.75" thickBot="1" x14ac:dyDescent="0.3">
      <c r="A208" s="366" t="s">
        <v>110</v>
      </c>
      <c r="B208" s="367"/>
      <c r="C208" s="367"/>
      <c r="D208" s="367"/>
      <c r="E208" s="367"/>
      <c r="F208" s="346"/>
      <c r="G208" s="345"/>
    </row>
    <row r="209" spans="1:7" ht="15.75" thickBot="1" x14ac:dyDescent="0.3">
      <c r="A209" s="366" t="s">
        <v>114</v>
      </c>
      <c r="B209" s="368">
        <v>19400</v>
      </c>
      <c r="C209" s="367"/>
      <c r="D209" s="367"/>
      <c r="E209" s="367"/>
      <c r="F209" s="346"/>
      <c r="G209" s="345"/>
    </row>
    <row r="210" spans="1:7" ht="15.75" thickBot="1" x14ac:dyDescent="0.3">
      <c r="A210" s="371" t="s">
        <v>93</v>
      </c>
      <c r="B210" s="368">
        <f>B209+B208</f>
        <v>19400</v>
      </c>
      <c r="C210" s="368"/>
      <c r="D210" s="368"/>
      <c r="E210" s="368"/>
      <c r="F210" s="346"/>
      <c r="G210" s="345"/>
    </row>
    <row r="211" spans="1:7" x14ac:dyDescent="0.25">
      <c r="A211" s="1065" t="s">
        <v>422</v>
      </c>
      <c r="B211" s="1068" t="s">
        <v>423</v>
      </c>
      <c r="C211" s="1069"/>
      <c r="D211" s="1069"/>
      <c r="E211" s="1070"/>
      <c r="F211" s="346"/>
      <c r="G211" s="345"/>
    </row>
    <row r="212" spans="1:7" x14ac:dyDescent="0.25">
      <c r="A212" s="1066"/>
      <c r="B212" s="1071"/>
      <c r="C212" s="1072"/>
      <c r="D212" s="1072"/>
      <c r="E212" s="1073"/>
      <c r="F212" s="346"/>
      <c r="G212" s="345"/>
    </row>
    <row r="213" spans="1:7" ht="27" customHeight="1" thickBot="1" x14ac:dyDescent="0.3">
      <c r="A213" s="1067"/>
      <c r="B213" s="1074"/>
      <c r="C213" s="1075"/>
      <c r="D213" s="1075"/>
      <c r="E213" s="1076"/>
      <c r="F213" s="346"/>
      <c r="G213" s="345"/>
    </row>
    <row r="214" spans="1:7" ht="15.75" thickBot="1" x14ac:dyDescent="0.3">
      <c r="A214" s="380" t="s">
        <v>321</v>
      </c>
      <c r="B214" s="381">
        <f>B28+B66+B104+B142+B180+B200</f>
        <v>184700</v>
      </c>
      <c r="C214" s="381">
        <f>C28+C66+C104+C142+C180+C200</f>
        <v>165300</v>
      </c>
      <c r="D214" s="381">
        <f>D28+D66+D104+D142+D180+D200</f>
        <v>165800</v>
      </c>
      <c r="E214" s="381">
        <f>E28+E66+E104+E142+E180+E200</f>
        <v>165800</v>
      </c>
      <c r="F214" s="346"/>
      <c r="G214" s="345"/>
    </row>
    <row r="215" spans="1:7" ht="26.25" thickBot="1" x14ac:dyDescent="0.3">
      <c r="A215" s="382" t="s">
        <v>383</v>
      </c>
      <c r="B215" s="381">
        <f>SUM(B216:B242)</f>
        <v>184700</v>
      </c>
      <c r="C215" s="381">
        <f>SUM(C216:C242)</f>
        <v>165300</v>
      </c>
      <c r="D215" s="381">
        <f>SUM(D216:D242)</f>
        <v>165800</v>
      </c>
      <c r="E215" s="381">
        <f>SUM(E216:E242)</f>
        <v>165800</v>
      </c>
      <c r="F215" s="346"/>
      <c r="G215" s="345"/>
    </row>
    <row r="216" spans="1:7" ht="15.75" thickBot="1" x14ac:dyDescent="0.3">
      <c r="A216" s="366" t="s">
        <v>77</v>
      </c>
      <c r="B216" s="367">
        <f>B36+B74</f>
        <v>122794</v>
      </c>
      <c r="C216" s="367">
        <f>C36+C74</f>
        <v>122794</v>
      </c>
      <c r="D216" s="367">
        <f>D36+D74</f>
        <v>123094</v>
      </c>
      <c r="E216" s="367">
        <f>E36+E74</f>
        <v>123094</v>
      </c>
      <c r="F216" s="346"/>
      <c r="G216" s="345"/>
    </row>
    <row r="217" spans="1:7" ht="15.75" thickBot="1" x14ac:dyDescent="0.3">
      <c r="A217" s="310" t="s">
        <v>78</v>
      </c>
      <c r="B217" s="367"/>
      <c r="C217" s="367"/>
      <c r="D217" s="367"/>
      <c r="E217" s="367"/>
      <c r="F217" s="346"/>
      <c r="G217" s="345"/>
    </row>
    <row r="218" spans="1:7" ht="15.75" thickBot="1" x14ac:dyDescent="0.3">
      <c r="A218" s="310" t="s">
        <v>79</v>
      </c>
      <c r="B218" s="367"/>
      <c r="C218" s="367"/>
      <c r="D218" s="367"/>
      <c r="E218" s="367"/>
      <c r="F218" s="346"/>
      <c r="G218" s="345"/>
    </row>
    <row r="219" spans="1:7" ht="15.75" thickBot="1" x14ac:dyDescent="0.3">
      <c r="A219" s="366" t="s">
        <v>80</v>
      </c>
      <c r="B219" s="367">
        <f>B39+B77</f>
        <v>20406</v>
      </c>
      <c r="C219" s="367">
        <f>C39+C77</f>
        <v>20406</v>
      </c>
      <c r="D219" s="367">
        <f>D39+D77</f>
        <v>20506</v>
      </c>
      <c r="E219" s="367">
        <f>E39+E77</f>
        <v>20506</v>
      </c>
      <c r="F219" s="346"/>
      <c r="G219" s="345"/>
    </row>
    <row r="220" spans="1:7" ht="15.75" thickBot="1" x14ac:dyDescent="0.3">
      <c r="A220" s="310" t="s">
        <v>78</v>
      </c>
      <c r="B220" s="367"/>
      <c r="C220" s="367"/>
      <c r="D220" s="367"/>
      <c r="E220" s="367"/>
      <c r="F220" s="346"/>
      <c r="G220" s="345"/>
    </row>
    <row r="221" spans="1:7" ht="15.75" thickBot="1" x14ac:dyDescent="0.3">
      <c r="A221" s="310" t="s">
        <v>79</v>
      </c>
      <c r="B221" s="367"/>
      <c r="C221" s="383"/>
      <c r="D221" s="384"/>
      <c r="E221" s="384"/>
      <c r="F221" s="346"/>
      <c r="G221" s="345"/>
    </row>
    <row r="222" spans="1:7" ht="15.75" thickBot="1" x14ac:dyDescent="0.3">
      <c r="A222" s="366" t="s">
        <v>81</v>
      </c>
      <c r="B222" s="367">
        <f>B42+B80+B118+B156</f>
        <v>19700</v>
      </c>
      <c r="C222" s="367">
        <f>C42+C80+C118+C156</f>
        <v>19700</v>
      </c>
      <c r="D222" s="367">
        <f>D42+D80+D118+D156</f>
        <v>19800</v>
      </c>
      <c r="E222" s="367">
        <f>E42+E80+E118+E156</f>
        <v>19800</v>
      </c>
      <c r="F222" s="346"/>
      <c r="G222" s="345"/>
    </row>
    <row r="223" spans="1:7" ht="15.75" thickBot="1" x14ac:dyDescent="0.3">
      <c r="A223" s="310" t="s">
        <v>78</v>
      </c>
      <c r="B223" s="367"/>
      <c r="C223" s="367"/>
      <c r="D223" s="367"/>
      <c r="E223" s="367"/>
      <c r="F223" s="346"/>
      <c r="G223" s="345"/>
    </row>
    <row r="224" spans="1:7" ht="15.75" thickBot="1" x14ac:dyDescent="0.3">
      <c r="A224" s="310" t="s">
        <v>79</v>
      </c>
      <c r="B224" s="367"/>
      <c r="C224" s="384"/>
      <c r="D224" s="384"/>
      <c r="E224" s="384"/>
      <c r="F224" s="346"/>
      <c r="G224" s="345"/>
    </row>
    <row r="225" spans="1:7" ht="15.75" thickBot="1" x14ac:dyDescent="0.3">
      <c r="A225" s="366" t="s">
        <v>82</v>
      </c>
      <c r="B225" s="367"/>
      <c r="C225" s="367"/>
      <c r="D225" s="367"/>
      <c r="E225" s="367"/>
      <c r="F225" s="346"/>
      <c r="G225" s="345"/>
    </row>
    <row r="226" spans="1:7" ht="15.75" thickBot="1" x14ac:dyDescent="0.3">
      <c r="A226" s="310" t="s">
        <v>78</v>
      </c>
      <c r="B226" s="367"/>
      <c r="C226" s="367"/>
      <c r="D226" s="367"/>
      <c r="E226" s="367"/>
      <c r="F226" s="346"/>
      <c r="G226" s="345"/>
    </row>
    <row r="227" spans="1:7" ht="15.75" thickBot="1" x14ac:dyDescent="0.3">
      <c r="A227" s="310" t="s">
        <v>79</v>
      </c>
      <c r="B227" s="367"/>
      <c r="C227" s="384"/>
      <c r="D227" s="384"/>
      <c r="E227" s="384"/>
      <c r="F227" s="346"/>
      <c r="G227" s="345"/>
    </row>
    <row r="228" spans="1:7" ht="15.75" thickBot="1" x14ac:dyDescent="0.3">
      <c r="A228" s="366" t="s">
        <v>83</v>
      </c>
      <c r="B228" s="367"/>
      <c r="C228" s="367"/>
      <c r="D228" s="367"/>
      <c r="E228" s="367"/>
      <c r="F228" s="346"/>
      <c r="G228" s="345"/>
    </row>
    <row r="229" spans="1:7" ht="15.75" thickBot="1" x14ac:dyDescent="0.3">
      <c r="A229" s="310" t="s">
        <v>78</v>
      </c>
      <c r="B229" s="367"/>
      <c r="C229" s="367"/>
      <c r="D229" s="367"/>
      <c r="E229" s="367"/>
      <c r="F229" s="346"/>
      <c r="G229" s="345"/>
    </row>
    <row r="230" spans="1:7" ht="15.75" thickBot="1" x14ac:dyDescent="0.3">
      <c r="A230" s="310" t="s">
        <v>79</v>
      </c>
      <c r="B230" s="367"/>
      <c r="C230" s="384"/>
      <c r="D230" s="384"/>
      <c r="E230" s="384"/>
      <c r="F230" s="346"/>
      <c r="G230" s="345"/>
    </row>
    <row r="231" spans="1:7" ht="15.75" thickBot="1" x14ac:dyDescent="0.3">
      <c r="A231" s="366" t="s">
        <v>84</v>
      </c>
      <c r="B231" s="367">
        <f>B51</f>
        <v>400</v>
      </c>
      <c r="C231" s="367">
        <f>C51</f>
        <v>400</v>
      </c>
      <c r="D231" s="367">
        <f>D51</f>
        <v>400</v>
      </c>
      <c r="E231" s="367">
        <f>E51</f>
        <v>400</v>
      </c>
      <c r="F231" s="346"/>
      <c r="G231" s="345"/>
    </row>
    <row r="232" spans="1:7" ht="15.75" thickBot="1" x14ac:dyDescent="0.3">
      <c r="A232" s="310" t="s">
        <v>78</v>
      </c>
      <c r="B232" s="367"/>
      <c r="C232" s="367"/>
      <c r="D232" s="368"/>
      <c r="E232" s="368"/>
      <c r="F232" s="346"/>
      <c r="G232" s="345"/>
    </row>
    <row r="233" spans="1:7" ht="15.75" thickBot="1" x14ac:dyDescent="0.3">
      <c r="A233" s="310" t="s">
        <v>79</v>
      </c>
      <c r="B233" s="367"/>
      <c r="C233" s="367"/>
      <c r="D233" s="384"/>
      <c r="E233" s="384"/>
      <c r="F233" s="346"/>
      <c r="G233" s="345"/>
    </row>
    <row r="234" spans="1:7" ht="15.75" thickBot="1" x14ac:dyDescent="0.3">
      <c r="A234" s="366" t="s">
        <v>85</v>
      </c>
      <c r="B234" s="367"/>
      <c r="C234" s="367"/>
      <c r="D234" s="367"/>
      <c r="E234" s="367"/>
      <c r="F234" s="346"/>
      <c r="G234" s="345"/>
    </row>
    <row r="235" spans="1:7" ht="15.75" thickBot="1" x14ac:dyDescent="0.3">
      <c r="A235" s="310" t="s">
        <v>78</v>
      </c>
      <c r="B235" s="367"/>
      <c r="C235" s="367"/>
      <c r="D235" s="367"/>
      <c r="E235" s="367"/>
      <c r="F235" s="346"/>
      <c r="G235" s="345"/>
    </row>
    <row r="236" spans="1:7" ht="15.75" thickBot="1" x14ac:dyDescent="0.3">
      <c r="A236" s="310" t="s">
        <v>79</v>
      </c>
      <c r="B236" s="367"/>
      <c r="C236" s="367"/>
      <c r="D236" s="384"/>
      <c r="E236" s="384"/>
      <c r="F236" s="346"/>
      <c r="G236" s="345"/>
    </row>
    <row r="237" spans="1:7" ht="15.75" thickBot="1" x14ac:dyDescent="0.3">
      <c r="A237" s="366" t="s">
        <v>194</v>
      </c>
      <c r="B237" s="367"/>
      <c r="C237" s="367"/>
      <c r="D237" s="367"/>
      <c r="E237" s="367"/>
      <c r="F237" s="346"/>
      <c r="G237" s="385"/>
    </row>
    <row r="238" spans="1:7" ht="15.75" thickBot="1" x14ac:dyDescent="0.3">
      <c r="A238" s="310" t="s">
        <v>78</v>
      </c>
      <c r="B238" s="367"/>
      <c r="C238" s="367"/>
      <c r="D238" s="367"/>
      <c r="E238" s="367"/>
      <c r="F238" s="346"/>
      <c r="G238" s="385"/>
    </row>
    <row r="239" spans="1:7" ht="15.75" thickBot="1" x14ac:dyDescent="0.3">
      <c r="A239" s="310" t="s">
        <v>79</v>
      </c>
      <c r="B239" s="367"/>
      <c r="C239" s="367"/>
      <c r="D239" s="384"/>
      <c r="E239" s="384"/>
      <c r="F239" s="346"/>
      <c r="G239" s="345"/>
    </row>
    <row r="240" spans="1:7" ht="15.75" thickBot="1" x14ac:dyDescent="0.3">
      <c r="A240" s="366" t="s">
        <v>195</v>
      </c>
      <c r="B240" s="367">
        <f>B189+B209</f>
        <v>21400</v>
      </c>
      <c r="C240" s="367">
        <f>C189+C209</f>
        <v>2000</v>
      </c>
      <c r="D240" s="367">
        <f>D189+D209</f>
        <v>2000</v>
      </c>
      <c r="E240" s="367">
        <f>E189+E209</f>
        <v>2000</v>
      </c>
      <c r="F240" s="346"/>
      <c r="G240" s="345"/>
    </row>
    <row r="241" spans="1:7" ht="15.75" thickBot="1" x14ac:dyDescent="0.3">
      <c r="A241" s="310" t="s">
        <v>78</v>
      </c>
      <c r="B241" s="367"/>
      <c r="C241" s="367"/>
      <c r="D241" s="367"/>
      <c r="E241" s="367"/>
      <c r="F241" s="346"/>
      <c r="G241" s="345"/>
    </row>
    <row r="242" spans="1:7" ht="15.75" thickBot="1" x14ac:dyDescent="0.3">
      <c r="A242" s="310" t="s">
        <v>79</v>
      </c>
      <c r="B242" s="367"/>
      <c r="C242" s="384"/>
      <c r="D242" s="384"/>
      <c r="E242" s="384"/>
      <c r="F242" s="346"/>
      <c r="G242" s="345"/>
    </row>
    <row r="243" spans="1:7" x14ac:dyDescent="0.25">
      <c r="A243" s="1065" t="s">
        <v>424</v>
      </c>
      <c r="B243" s="1077"/>
      <c r="C243" s="1078"/>
      <c r="D243" s="1078"/>
      <c r="E243" s="1079"/>
      <c r="F243" s="346"/>
      <c r="G243" s="345"/>
    </row>
    <row r="244" spans="1:7" x14ac:dyDescent="0.25">
      <c r="A244" s="1066"/>
      <c r="B244" s="1080"/>
      <c r="C244" s="1081"/>
      <c r="D244" s="1081"/>
      <c r="E244" s="1082"/>
      <c r="F244" s="346"/>
      <c r="G244" s="345"/>
    </row>
    <row r="245" spans="1:7" ht="15.75" thickBot="1" x14ac:dyDescent="0.3">
      <c r="A245" s="1067"/>
      <c r="B245" s="1083"/>
      <c r="C245" s="1084"/>
      <c r="D245" s="1084"/>
      <c r="E245" s="1085"/>
      <c r="F245" s="346"/>
      <c r="G245" s="345"/>
    </row>
    <row r="246" spans="1:7" ht="15.75" thickBot="1" x14ac:dyDescent="0.3">
      <c r="A246" s="380" t="s">
        <v>87</v>
      </c>
      <c r="B246" s="381">
        <f>B215-B214</f>
        <v>0</v>
      </c>
      <c r="C246" s="381">
        <f>C215-C214</f>
        <v>0</v>
      </c>
      <c r="D246" s="381">
        <f>D215-D214</f>
        <v>0</v>
      </c>
      <c r="E246" s="381">
        <f>E215-E214</f>
        <v>0</v>
      </c>
      <c r="F246" s="346"/>
      <c r="G246" s="345"/>
    </row>
  </sheetData>
  <mergeCells count="63">
    <mergeCell ref="A211:A213"/>
    <mergeCell ref="B211:E213"/>
    <mergeCell ref="A243:A245"/>
    <mergeCell ref="B243:E245"/>
    <mergeCell ref="B195:E195"/>
    <mergeCell ref="B196:E196"/>
    <mergeCell ref="A197:A198"/>
    <mergeCell ref="A205:E205"/>
    <mergeCell ref="A206:A207"/>
    <mergeCell ref="B194:E194"/>
    <mergeCell ref="A148:A149"/>
    <mergeCell ref="A172:E172"/>
    <mergeCell ref="A173:E173"/>
    <mergeCell ref="B174:E174"/>
    <mergeCell ref="B175:E175"/>
    <mergeCell ref="B176:E176"/>
    <mergeCell ref="A177:A178"/>
    <mergeCell ref="A185:E185"/>
    <mergeCell ref="A186:A187"/>
    <mergeCell ref="A191:A193"/>
    <mergeCell ref="B191:E193"/>
    <mergeCell ref="A147:E147"/>
    <mergeCell ref="B99:E99"/>
    <mergeCell ref="B100:E100"/>
    <mergeCell ref="A101:A102"/>
    <mergeCell ref="A109:E109"/>
    <mergeCell ref="A110:A111"/>
    <mergeCell ref="A134:E134"/>
    <mergeCell ref="A135:E135"/>
    <mergeCell ref="B136:E136"/>
    <mergeCell ref="B137:E137"/>
    <mergeCell ref="B138:E138"/>
    <mergeCell ref="A139:A140"/>
    <mergeCell ref="B98:E98"/>
    <mergeCell ref="A34:A35"/>
    <mergeCell ref="A58:E58"/>
    <mergeCell ref="A59:E59"/>
    <mergeCell ref="B60:E60"/>
    <mergeCell ref="B61:E61"/>
    <mergeCell ref="B62:E62"/>
    <mergeCell ref="A63:A64"/>
    <mergeCell ref="A71:E71"/>
    <mergeCell ref="A72:A73"/>
    <mergeCell ref="A96:E96"/>
    <mergeCell ref="A97:E97"/>
    <mergeCell ref="A33:E33"/>
    <mergeCell ref="A7:E9"/>
    <mergeCell ref="B10:E10"/>
    <mergeCell ref="A11:A12"/>
    <mergeCell ref="B17:E17"/>
    <mergeCell ref="A18:E18"/>
    <mergeCell ref="A20:E20"/>
    <mergeCell ref="A21:E21"/>
    <mergeCell ref="B22:E22"/>
    <mergeCell ref="B23:E23"/>
    <mergeCell ref="B24:E24"/>
    <mergeCell ref="A25:A26"/>
    <mergeCell ref="A6:E6"/>
    <mergeCell ref="A1:E1"/>
    <mergeCell ref="A2:E2"/>
    <mergeCell ref="B3:E3"/>
    <mergeCell ref="B4:E4"/>
    <mergeCell ref="B5:E5"/>
  </mergeCells>
  <pageMargins left="0.7" right="0.7" top="0.75" bottom="0.75" header="0.3" footer="0.3"/>
  <pageSetup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68"/>
  <sheetViews>
    <sheetView topLeftCell="A381" zoomScale="90" zoomScaleNormal="90" workbookViewId="0">
      <selection activeCell="O449" sqref="O449"/>
    </sheetView>
  </sheetViews>
  <sheetFormatPr defaultColWidth="23.140625" defaultRowHeight="15" x14ac:dyDescent="0.25"/>
  <cols>
    <col min="1" max="1" width="26.7109375" customWidth="1"/>
    <col min="2" max="2" width="24.5703125" customWidth="1"/>
    <col min="3" max="3" width="23.7109375" customWidth="1"/>
    <col min="4" max="4" width="31.42578125" customWidth="1"/>
    <col min="5" max="5" width="23.140625" customWidth="1"/>
    <col min="6" max="6" width="9.140625" customWidth="1"/>
    <col min="7" max="7" width="16.7109375" customWidth="1"/>
    <col min="8" max="251" width="9.140625" customWidth="1"/>
    <col min="252" max="252" width="11" customWidth="1"/>
    <col min="253" max="253" width="12" customWidth="1"/>
    <col min="255" max="255" width="11" customWidth="1"/>
    <col min="256" max="256" width="12" customWidth="1"/>
    <col min="257" max="257" width="26.7109375" customWidth="1"/>
    <col min="258" max="258" width="24.5703125" customWidth="1"/>
    <col min="259" max="259" width="23.7109375" customWidth="1"/>
    <col min="260" max="260" width="31.42578125" customWidth="1"/>
    <col min="261" max="261" width="23.140625" customWidth="1"/>
    <col min="262" max="262" width="9.140625" customWidth="1"/>
    <col min="263" max="263" width="16.7109375" customWidth="1"/>
    <col min="264" max="507" width="9.140625" customWidth="1"/>
    <col min="508" max="508" width="11" customWidth="1"/>
    <col min="509" max="509" width="12" customWidth="1"/>
    <col min="511" max="511" width="11" customWidth="1"/>
    <col min="512" max="512" width="12" customWidth="1"/>
    <col min="513" max="513" width="26.7109375" customWidth="1"/>
    <col min="514" max="514" width="24.5703125" customWidth="1"/>
    <col min="515" max="515" width="23.7109375" customWidth="1"/>
    <col min="516" max="516" width="31.42578125" customWidth="1"/>
    <col min="517" max="517" width="23.140625" customWidth="1"/>
    <col min="518" max="518" width="9.140625" customWidth="1"/>
    <col min="519" max="519" width="16.7109375" customWidth="1"/>
    <col min="520" max="763" width="9.140625" customWidth="1"/>
    <col min="764" max="764" width="11" customWidth="1"/>
    <col min="765" max="765" width="12" customWidth="1"/>
    <col min="767" max="767" width="11" customWidth="1"/>
    <col min="768" max="768" width="12" customWidth="1"/>
    <col min="769" max="769" width="26.7109375" customWidth="1"/>
    <col min="770" max="770" width="24.5703125" customWidth="1"/>
    <col min="771" max="771" width="23.7109375" customWidth="1"/>
    <col min="772" max="772" width="31.42578125" customWidth="1"/>
    <col min="773" max="773" width="23.140625" customWidth="1"/>
    <col min="774" max="774" width="9.140625" customWidth="1"/>
    <col min="775" max="775" width="16.7109375" customWidth="1"/>
    <col min="776" max="1019" width="9.140625" customWidth="1"/>
    <col min="1020" max="1020" width="11" customWidth="1"/>
    <col min="1021" max="1021" width="12" customWidth="1"/>
    <col min="1023" max="1023" width="11" customWidth="1"/>
    <col min="1024" max="1024" width="12" customWidth="1"/>
    <col min="1025" max="1025" width="26.7109375" customWidth="1"/>
    <col min="1026" max="1026" width="24.5703125" customWidth="1"/>
    <col min="1027" max="1027" width="23.7109375" customWidth="1"/>
    <col min="1028" max="1028" width="31.42578125" customWidth="1"/>
    <col min="1029" max="1029" width="23.140625" customWidth="1"/>
    <col min="1030" max="1030" width="9.140625" customWidth="1"/>
    <col min="1031" max="1031" width="16.7109375" customWidth="1"/>
    <col min="1032" max="1275" width="9.140625" customWidth="1"/>
    <col min="1276" max="1276" width="11" customWidth="1"/>
    <col min="1277" max="1277" width="12" customWidth="1"/>
    <col min="1279" max="1279" width="11" customWidth="1"/>
    <col min="1280" max="1280" width="12" customWidth="1"/>
    <col min="1281" max="1281" width="26.7109375" customWidth="1"/>
    <col min="1282" max="1282" width="24.5703125" customWidth="1"/>
    <col min="1283" max="1283" width="23.7109375" customWidth="1"/>
    <col min="1284" max="1284" width="31.42578125" customWidth="1"/>
    <col min="1285" max="1285" width="23.140625" customWidth="1"/>
    <col min="1286" max="1286" width="9.140625" customWidth="1"/>
    <col min="1287" max="1287" width="16.7109375" customWidth="1"/>
    <col min="1288" max="1531" width="9.140625" customWidth="1"/>
    <col min="1532" max="1532" width="11" customWidth="1"/>
    <col min="1533" max="1533" width="12" customWidth="1"/>
    <col min="1535" max="1535" width="11" customWidth="1"/>
    <col min="1536" max="1536" width="12" customWidth="1"/>
    <col min="1537" max="1537" width="26.7109375" customWidth="1"/>
    <col min="1538" max="1538" width="24.5703125" customWidth="1"/>
    <col min="1539" max="1539" width="23.7109375" customWidth="1"/>
    <col min="1540" max="1540" width="31.42578125" customWidth="1"/>
    <col min="1541" max="1541" width="23.140625" customWidth="1"/>
    <col min="1542" max="1542" width="9.140625" customWidth="1"/>
    <col min="1543" max="1543" width="16.7109375" customWidth="1"/>
    <col min="1544" max="1787" width="9.140625" customWidth="1"/>
    <col min="1788" max="1788" width="11" customWidth="1"/>
    <col min="1789" max="1789" width="12" customWidth="1"/>
    <col min="1791" max="1791" width="11" customWidth="1"/>
    <col min="1792" max="1792" width="12" customWidth="1"/>
    <col min="1793" max="1793" width="26.7109375" customWidth="1"/>
    <col min="1794" max="1794" width="24.5703125" customWidth="1"/>
    <col min="1795" max="1795" width="23.7109375" customWidth="1"/>
    <col min="1796" max="1796" width="31.42578125" customWidth="1"/>
    <col min="1797" max="1797" width="23.140625" customWidth="1"/>
    <col min="1798" max="1798" width="9.140625" customWidth="1"/>
    <col min="1799" max="1799" width="16.7109375" customWidth="1"/>
    <col min="1800" max="2043" width="9.140625" customWidth="1"/>
    <col min="2044" max="2044" width="11" customWidth="1"/>
    <col min="2045" max="2045" width="12" customWidth="1"/>
    <col min="2047" max="2047" width="11" customWidth="1"/>
    <col min="2048" max="2048" width="12" customWidth="1"/>
    <col min="2049" max="2049" width="26.7109375" customWidth="1"/>
    <col min="2050" max="2050" width="24.5703125" customWidth="1"/>
    <col min="2051" max="2051" width="23.7109375" customWidth="1"/>
    <col min="2052" max="2052" width="31.42578125" customWidth="1"/>
    <col min="2053" max="2053" width="23.140625" customWidth="1"/>
    <col min="2054" max="2054" width="9.140625" customWidth="1"/>
    <col min="2055" max="2055" width="16.7109375" customWidth="1"/>
    <col min="2056" max="2299" width="9.140625" customWidth="1"/>
    <col min="2300" max="2300" width="11" customWidth="1"/>
    <col min="2301" max="2301" width="12" customWidth="1"/>
    <col min="2303" max="2303" width="11" customWidth="1"/>
    <col min="2304" max="2304" width="12" customWidth="1"/>
    <col min="2305" max="2305" width="26.7109375" customWidth="1"/>
    <col min="2306" max="2306" width="24.5703125" customWidth="1"/>
    <col min="2307" max="2307" width="23.7109375" customWidth="1"/>
    <col min="2308" max="2308" width="31.42578125" customWidth="1"/>
    <col min="2309" max="2309" width="23.140625" customWidth="1"/>
    <col min="2310" max="2310" width="9.140625" customWidth="1"/>
    <col min="2311" max="2311" width="16.7109375" customWidth="1"/>
    <col min="2312" max="2555" width="9.140625" customWidth="1"/>
    <col min="2556" max="2556" width="11" customWidth="1"/>
    <col min="2557" max="2557" width="12" customWidth="1"/>
    <col min="2559" max="2559" width="11" customWidth="1"/>
    <col min="2560" max="2560" width="12" customWidth="1"/>
    <col min="2561" max="2561" width="26.7109375" customWidth="1"/>
    <col min="2562" max="2562" width="24.5703125" customWidth="1"/>
    <col min="2563" max="2563" width="23.7109375" customWidth="1"/>
    <col min="2564" max="2564" width="31.42578125" customWidth="1"/>
    <col min="2565" max="2565" width="23.140625" customWidth="1"/>
    <col min="2566" max="2566" width="9.140625" customWidth="1"/>
    <col min="2567" max="2567" width="16.7109375" customWidth="1"/>
    <col min="2568" max="2811" width="9.140625" customWidth="1"/>
    <col min="2812" max="2812" width="11" customWidth="1"/>
    <col min="2813" max="2813" width="12" customWidth="1"/>
    <col min="2815" max="2815" width="11" customWidth="1"/>
    <col min="2816" max="2816" width="12" customWidth="1"/>
    <col min="2817" max="2817" width="26.7109375" customWidth="1"/>
    <col min="2818" max="2818" width="24.5703125" customWidth="1"/>
    <col min="2819" max="2819" width="23.7109375" customWidth="1"/>
    <col min="2820" max="2820" width="31.42578125" customWidth="1"/>
    <col min="2821" max="2821" width="23.140625" customWidth="1"/>
    <col min="2822" max="2822" width="9.140625" customWidth="1"/>
    <col min="2823" max="2823" width="16.7109375" customWidth="1"/>
    <col min="2824" max="3067" width="9.140625" customWidth="1"/>
    <col min="3068" max="3068" width="11" customWidth="1"/>
    <col min="3069" max="3069" width="12" customWidth="1"/>
    <col min="3071" max="3071" width="11" customWidth="1"/>
    <col min="3072" max="3072" width="12" customWidth="1"/>
    <col min="3073" max="3073" width="26.7109375" customWidth="1"/>
    <col min="3074" max="3074" width="24.5703125" customWidth="1"/>
    <col min="3075" max="3075" width="23.7109375" customWidth="1"/>
    <col min="3076" max="3076" width="31.42578125" customWidth="1"/>
    <col min="3077" max="3077" width="23.140625" customWidth="1"/>
    <col min="3078" max="3078" width="9.140625" customWidth="1"/>
    <col min="3079" max="3079" width="16.7109375" customWidth="1"/>
    <col min="3080" max="3323" width="9.140625" customWidth="1"/>
    <col min="3324" max="3324" width="11" customWidth="1"/>
    <col min="3325" max="3325" width="12" customWidth="1"/>
    <col min="3327" max="3327" width="11" customWidth="1"/>
    <col min="3328" max="3328" width="12" customWidth="1"/>
    <col min="3329" max="3329" width="26.7109375" customWidth="1"/>
    <col min="3330" max="3330" width="24.5703125" customWidth="1"/>
    <col min="3331" max="3331" width="23.7109375" customWidth="1"/>
    <col min="3332" max="3332" width="31.42578125" customWidth="1"/>
    <col min="3333" max="3333" width="23.140625" customWidth="1"/>
    <col min="3334" max="3334" width="9.140625" customWidth="1"/>
    <col min="3335" max="3335" width="16.7109375" customWidth="1"/>
    <col min="3336" max="3579" width="9.140625" customWidth="1"/>
    <col min="3580" max="3580" width="11" customWidth="1"/>
    <col min="3581" max="3581" width="12" customWidth="1"/>
    <col min="3583" max="3583" width="11" customWidth="1"/>
    <col min="3584" max="3584" width="12" customWidth="1"/>
    <col min="3585" max="3585" width="26.7109375" customWidth="1"/>
    <col min="3586" max="3586" width="24.5703125" customWidth="1"/>
    <col min="3587" max="3587" width="23.7109375" customWidth="1"/>
    <col min="3588" max="3588" width="31.42578125" customWidth="1"/>
    <col min="3589" max="3589" width="23.140625" customWidth="1"/>
    <col min="3590" max="3590" width="9.140625" customWidth="1"/>
    <col min="3591" max="3591" width="16.7109375" customWidth="1"/>
    <col min="3592" max="3835" width="9.140625" customWidth="1"/>
    <col min="3836" max="3836" width="11" customWidth="1"/>
    <col min="3837" max="3837" width="12" customWidth="1"/>
    <col min="3839" max="3839" width="11" customWidth="1"/>
    <col min="3840" max="3840" width="12" customWidth="1"/>
    <col min="3841" max="3841" width="26.7109375" customWidth="1"/>
    <col min="3842" max="3842" width="24.5703125" customWidth="1"/>
    <col min="3843" max="3843" width="23.7109375" customWidth="1"/>
    <col min="3844" max="3844" width="31.42578125" customWidth="1"/>
    <col min="3845" max="3845" width="23.140625" customWidth="1"/>
    <col min="3846" max="3846" width="9.140625" customWidth="1"/>
    <col min="3847" max="3847" width="16.7109375" customWidth="1"/>
    <col min="3848" max="4091" width="9.140625" customWidth="1"/>
    <col min="4092" max="4092" width="11" customWidth="1"/>
    <col min="4093" max="4093" width="12" customWidth="1"/>
    <col min="4095" max="4095" width="11" customWidth="1"/>
    <col min="4096" max="4096" width="12" customWidth="1"/>
    <col min="4097" max="4097" width="26.7109375" customWidth="1"/>
    <col min="4098" max="4098" width="24.5703125" customWidth="1"/>
    <col min="4099" max="4099" width="23.7109375" customWidth="1"/>
    <col min="4100" max="4100" width="31.42578125" customWidth="1"/>
    <col min="4101" max="4101" width="23.140625" customWidth="1"/>
    <col min="4102" max="4102" width="9.140625" customWidth="1"/>
    <col min="4103" max="4103" width="16.7109375" customWidth="1"/>
    <col min="4104" max="4347" width="9.140625" customWidth="1"/>
    <col min="4348" max="4348" width="11" customWidth="1"/>
    <col min="4349" max="4349" width="12" customWidth="1"/>
    <col min="4351" max="4351" width="11" customWidth="1"/>
    <col min="4352" max="4352" width="12" customWidth="1"/>
    <col min="4353" max="4353" width="26.7109375" customWidth="1"/>
    <col min="4354" max="4354" width="24.5703125" customWidth="1"/>
    <col min="4355" max="4355" width="23.7109375" customWidth="1"/>
    <col min="4356" max="4356" width="31.42578125" customWidth="1"/>
    <col min="4357" max="4357" width="23.140625" customWidth="1"/>
    <col min="4358" max="4358" width="9.140625" customWidth="1"/>
    <col min="4359" max="4359" width="16.7109375" customWidth="1"/>
    <col min="4360" max="4603" width="9.140625" customWidth="1"/>
    <col min="4604" max="4604" width="11" customWidth="1"/>
    <col min="4605" max="4605" width="12" customWidth="1"/>
    <col min="4607" max="4607" width="11" customWidth="1"/>
    <col min="4608" max="4608" width="12" customWidth="1"/>
    <col min="4609" max="4609" width="26.7109375" customWidth="1"/>
    <col min="4610" max="4610" width="24.5703125" customWidth="1"/>
    <col min="4611" max="4611" width="23.7109375" customWidth="1"/>
    <col min="4612" max="4612" width="31.42578125" customWidth="1"/>
    <col min="4613" max="4613" width="23.140625" customWidth="1"/>
    <col min="4614" max="4614" width="9.140625" customWidth="1"/>
    <col min="4615" max="4615" width="16.7109375" customWidth="1"/>
    <col min="4616" max="4859" width="9.140625" customWidth="1"/>
    <col min="4860" max="4860" width="11" customWidth="1"/>
    <col min="4861" max="4861" width="12" customWidth="1"/>
    <col min="4863" max="4863" width="11" customWidth="1"/>
    <col min="4864" max="4864" width="12" customWidth="1"/>
    <col min="4865" max="4865" width="26.7109375" customWidth="1"/>
    <col min="4866" max="4866" width="24.5703125" customWidth="1"/>
    <col min="4867" max="4867" width="23.7109375" customWidth="1"/>
    <col min="4868" max="4868" width="31.42578125" customWidth="1"/>
    <col min="4869" max="4869" width="23.140625" customWidth="1"/>
    <col min="4870" max="4870" width="9.140625" customWidth="1"/>
    <col min="4871" max="4871" width="16.7109375" customWidth="1"/>
    <col min="4872" max="5115" width="9.140625" customWidth="1"/>
    <col min="5116" max="5116" width="11" customWidth="1"/>
    <col min="5117" max="5117" width="12" customWidth="1"/>
    <col min="5119" max="5119" width="11" customWidth="1"/>
    <col min="5120" max="5120" width="12" customWidth="1"/>
    <col min="5121" max="5121" width="26.7109375" customWidth="1"/>
    <col min="5122" max="5122" width="24.5703125" customWidth="1"/>
    <col min="5123" max="5123" width="23.7109375" customWidth="1"/>
    <col min="5124" max="5124" width="31.42578125" customWidth="1"/>
    <col min="5125" max="5125" width="23.140625" customWidth="1"/>
    <col min="5126" max="5126" width="9.140625" customWidth="1"/>
    <col min="5127" max="5127" width="16.7109375" customWidth="1"/>
    <col min="5128" max="5371" width="9.140625" customWidth="1"/>
    <col min="5372" max="5372" width="11" customWidth="1"/>
    <col min="5373" max="5373" width="12" customWidth="1"/>
    <col min="5375" max="5375" width="11" customWidth="1"/>
    <col min="5376" max="5376" width="12" customWidth="1"/>
    <col min="5377" max="5377" width="26.7109375" customWidth="1"/>
    <col min="5378" max="5378" width="24.5703125" customWidth="1"/>
    <col min="5379" max="5379" width="23.7109375" customWidth="1"/>
    <col min="5380" max="5380" width="31.42578125" customWidth="1"/>
    <col min="5381" max="5381" width="23.140625" customWidth="1"/>
    <col min="5382" max="5382" width="9.140625" customWidth="1"/>
    <col min="5383" max="5383" width="16.7109375" customWidth="1"/>
    <col min="5384" max="5627" width="9.140625" customWidth="1"/>
    <col min="5628" max="5628" width="11" customWidth="1"/>
    <col min="5629" max="5629" width="12" customWidth="1"/>
    <col min="5631" max="5631" width="11" customWidth="1"/>
    <col min="5632" max="5632" width="12" customWidth="1"/>
    <col min="5633" max="5633" width="26.7109375" customWidth="1"/>
    <col min="5634" max="5634" width="24.5703125" customWidth="1"/>
    <col min="5635" max="5635" width="23.7109375" customWidth="1"/>
    <col min="5636" max="5636" width="31.42578125" customWidth="1"/>
    <col min="5637" max="5637" width="23.140625" customWidth="1"/>
    <col min="5638" max="5638" width="9.140625" customWidth="1"/>
    <col min="5639" max="5639" width="16.7109375" customWidth="1"/>
    <col min="5640" max="5883" width="9.140625" customWidth="1"/>
    <col min="5884" max="5884" width="11" customWidth="1"/>
    <col min="5885" max="5885" width="12" customWidth="1"/>
    <col min="5887" max="5887" width="11" customWidth="1"/>
    <col min="5888" max="5888" width="12" customWidth="1"/>
    <col min="5889" max="5889" width="26.7109375" customWidth="1"/>
    <col min="5890" max="5890" width="24.5703125" customWidth="1"/>
    <col min="5891" max="5891" width="23.7109375" customWidth="1"/>
    <col min="5892" max="5892" width="31.42578125" customWidth="1"/>
    <col min="5893" max="5893" width="23.140625" customWidth="1"/>
    <col min="5894" max="5894" width="9.140625" customWidth="1"/>
    <col min="5895" max="5895" width="16.7109375" customWidth="1"/>
    <col min="5896" max="6139" width="9.140625" customWidth="1"/>
    <col min="6140" max="6140" width="11" customWidth="1"/>
    <col min="6141" max="6141" width="12" customWidth="1"/>
    <col min="6143" max="6143" width="11" customWidth="1"/>
    <col min="6144" max="6144" width="12" customWidth="1"/>
    <col min="6145" max="6145" width="26.7109375" customWidth="1"/>
    <col min="6146" max="6146" width="24.5703125" customWidth="1"/>
    <col min="6147" max="6147" width="23.7109375" customWidth="1"/>
    <col min="6148" max="6148" width="31.42578125" customWidth="1"/>
    <col min="6149" max="6149" width="23.140625" customWidth="1"/>
    <col min="6150" max="6150" width="9.140625" customWidth="1"/>
    <col min="6151" max="6151" width="16.7109375" customWidth="1"/>
    <col min="6152" max="6395" width="9.140625" customWidth="1"/>
    <col min="6396" max="6396" width="11" customWidth="1"/>
    <col min="6397" max="6397" width="12" customWidth="1"/>
    <col min="6399" max="6399" width="11" customWidth="1"/>
    <col min="6400" max="6400" width="12" customWidth="1"/>
    <col min="6401" max="6401" width="26.7109375" customWidth="1"/>
    <col min="6402" max="6402" width="24.5703125" customWidth="1"/>
    <col min="6403" max="6403" width="23.7109375" customWidth="1"/>
    <col min="6404" max="6404" width="31.42578125" customWidth="1"/>
    <col min="6405" max="6405" width="23.140625" customWidth="1"/>
    <col min="6406" max="6406" width="9.140625" customWidth="1"/>
    <col min="6407" max="6407" width="16.7109375" customWidth="1"/>
    <col min="6408" max="6651" width="9.140625" customWidth="1"/>
    <col min="6652" max="6652" width="11" customWidth="1"/>
    <col min="6653" max="6653" width="12" customWidth="1"/>
    <col min="6655" max="6655" width="11" customWidth="1"/>
    <col min="6656" max="6656" width="12" customWidth="1"/>
    <col min="6657" max="6657" width="26.7109375" customWidth="1"/>
    <col min="6658" max="6658" width="24.5703125" customWidth="1"/>
    <col min="6659" max="6659" width="23.7109375" customWidth="1"/>
    <col min="6660" max="6660" width="31.42578125" customWidth="1"/>
    <col min="6661" max="6661" width="23.140625" customWidth="1"/>
    <col min="6662" max="6662" width="9.140625" customWidth="1"/>
    <col min="6663" max="6663" width="16.7109375" customWidth="1"/>
    <col min="6664" max="6907" width="9.140625" customWidth="1"/>
    <col min="6908" max="6908" width="11" customWidth="1"/>
    <col min="6909" max="6909" width="12" customWidth="1"/>
    <col min="6911" max="6911" width="11" customWidth="1"/>
    <col min="6912" max="6912" width="12" customWidth="1"/>
    <col min="6913" max="6913" width="26.7109375" customWidth="1"/>
    <col min="6914" max="6914" width="24.5703125" customWidth="1"/>
    <col min="6915" max="6915" width="23.7109375" customWidth="1"/>
    <col min="6916" max="6916" width="31.42578125" customWidth="1"/>
    <col min="6917" max="6917" width="23.140625" customWidth="1"/>
    <col min="6918" max="6918" width="9.140625" customWidth="1"/>
    <col min="6919" max="6919" width="16.7109375" customWidth="1"/>
    <col min="6920" max="7163" width="9.140625" customWidth="1"/>
    <col min="7164" max="7164" width="11" customWidth="1"/>
    <col min="7165" max="7165" width="12" customWidth="1"/>
    <col min="7167" max="7167" width="11" customWidth="1"/>
    <col min="7168" max="7168" width="12" customWidth="1"/>
    <col min="7169" max="7169" width="26.7109375" customWidth="1"/>
    <col min="7170" max="7170" width="24.5703125" customWidth="1"/>
    <col min="7171" max="7171" width="23.7109375" customWidth="1"/>
    <col min="7172" max="7172" width="31.42578125" customWidth="1"/>
    <col min="7173" max="7173" width="23.140625" customWidth="1"/>
    <col min="7174" max="7174" width="9.140625" customWidth="1"/>
    <col min="7175" max="7175" width="16.7109375" customWidth="1"/>
    <col min="7176" max="7419" width="9.140625" customWidth="1"/>
    <col min="7420" max="7420" width="11" customWidth="1"/>
    <col min="7421" max="7421" width="12" customWidth="1"/>
    <col min="7423" max="7423" width="11" customWidth="1"/>
    <col min="7424" max="7424" width="12" customWidth="1"/>
    <col min="7425" max="7425" width="26.7109375" customWidth="1"/>
    <col min="7426" max="7426" width="24.5703125" customWidth="1"/>
    <col min="7427" max="7427" width="23.7109375" customWidth="1"/>
    <col min="7428" max="7428" width="31.42578125" customWidth="1"/>
    <col min="7429" max="7429" width="23.140625" customWidth="1"/>
    <col min="7430" max="7430" width="9.140625" customWidth="1"/>
    <col min="7431" max="7431" width="16.7109375" customWidth="1"/>
    <col min="7432" max="7675" width="9.140625" customWidth="1"/>
    <col min="7676" max="7676" width="11" customWidth="1"/>
    <col min="7677" max="7677" width="12" customWidth="1"/>
    <col min="7679" max="7679" width="11" customWidth="1"/>
    <col min="7680" max="7680" width="12" customWidth="1"/>
    <col min="7681" max="7681" width="26.7109375" customWidth="1"/>
    <col min="7682" max="7682" width="24.5703125" customWidth="1"/>
    <col min="7683" max="7683" width="23.7109375" customWidth="1"/>
    <col min="7684" max="7684" width="31.42578125" customWidth="1"/>
    <col min="7685" max="7685" width="23.140625" customWidth="1"/>
    <col min="7686" max="7686" width="9.140625" customWidth="1"/>
    <col min="7687" max="7687" width="16.7109375" customWidth="1"/>
    <col min="7688" max="7931" width="9.140625" customWidth="1"/>
    <col min="7932" max="7932" width="11" customWidth="1"/>
    <col min="7933" max="7933" width="12" customWidth="1"/>
    <col min="7935" max="7935" width="11" customWidth="1"/>
    <col min="7936" max="7936" width="12" customWidth="1"/>
    <col min="7937" max="7937" width="26.7109375" customWidth="1"/>
    <col min="7938" max="7938" width="24.5703125" customWidth="1"/>
    <col min="7939" max="7939" width="23.7109375" customWidth="1"/>
    <col min="7940" max="7940" width="31.42578125" customWidth="1"/>
    <col min="7941" max="7941" width="23.140625" customWidth="1"/>
    <col min="7942" max="7942" width="9.140625" customWidth="1"/>
    <col min="7943" max="7943" width="16.7109375" customWidth="1"/>
    <col min="7944" max="8187" width="9.140625" customWidth="1"/>
    <col min="8188" max="8188" width="11" customWidth="1"/>
    <col min="8189" max="8189" width="12" customWidth="1"/>
    <col min="8191" max="8191" width="11" customWidth="1"/>
    <col min="8192" max="8192" width="12" customWidth="1"/>
    <col min="8193" max="8193" width="26.7109375" customWidth="1"/>
    <col min="8194" max="8194" width="24.5703125" customWidth="1"/>
    <col min="8195" max="8195" width="23.7109375" customWidth="1"/>
    <col min="8196" max="8196" width="31.42578125" customWidth="1"/>
    <col min="8197" max="8197" width="23.140625" customWidth="1"/>
    <col min="8198" max="8198" width="9.140625" customWidth="1"/>
    <col min="8199" max="8199" width="16.7109375" customWidth="1"/>
    <col min="8200" max="8443" width="9.140625" customWidth="1"/>
    <col min="8444" max="8444" width="11" customWidth="1"/>
    <col min="8445" max="8445" width="12" customWidth="1"/>
    <col min="8447" max="8447" width="11" customWidth="1"/>
    <col min="8448" max="8448" width="12" customWidth="1"/>
    <col min="8449" max="8449" width="26.7109375" customWidth="1"/>
    <col min="8450" max="8450" width="24.5703125" customWidth="1"/>
    <col min="8451" max="8451" width="23.7109375" customWidth="1"/>
    <col min="8452" max="8452" width="31.42578125" customWidth="1"/>
    <col min="8453" max="8453" width="23.140625" customWidth="1"/>
    <col min="8454" max="8454" width="9.140625" customWidth="1"/>
    <col min="8455" max="8455" width="16.7109375" customWidth="1"/>
    <col min="8456" max="8699" width="9.140625" customWidth="1"/>
    <col min="8700" max="8700" width="11" customWidth="1"/>
    <col min="8701" max="8701" width="12" customWidth="1"/>
    <col min="8703" max="8703" width="11" customWidth="1"/>
    <col min="8704" max="8704" width="12" customWidth="1"/>
    <col min="8705" max="8705" width="26.7109375" customWidth="1"/>
    <col min="8706" max="8706" width="24.5703125" customWidth="1"/>
    <col min="8707" max="8707" width="23.7109375" customWidth="1"/>
    <col min="8708" max="8708" width="31.42578125" customWidth="1"/>
    <col min="8709" max="8709" width="23.140625" customWidth="1"/>
    <col min="8710" max="8710" width="9.140625" customWidth="1"/>
    <col min="8711" max="8711" width="16.7109375" customWidth="1"/>
    <col min="8712" max="8955" width="9.140625" customWidth="1"/>
    <col min="8956" max="8956" width="11" customWidth="1"/>
    <col min="8957" max="8957" width="12" customWidth="1"/>
    <col min="8959" max="8959" width="11" customWidth="1"/>
    <col min="8960" max="8960" width="12" customWidth="1"/>
    <col min="8961" max="8961" width="26.7109375" customWidth="1"/>
    <col min="8962" max="8962" width="24.5703125" customWidth="1"/>
    <col min="8963" max="8963" width="23.7109375" customWidth="1"/>
    <col min="8964" max="8964" width="31.42578125" customWidth="1"/>
    <col min="8965" max="8965" width="23.140625" customWidth="1"/>
    <col min="8966" max="8966" width="9.140625" customWidth="1"/>
    <col min="8967" max="8967" width="16.7109375" customWidth="1"/>
    <col min="8968" max="9211" width="9.140625" customWidth="1"/>
    <col min="9212" max="9212" width="11" customWidth="1"/>
    <col min="9213" max="9213" width="12" customWidth="1"/>
    <col min="9215" max="9215" width="11" customWidth="1"/>
    <col min="9216" max="9216" width="12" customWidth="1"/>
    <col min="9217" max="9217" width="26.7109375" customWidth="1"/>
    <col min="9218" max="9218" width="24.5703125" customWidth="1"/>
    <col min="9219" max="9219" width="23.7109375" customWidth="1"/>
    <col min="9220" max="9220" width="31.42578125" customWidth="1"/>
    <col min="9221" max="9221" width="23.140625" customWidth="1"/>
    <col min="9222" max="9222" width="9.140625" customWidth="1"/>
    <col min="9223" max="9223" width="16.7109375" customWidth="1"/>
    <col min="9224" max="9467" width="9.140625" customWidth="1"/>
    <col min="9468" max="9468" width="11" customWidth="1"/>
    <col min="9469" max="9469" width="12" customWidth="1"/>
    <col min="9471" max="9471" width="11" customWidth="1"/>
    <col min="9472" max="9472" width="12" customWidth="1"/>
    <col min="9473" max="9473" width="26.7109375" customWidth="1"/>
    <col min="9474" max="9474" width="24.5703125" customWidth="1"/>
    <col min="9475" max="9475" width="23.7109375" customWidth="1"/>
    <col min="9476" max="9476" width="31.42578125" customWidth="1"/>
    <col min="9477" max="9477" width="23.140625" customWidth="1"/>
    <col min="9478" max="9478" width="9.140625" customWidth="1"/>
    <col min="9479" max="9479" width="16.7109375" customWidth="1"/>
    <col min="9480" max="9723" width="9.140625" customWidth="1"/>
    <col min="9724" max="9724" width="11" customWidth="1"/>
    <col min="9725" max="9725" width="12" customWidth="1"/>
    <col min="9727" max="9727" width="11" customWidth="1"/>
    <col min="9728" max="9728" width="12" customWidth="1"/>
    <col min="9729" max="9729" width="26.7109375" customWidth="1"/>
    <col min="9730" max="9730" width="24.5703125" customWidth="1"/>
    <col min="9731" max="9731" width="23.7109375" customWidth="1"/>
    <col min="9732" max="9732" width="31.42578125" customWidth="1"/>
    <col min="9733" max="9733" width="23.140625" customWidth="1"/>
    <col min="9734" max="9734" width="9.140625" customWidth="1"/>
    <col min="9735" max="9735" width="16.7109375" customWidth="1"/>
    <col min="9736" max="9979" width="9.140625" customWidth="1"/>
    <col min="9980" max="9980" width="11" customWidth="1"/>
    <col min="9981" max="9981" width="12" customWidth="1"/>
    <col min="9983" max="9983" width="11" customWidth="1"/>
    <col min="9984" max="9984" width="12" customWidth="1"/>
    <col min="9985" max="9985" width="26.7109375" customWidth="1"/>
    <col min="9986" max="9986" width="24.5703125" customWidth="1"/>
    <col min="9987" max="9987" width="23.7109375" customWidth="1"/>
    <col min="9988" max="9988" width="31.42578125" customWidth="1"/>
    <col min="9989" max="9989" width="23.140625" customWidth="1"/>
    <col min="9990" max="9990" width="9.140625" customWidth="1"/>
    <col min="9991" max="9991" width="16.7109375" customWidth="1"/>
    <col min="9992" max="10235" width="9.140625" customWidth="1"/>
    <col min="10236" max="10236" width="11" customWidth="1"/>
    <col min="10237" max="10237" width="12" customWidth="1"/>
    <col min="10239" max="10239" width="11" customWidth="1"/>
    <col min="10240" max="10240" width="12" customWidth="1"/>
    <col min="10241" max="10241" width="26.7109375" customWidth="1"/>
    <col min="10242" max="10242" width="24.5703125" customWidth="1"/>
    <col min="10243" max="10243" width="23.7109375" customWidth="1"/>
    <col min="10244" max="10244" width="31.42578125" customWidth="1"/>
    <col min="10245" max="10245" width="23.140625" customWidth="1"/>
    <col min="10246" max="10246" width="9.140625" customWidth="1"/>
    <col min="10247" max="10247" width="16.7109375" customWidth="1"/>
    <col min="10248" max="10491" width="9.140625" customWidth="1"/>
    <col min="10492" max="10492" width="11" customWidth="1"/>
    <col min="10493" max="10493" width="12" customWidth="1"/>
    <col min="10495" max="10495" width="11" customWidth="1"/>
    <col min="10496" max="10496" width="12" customWidth="1"/>
    <col min="10497" max="10497" width="26.7109375" customWidth="1"/>
    <col min="10498" max="10498" width="24.5703125" customWidth="1"/>
    <col min="10499" max="10499" width="23.7109375" customWidth="1"/>
    <col min="10500" max="10500" width="31.42578125" customWidth="1"/>
    <col min="10501" max="10501" width="23.140625" customWidth="1"/>
    <col min="10502" max="10502" width="9.140625" customWidth="1"/>
    <col min="10503" max="10503" width="16.7109375" customWidth="1"/>
    <col min="10504" max="10747" width="9.140625" customWidth="1"/>
    <col min="10748" max="10748" width="11" customWidth="1"/>
    <col min="10749" max="10749" width="12" customWidth="1"/>
    <col min="10751" max="10751" width="11" customWidth="1"/>
    <col min="10752" max="10752" width="12" customWidth="1"/>
    <col min="10753" max="10753" width="26.7109375" customWidth="1"/>
    <col min="10754" max="10754" width="24.5703125" customWidth="1"/>
    <col min="10755" max="10755" width="23.7109375" customWidth="1"/>
    <col min="10756" max="10756" width="31.42578125" customWidth="1"/>
    <col min="10757" max="10757" width="23.140625" customWidth="1"/>
    <col min="10758" max="10758" width="9.140625" customWidth="1"/>
    <col min="10759" max="10759" width="16.7109375" customWidth="1"/>
    <col min="10760" max="11003" width="9.140625" customWidth="1"/>
    <col min="11004" max="11004" width="11" customWidth="1"/>
    <col min="11005" max="11005" width="12" customWidth="1"/>
    <col min="11007" max="11007" width="11" customWidth="1"/>
    <col min="11008" max="11008" width="12" customWidth="1"/>
    <col min="11009" max="11009" width="26.7109375" customWidth="1"/>
    <col min="11010" max="11010" width="24.5703125" customWidth="1"/>
    <col min="11011" max="11011" width="23.7109375" customWidth="1"/>
    <col min="11012" max="11012" width="31.42578125" customWidth="1"/>
    <col min="11013" max="11013" width="23.140625" customWidth="1"/>
    <col min="11014" max="11014" width="9.140625" customWidth="1"/>
    <col min="11015" max="11015" width="16.7109375" customWidth="1"/>
    <col min="11016" max="11259" width="9.140625" customWidth="1"/>
    <col min="11260" max="11260" width="11" customWidth="1"/>
    <col min="11261" max="11261" width="12" customWidth="1"/>
    <col min="11263" max="11263" width="11" customWidth="1"/>
    <col min="11264" max="11264" width="12" customWidth="1"/>
    <col min="11265" max="11265" width="26.7109375" customWidth="1"/>
    <col min="11266" max="11266" width="24.5703125" customWidth="1"/>
    <col min="11267" max="11267" width="23.7109375" customWidth="1"/>
    <col min="11268" max="11268" width="31.42578125" customWidth="1"/>
    <col min="11269" max="11269" width="23.140625" customWidth="1"/>
    <col min="11270" max="11270" width="9.140625" customWidth="1"/>
    <col min="11271" max="11271" width="16.7109375" customWidth="1"/>
    <col min="11272" max="11515" width="9.140625" customWidth="1"/>
    <col min="11516" max="11516" width="11" customWidth="1"/>
    <col min="11517" max="11517" width="12" customWidth="1"/>
    <col min="11519" max="11519" width="11" customWidth="1"/>
    <col min="11520" max="11520" width="12" customWidth="1"/>
    <col min="11521" max="11521" width="26.7109375" customWidth="1"/>
    <col min="11522" max="11522" width="24.5703125" customWidth="1"/>
    <col min="11523" max="11523" width="23.7109375" customWidth="1"/>
    <col min="11524" max="11524" width="31.42578125" customWidth="1"/>
    <col min="11525" max="11525" width="23.140625" customWidth="1"/>
    <col min="11526" max="11526" width="9.140625" customWidth="1"/>
    <col min="11527" max="11527" width="16.7109375" customWidth="1"/>
    <col min="11528" max="11771" width="9.140625" customWidth="1"/>
    <col min="11772" max="11772" width="11" customWidth="1"/>
    <col min="11773" max="11773" width="12" customWidth="1"/>
    <col min="11775" max="11775" width="11" customWidth="1"/>
    <col min="11776" max="11776" width="12" customWidth="1"/>
    <col min="11777" max="11777" width="26.7109375" customWidth="1"/>
    <col min="11778" max="11778" width="24.5703125" customWidth="1"/>
    <col min="11779" max="11779" width="23.7109375" customWidth="1"/>
    <col min="11780" max="11780" width="31.42578125" customWidth="1"/>
    <col min="11781" max="11781" width="23.140625" customWidth="1"/>
    <col min="11782" max="11782" width="9.140625" customWidth="1"/>
    <col min="11783" max="11783" width="16.7109375" customWidth="1"/>
    <col min="11784" max="12027" width="9.140625" customWidth="1"/>
    <col min="12028" max="12028" width="11" customWidth="1"/>
    <col min="12029" max="12029" width="12" customWidth="1"/>
    <col min="12031" max="12031" width="11" customWidth="1"/>
    <col min="12032" max="12032" width="12" customWidth="1"/>
    <col min="12033" max="12033" width="26.7109375" customWidth="1"/>
    <col min="12034" max="12034" width="24.5703125" customWidth="1"/>
    <col min="12035" max="12035" width="23.7109375" customWidth="1"/>
    <col min="12036" max="12036" width="31.42578125" customWidth="1"/>
    <col min="12037" max="12037" width="23.140625" customWidth="1"/>
    <col min="12038" max="12038" width="9.140625" customWidth="1"/>
    <col min="12039" max="12039" width="16.7109375" customWidth="1"/>
    <col min="12040" max="12283" width="9.140625" customWidth="1"/>
    <col min="12284" max="12284" width="11" customWidth="1"/>
    <col min="12285" max="12285" width="12" customWidth="1"/>
    <col min="12287" max="12287" width="11" customWidth="1"/>
    <col min="12288" max="12288" width="12" customWidth="1"/>
    <col min="12289" max="12289" width="26.7109375" customWidth="1"/>
    <col min="12290" max="12290" width="24.5703125" customWidth="1"/>
    <col min="12291" max="12291" width="23.7109375" customWidth="1"/>
    <col min="12292" max="12292" width="31.42578125" customWidth="1"/>
    <col min="12293" max="12293" width="23.140625" customWidth="1"/>
    <col min="12294" max="12294" width="9.140625" customWidth="1"/>
    <col min="12295" max="12295" width="16.7109375" customWidth="1"/>
    <col min="12296" max="12539" width="9.140625" customWidth="1"/>
    <col min="12540" max="12540" width="11" customWidth="1"/>
    <col min="12541" max="12541" width="12" customWidth="1"/>
    <col min="12543" max="12543" width="11" customWidth="1"/>
    <col min="12544" max="12544" width="12" customWidth="1"/>
    <col min="12545" max="12545" width="26.7109375" customWidth="1"/>
    <col min="12546" max="12546" width="24.5703125" customWidth="1"/>
    <col min="12547" max="12547" width="23.7109375" customWidth="1"/>
    <col min="12548" max="12548" width="31.42578125" customWidth="1"/>
    <col min="12549" max="12549" width="23.140625" customWidth="1"/>
    <col min="12550" max="12550" width="9.140625" customWidth="1"/>
    <col min="12551" max="12551" width="16.7109375" customWidth="1"/>
    <col min="12552" max="12795" width="9.140625" customWidth="1"/>
    <col min="12796" max="12796" width="11" customWidth="1"/>
    <col min="12797" max="12797" width="12" customWidth="1"/>
    <col min="12799" max="12799" width="11" customWidth="1"/>
    <col min="12800" max="12800" width="12" customWidth="1"/>
    <col min="12801" max="12801" width="26.7109375" customWidth="1"/>
    <col min="12802" max="12802" width="24.5703125" customWidth="1"/>
    <col min="12803" max="12803" width="23.7109375" customWidth="1"/>
    <col min="12804" max="12804" width="31.42578125" customWidth="1"/>
    <col min="12805" max="12805" width="23.140625" customWidth="1"/>
    <col min="12806" max="12806" width="9.140625" customWidth="1"/>
    <col min="12807" max="12807" width="16.7109375" customWidth="1"/>
    <col min="12808" max="13051" width="9.140625" customWidth="1"/>
    <col min="13052" max="13052" width="11" customWidth="1"/>
    <col min="13053" max="13053" width="12" customWidth="1"/>
    <col min="13055" max="13055" width="11" customWidth="1"/>
    <col min="13056" max="13056" width="12" customWidth="1"/>
    <col min="13057" max="13057" width="26.7109375" customWidth="1"/>
    <col min="13058" max="13058" width="24.5703125" customWidth="1"/>
    <col min="13059" max="13059" width="23.7109375" customWidth="1"/>
    <col min="13060" max="13060" width="31.42578125" customWidth="1"/>
    <col min="13061" max="13061" width="23.140625" customWidth="1"/>
    <col min="13062" max="13062" width="9.140625" customWidth="1"/>
    <col min="13063" max="13063" width="16.7109375" customWidth="1"/>
    <col min="13064" max="13307" width="9.140625" customWidth="1"/>
    <col min="13308" max="13308" width="11" customWidth="1"/>
    <col min="13309" max="13309" width="12" customWidth="1"/>
    <col min="13311" max="13311" width="11" customWidth="1"/>
    <col min="13312" max="13312" width="12" customWidth="1"/>
    <col min="13313" max="13313" width="26.7109375" customWidth="1"/>
    <col min="13314" max="13314" width="24.5703125" customWidth="1"/>
    <col min="13315" max="13315" width="23.7109375" customWidth="1"/>
    <col min="13316" max="13316" width="31.42578125" customWidth="1"/>
    <col min="13317" max="13317" width="23.140625" customWidth="1"/>
    <col min="13318" max="13318" width="9.140625" customWidth="1"/>
    <col min="13319" max="13319" width="16.7109375" customWidth="1"/>
    <col min="13320" max="13563" width="9.140625" customWidth="1"/>
    <col min="13564" max="13564" width="11" customWidth="1"/>
    <col min="13565" max="13565" width="12" customWidth="1"/>
    <col min="13567" max="13567" width="11" customWidth="1"/>
    <col min="13568" max="13568" width="12" customWidth="1"/>
    <col min="13569" max="13569" width="26.7109375" customWidth="1"/>
    <col min="13570" max="13570" width="24.5703125" customWidth="1"/>
    <col min="13571" max="13571" width="23.7109375" customWidth="1"/>
    <col min="13572" max="13572" width="31.42578125" customWidth="1"/>
    <col min="13573" max="13573" width="23.140625" customWidth="1"/>
    <col min="13574" max="13574" width="9.140625" customWidth="1"/>
    <col min="13575" max="13575" width="16.7109375" customWidth="1"/>
    <col min="13576" max="13819" width="9.140625" customWidth="1"/>
    <col min="13820" max="13820" width="11" customWidth="1"/>
    <col min="13821" max="13821" width="12" customWidth="1"/>
    <col min="13823" max="13823" width="11" customWidth="1"/>
    <col min="13824" max="13824" width="12" customWidth="1"/>
    <col min="13825" max="13825" width="26.7109375" customWidth="1"/>
    <col min="13826" max="13826" width="24.5703125" customWidth="1"/>
    <col min="13827" max="13827" width="23.7109375" customWidth="1"/>
    <col min="13828" max="13828" width="31.42578125" customWidth="1"/>
    <col min="13829" max="13829" width="23.140625" customWidth="1"/>
    <col min="13830" max="13830" width="9.140625" customWidth="1"/>
    <col min="13831" max="13831" width="16.7109375" customWidth="1"/>
    <col min="13832" max="14075" width="9.140625" customWidth="1"/>
    <col min="14076" max="14076" width="11" customWidth="1"/>
    <col min="14077" max="14077" width="12" customWidth="1"/>
    <col min="14079" max="14079" width="11" customWidth="1"/>
    <col min="14080" max="14080" width="12" customWidth="1"/>
    <col min="14081" max="14081" width="26.7109375" customWidth="1"/>
    <col min="14082" max="14082" width="24.5703125" customWidth="1"/>
    <col min="14083" max="14083" width="23.7109375" customWidth="1"/>
    <col min="14084" max="14084" width="31.42578125" customWidth="1"/>
    <col min="14085" max="14085" width="23.140625" customWidth="1"/>
    <col min="14086" max="14086" width="9.140625" customWidth="1"/>
    <col min="14087" max="14087" width="16.7109375" customWidth="1"/>
    <col min="14088" max="14331" width="9.140625" customWidth="1"/>
    <col min="14332" max="14332" width="11" customWidth="1"/>
    <col min="14333" max="14333" width="12" customWidth="1"/>
    <col min="14335" max="14335" width="11" customWidth="1"/>
    <col min="14336" max="14336" width="12" customWidth="1"/>
    <col min="14337" max="14337" width="26.7109375" customWidth="1"/>
    <col min="14338" max="14338" width="24.5703125" customWidth="1"/>
    <col min="14339" max="14339" width="23.7109375" customWidth="1"/>
    <col min="14340" max="14340" width="31.42578125" customWidth="1"/>
    <col min="14341" max="14341" width="23.140625" customWidth="1"/>
    <col min="14342" max="14342" width="9.140625" customWidth="1"/>
    <col min="14343" max="14343" width="16.7109375" customWidth="1"/>
    <col min="14344" max="14587" width="9.140625" customWidth="1"/>
    <col min="14588" max="14588" width="11" customWidth="1"/>
    <col min="14589" max="14589" width="12" customWidth="1"/>
    <col min="14591" max="14591" width="11" customWidth="1"/>
    <col min="14592" max="14592" width="12" customWidth="1"/>
    <col min="14593" max="14593" width="26.7109375" customWidth="1"/>
    <col min="14594" max="14594" width="24.5703125" customWidth="1"/>
    <col min="14595" max="14595" width="23.7109375" customWidth="1"/>
    <col min="14596" max="14596" width="31.42578125" customWidth="1"/>
    <col min="14597" max="14597" width="23.140625" customWidth="1"/>
    <col min="14598" max="14598" width="9.140625" customWidth="1"/>
    <col min="14599" max="14599" width="16.7109375" customWidth="1"/>
    <col min="14600" max="14843" width="9.140625" customWidth="1"/>
    <col min="14844" max="14844" width="11" customWidth="1"/>
    <col min="14845" max="14845" width="12" customWidth="1"/>
    <col min="14847" max="14847" width="11" customWidth="1"/>
    <col min="14848" max="14848" width="12" customWidth="1"/>
    <col min="14849" max="14849" width="26.7109375" customWidth="1"/>
    <col min="14850" max="14850" width="24.5703125" customWidth="1"/>
    <col min="14851" max="14851" width="23.7109375" customWidth="1"/>
    <col min="14852" max="14852" width="31.42578125" customWidth="1"/>
    <col min="14853" max="14853" width="23.140625" customWidth="1"/>
    <col min="14854" max="14854" width="9.140625" customWidth="1"/>
    <col min="14855" max="14855" width="16.7109375" customWidth="1"/>
    <col min="14856" max="15099" width="9.140625" customWidth="1"/>
    <col min="15100" max="15100" width="11" customWidth="1"/>
    <col min="15101" max="15101" width="12" customWidth="1"/>
    <col min="15103" max="15103" width="11" customWidth="1"/>
    <col min="15104" max="15104" width="12" customWidth="1"/>
    <col min="15105" max="15105" width="26.7109375" customWidth="1"/>
    <col min="15106" max="15106" width="24.5703125" customWidth="1"/>
    <col min="15107" max="15107" width="23.7109375" customWidth="1"/>
    <col min="15108" max="15108" width="31.42578125" customWidth="1"/>
    <col min="15109" max="15109" width="23.140625" customWidth="1"/>
    <col min="15110" max="15110" width="9.140625" customWidth="1"/>
    <col min="15111" max="15111" width="16.7109375" customWidth="1"/>
    <col min="15112" max="15355" width="9.140625" customWidth="1"/>
    <col min="15356" max="15356" width="11" customWidth="1"/>
    <col min="15357" max="15357" width="12" customWidth="1"/>
    <col min="15359" max="15359" width="11" customWidth="1"/>
    <col min="15360" max="15360" width="12" customWidth="1"/>
    <col min="15361" max="15361" width="26.7109375" customWidth="1"/>
    <col min="15362" max="15362" width="24.5703125" customWidth="1"/>
    <col min="15363" max="15363" width="23.7109375" customWidth="1"/>
    <col min="15364" max="15364" width="31.42578125" customWidth="1"/>
    <col min="15365" max="15365" width="23.140625" customWidth="1"/>
    <col min="15366" max="15366" width="9.140625" customWidth="1"/>
    <col min="15367" max="15367" width="16.7109375" customWidth="1"/>
    <col min="15368" max="15611" width="9.140625" customWidth="1"/>
    <col min="15612" max="15612" width="11" customWidth="1"/>
    <col min="15613" max="15613" width="12" customWidth="1"/>
    <col min="15615" max="15615" width="11" customWidth="1"/>
    <col min="15616" max="15616" width="12" customWidth="1"/>
    <col min="15617" max="15617" width="26.7109375" customWidth="1"/>
    <col min="15618" max="15618" width="24.5703125" customWidth="1"/>
    <col min="15619" max="15619" width="23.7109375" customWidth="1"/>
    <col min="15620" max="15620" width="31.42578125" customWidth="1"/>
    <col min="15621" max="15621" width="23.140625" customWidth="1"/>
    <col min="15622" max="15622" width="9.140625" customWidth="1"/>
    <col min="15623" max="15623" width="16.7109375" customWidth="1"/>
    <col min="15624" max="15867" width="9.140625" customWidth="1"/>
    <col min="15868" max="15868" width="11" customWidth="1"/>
    <col min="15869" max="15869" width="12" customWidth="1"/>
    <col min="15871" max="15871" width="11" customWidth="1"/>
    <col min="15872" max="15872" width="12" customWidth="1"/>
    <col min="15873" max="15873" width="26.7109375" customWidth="1"/>
    <col min="15874" max="15874" width="24.5703125" customWidth="1"/>
    <col min="15875" max="15875" width="23.7109375" customWidth="1"/>
    <col min="15876" max="15876" width="31.42578125" customWidth="1"/>
    <col min="15877" max="15877" width="23.140625" customWidth="1"/>
    <col min="15878" max="15878" width="9.140625" customWidth="1"/>
    <col min="15879" max="15879" width="16.7109375" customWidth="1"/>
    <col min="15880" max="16123" width="9.140625" customWidth="1"/>
    <col min="16124" max="16124" width="11" customWidth="1"/>
    <col min="16125" max="16125" width="12" customWidth="1"/>
    <col min="16127" max="16127" width="11" customWidth="1"/>
    <col min="16128" max="16128" width="12" customWidth="1"/>
    <col min="16129" max="16129" width="26.7109375" customWidth="1"/>
    <col min="16130" max="16130" width="24.5703125" customWidth="1"/>
    <col min="16131" max="16131" width="23.7109375" customWidth="1"/>
    <col min="16132" max="16132" width="31.42578125" customWidth="1"/>
    <col min="16133" max="16133" width="23.140625" customWidth="1"/>
    <col min="16134" max="16134" width="9.140625" customWidth="1"/>
    <col min="16135" max="16135" width="16.7109375" customWidth="1"/>
    <col min="16136" max="16379" width="9.140625" customWidth="1"/>
    <col min="16380" max="16380" width="11" customWidth="1"/>
    <col min="16381" max="16381" width="12" customWidth="1"/>
  </cols>
  <sheetData>
    <row r="2" spans="1:6" ht="21" x14ac:dyDescent="0.35">
      <c r="A2" s="1089" t="s">
        <v>37</v>
      </c>
      <c r="B2" s="1089"/>
      <c r="C2" s="1089"/>
      <c r="D2" s="1089"/>
      <c r="E2" s="1089"/>
    </row>
    <row r="3" spans="1:6" ht="18" customHeight="1" x14ac:dyDescent="0.25">
      <c r="A3" s="1090" t="s">
        <v>38</v>
      </c>
      <c r="B3" s="1090"/>
      <c r="C3" s="1090"/>
      <c r="D3" s="1090"/>
      <c r="E3" s="1090"/>
      <c r="F3" s="637"/>
    </row>
    <row r="4" spans="1:6" ht="18" customHeight="1" x14ac:dyDescent="0.25">
      <c r="A4" s="1094" t="s">
        <v>39</v>
      </c>
      <c r="B4" s="1094"/>
      <c r="C4" s="1094"/>
      <c r="D4" s="1094"/>
      <c r="E4" s="1094"/>
      <c r="F4" s="386"/>
    </row>
    <row r="5" spans="1:6" ht="16.5" thickBot="1" x14ac:dyDescent="0.3">
      <c r="A5" s="387"/>
      <c r="B5" s="387"/>
      <c r="C5" s="387"/>
      <c r="D5" s="387"/>
      <c r="E5" s="387"/>
      <c r="F5" s="387"/>
    </row>
    <row r="6" spans="1:6" ht="32.25" thickBot="1" x14ac:dyDescent="0.3">
      <c r="A6" s="3" t="s">
        <v>40</v>
      </c>
      <c r="B6" s="1095" t="s">
        <v>425</v>
      </c>
      <c r="C6" s="1095"/>
      <c r="D6" s="1095"/>
      <c r="E6" s="1095"/>
      <c r="F6" s="387"/>
    </row>
    <row r="7" spans="1:6" ht="16.5" thickBot="1" x14ac:dyDescent="0.3">
      <c r="A7" s="3" t="s">
        <v>8</v>
      </c>
      <c r="B7" s="1096" t="s">
        <v>17</v>
      </c>
      <c r="C7" s="1097"/>
      <c r="D7" s="1097"/>
      <c r="E7" s="1098"/>
      <c r="F7" s="387"/>
    </row>
    <row r="8" spans="1:6" ht="32.25" thickBot="1" x14ac:dyDescent="0.3">
      <c r="A8" s="3" t="s">
        <v>42</v>
      </c>
      <c r="B8" s="1099" t="s">
        <v>43</v>
      </c>
      <c r="C8" s="1100"/>
      <c r="D8" s="1100"/>
      <c r="E8" s="1101"/>
      <c r="F8" s="387"/>
    </row>
    <row r="9" spans="1:6" ht="16.5" thickBot="1" x14ac:dyDescent="0.3">
      <c r="A9" s="1102" t="s">
        <v>9</v>
      </c>
      <c r="B9" s="1103"/>
      <c r="C9" s="1103"/>
      <c r="D9" s="1103"/>
      <c r="E9" s="1104"/>
      <c r="F9" s="387"/>
    </row>
    <row r="10" spans="1:6" ht="15.75" customHeight="1" thickBot="1" x14ac:dyDescent="0.3">
      <c r="A10" s="1105" t="s">
        <v>426</v>
      </c>
      <c r="B10" s="1106"/>
      <c r="C10" s="1106"/>
      <c r="D10" s="1106"/>
      <c r="E10" s="1107"/>
      <c r="F10" s="387"/>
    </row>
    <row r="11" spans="1:6" ht="36.75" customHeight="1" thickBot="1" x14ac:dyDescent="0.3">
      <c r="A11" s="1105"/>
      <c r="B11" s="1106"/>
      <c r="C11" s="1106"/>
      <c r="D11" s="1106"/>
      <c r="E11" s="1107"/>
      <c r="F11" s="387"/>
    </row>
    <row r="12" spans="1:6" ht="9.75" customHeight="1" thickBot="1" x14ac:dyDescent="0.3">
      <c r="A12" s="1105"/>
      <c r="B12" s="1106"/>
      <c r="C12" s="1106"/>
      <c r="D12" s="1106"/>
      <c r="E12" s="1107"/>
      <c r="F12" s="387"/>
    </row>
    <row r="13" spans="1:6" ht="75.75" customHeight="1" thickBot="1" x14ac:dyDescent="0.3">
      <c r="A13" s="388" t="s">
        <v>45</v>
      </c>
      <c r="B13" s="1108" t="s">
        <v>427</v>
      </c>
      <c r="C13" s="1109"/>
      <c r="D13" s="1109"/>
      <c r="E13" s="1110"/>
      <c r="F13" s="387"/>
    </row>
    <row r="14" spans="1:6" ht="23.25" customHeight="1" x14ac:dyDescent="0.25">
      <c r="A14" s="1111" t="s">
        <v>47</v>
      </c>
      <c r="B14" s="389">
        <v>2019</v>
      </c>
      <c r="C14" s="389">
        <v>2020</v>
      </c>
      <c r="D14" s="389">
        <v>2021</v>
      </c>
      <c r="E14" s="389">
        <v>2022</v>
      </c>
      <c r="F14" s="387"/>
    </row>
    <row r="15" spans="1:6" ht="16.5" thickBot="1" x14ac:dyDescent="0.3">
      <c r="A15" s="1112"/>
      <c r="B15" s="390" t="s">
        <v>48</v>
      </c>
      <c r="C15" s="390" t="s">
        <v>49</v>
      </c>
      <c r="D15" s="390" t="s">
        <v>49</v>
      </c>
      <c r="E15" s="390" t="s">
        <v>49</v>
      </c>
      <c r="F15" s="387"/>
    </row>
    <row r="16" spans="1:6" ht="32.25" thickBot="1" x14ac:dyDescent="0.3">
      <c r="A16" s="391" t="s">
        <v>428</v>
      </c>
      <c r="B16" s="392">
        <v>1</v>
      </c>
      <c r="C16" s="392">
        <v>1</v>
      </c>
      <c r="D16" s="392">
        <v>1</v>
      </c>
      <c r="E16" s="392">
        <v>1</v>
      </c>
      <c r="F16" s="387"/>
    </row>
    <row r="17" spans="1:7" ht="32.25" thickBot="1" x14ac:dyDescent="0.3">
      <c r="A17" s="391" t="s">
        <v>429</v>
      </c>
      <c r="B17" s="392">
        <v>1</v>
      </c>
      <c r="C17" s="392">
        <v>1</v>
      </c>
      <c r="D17" s="392">
        <v>1</v>
      </c>
      <c r="E17" s="392">
        <v>1</v>
      </c>
      <c r="F17" s="387"/>
    </row>
    <row r="18" spans="1:7" ht="32.25" thickBot="1" x14ac:dyDescent="0.3">
      <c r="A18" s="393" t="s">
        <v>430</v>
      </c>
      <c r="B18" s="394" t="s">
        <v>431</v>
      </c>
      <c r="C18" s="394" t="s">
        <v>432</v>
      </c>
      <c r="D18" s="394" t="s">
        <v>432</v>
      </c>
      <c r="E18" s="394" t="s">
        <v>432</v>
      </c>
      <c r="F18" s="387"/>
    </row>
    <row r="19" spans="1:7" ht="24.75" customHeight="1" thickBot="1" x14ac:dyDescent="0.3">
      <c r="A19" s="395" t="s">
        <v>56</v>
      </c>
      <c r="B19" s="1113" t="s">
        <v>433</v>
      </c>
      <c r="C19" s="1108"/>
      <c r="D19" s="1108"/>
      <c r="E19" s="1114"/>
      <c r="F19" s="387"/>
    </row>
    <row r="20" spans="1:7" ht="15.75" customHeight="1" thickBot="1" x14ac:dyDescent="0.3">
      <c r="A20" s="1099" t="s">
        <v>58</v>
      </c>
      <c r="B20" s="1100"/>
      <c r="C20" s="1100"/>
      <c r="D20" s="1100"/>
      <c r="E20" s="1101"/>
      <c r="F20" s="387"/>
    </row>
    <row r="21" spans="1:7" ht="78" customHeight="1" thickBot="1" x14ac:dyDescent="0.3">
      <c r="A21" s="391" t="s">
        <v>434</v>
      </c>
      <c r="B21" s="392">
        <v>1</v>
      </c>
      <c r="C21" s="392">
        <v>1</v>
      </c>
      <c r="D21" s="392">
        <v>1</v>
      </c>
      <c r="E21" s="392">
        <v>1</v>
      </c>
      <c r="F21" s="387"/>
      <c r="G21" s="396"/>
    </row>
    <row r="22" spans="1:7" ht="79.5" thickBot="1" x14ac:dyDescent="0.3">
      <c r="A22" s="391" t="s">
        <v>435</v>
      </c>
      <c r="B22" s="392">
        <v>1</v>
      </c>
      <c r="C22" s="392">
        <v>1</v>
      </c>
      <c r="D22" s="392">
        <v>1</v>
      </c>
      <c r="E22" s="392">
        <v>1</v>
      </c>
      <c r="F22" s="387"/>
    </row>
    <row r="23" spans="1:7" ht="15.75" hidden="1" customHeight="1" x14ac:dyDescent="0.25">
      <c r="A23" s="1091" t="s">
        <v>61</v>
      </c>
      <c r="B23" s="1092"/>
      <c r="C23" s="1092"/>
      <c r="D23" s="1092"/>
      <c r="E23" s="1093"/>
      <c r="F23" s="387"/>
    </row>
    <row r="24" spans="1:7" ht="23.25" hidden="1" customHeight="1" x14ac:dyDescent="0.25">
      <c r="A24" s="1091" t="s">
        <v>62</v>
      </c>
      <c r="B24" s="1092"/>
      <c r="C24" s="1092"/>
      <c r="D24" s="1092"/>
      <c r="E24" s="1093"/>
      <c r="F24" s="387"/>
    </row>
    <row r="25" spans="1:7" ht="16.5" thickBot="1" x14ac:dyDescent="0.3">
      <c r="A25" s="397" t="s">
        <v>436</v>
      </c>
      <c r="B25" s="1091" t="s">
        <v>437</v>
      </c>
      <c r="C25" s="1092"/>
      <c r="D25" s="1092"/>
      <c r="E25" s="1093"/>
      <c r="F25" s="387"/>
    </row>
    <row r="26" spans="1:7" ht="16.5" thickBot="1" x14ac:dyDescent="0.3">
      <c r="A26" s="393" t="s">
        <v>65</v>
      </c>
      <c r="B26" s="1099" t="s">
        <v>438</v>
      </c>
      <c r="C26" s="1100"/>
      <c r="D26" s="1100"/>
      <c r="E26" s="1101"/>
      <c r="F26" s="387"/>
    </row>
    <row r="27" spans="1:7" ht="16.5" thickBot="1" x14ac:dyDescent="0.3">
      <c r="A27" s="393" t="s">
        <v>67</v>
      </c>
      <c r="B27" s="1118" t="s">
        <v>439</v>
      </c>
      <c r="C27" s="1119"/>
      <c r="D27" s="1119"/>
      <c r="E27" s="1120"/>
      <c r="F27" s="387"/>
    </row>
    <row r="28" spans="1:7" ht="17.25" customHeight="1" x14ac:dyDescent="0.25">
      <c r="A28" s="1111"/>
      <c r="B28" s="389">
        <v>2019</v>
      </c>
      <c r="C28" s="389">
        <v>2020</v>
      </c>
      <c r="D28" s="389">
        <v>2021</v>
      </c>
      <c r="E28" s="389">
        <v>2022</v>
      </c>
      <c r="F28" s="387"/>
    </row>
    <row r="29" spans="1:7" ht="16.5" thickBot="1" x14ac:dyDescent="0.3">
      <c r="A29" s="1112"/>
      <c r="B29" s="398" t="s">
        <v>48</v>
      </c>
      <c r="C29" s="398" t="s">
        <v>49</v>
      </c>
      <c r="D29" s="398" t="s">
        <v>49</v>
      </c>
      <c r="E29" s="398" t="s">
        <v>49</v>
      </c>
      <c r="F29" s="387"/>
    </row>
    <row r="30" spans="1:7" ht="12.75" customHeight="1" thickBot="1" x14ac:dyDescent="0.3">
      <c r="A30" s="393" t="s">
        <v>69</v>
      </c>
      <c r="B30" s="399">
        <v>230</v>
      </c>
      <c r="C30" s="399">
        <v>230</v>
      </c>
      <c r="D30" s="399">
        <v>230</v>
      </c>
      <c r="E30" s="399">
        <v>230</v>
      </c>
      <c r="F30" s="387"/>
    </row>
    <row r="31" spans="1:7" ht="24" customHeight="1" thickBot="1" x14ac:dyDescent="0.3">
      <c r="A31" s="393" t="s">
        <v>70</v>
      </c>
      <c r="B31" s="399">
        <f>B39+B42+B45</f>
        <v>44083</v>
      </c>
      <c r="C31" s="399">
        <f>C39+C42+C45</f>
        <v>45018</v>
      </c>
      <c r="D31" s="399">
        <f>D39+D42+D45</f>
        <v>43799</v>
      </c>
      <c r="E31" s="399">
        <f>E39+E42+E45</f>
        <v>44053</v>
      </c>
      <c r="F31" s="387"/>
    </row>
    <row r="32" spans="1:7" ht="32.25" thickBot="1" x14ac:dyDescent="0.3">
      <c r="A32" s="393" t="s">
        <v>71</v>
      </c>
      <c r="B32" s="399">
        <f>B31/B30</f>
        <v>191.66521739130434</v>
      </c>
      <c r="C32" s="399">
        <f>C31/C30</f>
        <v>195.73043478260868</v>
      </c>
      <c r="D32" s="399">
        <f>D31/D30</f>
        <v>190.4304347826087</v>
      </c>
      <c r="E32" s="399">
        <f>E31/E30</f>
        <v>191.53478260869565</v>
      </c>
      <c r="F32" s="387"/>
    </row>
    <row r="33" spans="1:8" ht="16.5" thickBot="1" x14ac:dyDescent="0.3">
      <c r="A33" s="393" t="s">
        <v>72</v>
      </c>
      <c r="B33" s="400" t="s">
        <v>73</v>
      </c>
      <c r="C33" s="401">
        <f t="shared" ref="C33:E35" si="0">C30/B30-1</f>
        <v>0</v>
      </c>
      <c r="D33" s="401">
        <f t="shared" si="0"/>
        <v>0</v>
      </c>
      <c r="E33" s="401">
        <f t="shared" si="0"/>
        <v>0</v>
      </c>
      <c r="F33" s="387"/>
      <c r="G33" s="207"/>
      <c r="H33" s="207"/>
    </row>
    <row r="34" spans="1:8" ht="32.25" thickBot="1" x14ac:dyDescent="0.3">
      <c r="A34" s="393" t="s">
        <v>74</v>
      </c>
      <c r="B34" s="400" t="s">
        <v>73</v>
      </c>
      <c r="C34" s="401">
        <f t="shared" si="0"/>
        <v>2.1209990245672827E-2</v>
      </c>
      <c r="D34" s="401">
        <f t="shared" si="0"/>
        <v>-2.7078057665822608E-2</v>
      </c>
      <c r="E34" s="401">
        <f t="shared" si="0"/>
        <v>5.7992191602547205E-3</v>
      </c>
      <c r="F34" s="387"/>
    </row>
    <row r="35" spans="1:8" ht="32.25" thickBot="1" x14ac:dyDescent="0.3">
      <c r="A35" s="393" t="s">
        <v>75</v>
      </c>
      <c r="B35" s="400" t="s">
        <v>73</v>
      </c>
      <c r="C35" s="401">
        <f t="shared" si="0"/>
        <v>2.1209990245672827E-2</v>
      </c>
      <c r="D35" s="401">
        <f t="shared" si="0"/>
        <v>-2.7078057665822497E-2</v>
      </c>
      <c r="E35" s="401">
        <f t="shared" si="0"/>
        <v>5.7992191602547205E-3</v>
      </c>
      <c r="F35" s="387"/>
    </row>
    <row r="36" spans="1:8" ht="15.75" customHeight="1" thickBot="1" x14ac:dyDescent="0.3">
      <c r="A36" s="1115" t="s">
        <v>440</v>
      </c>
      <c r="B36" s="1116"/>
      <c r="C36" s="1116"/>
      <c r="D36" s="1116"/>
      <c r="E36" s="1117"/>
      <c r="F36" s="387"/>
    </row>
    <row r="37" spans="1:8" ht="15.75" x14ac:dyDescent="0.25">
      <c r="A37" s="1111"/>
      <c r="B37" s="389">
        <v>2019</v>
      </c>
      <c r="C37" s="389">
        <v>2020</v>
      </c>
      <c r="D37" s="389">
        <v>2021</v>
      </c>
      <c r="E37" s="389">
        <v>2022</v>
      </c>
      <c r="F37" s="387"/>
    </row>
    <row r="38" spans="1:8" ht="15.75" customHeight="1" thickBot="1" x14ac:dyDescent="0.3">
      <c r="A38" s="1112"/>
      <c r="B38" s="398" t="s">
        <v>48</v>
      </c>
      <c r="C38" s="398" t="s">
        <v>49</v>
      </c>
      <c r="D38" s="398" t="s">
        <v>49</v>
      </c>
      <c r="E38" s="398" t="s">
        <v>49</v>
      </c>
      <c r="F38" s="387"/>
    </row>
    <row r="39" spans="1:8" ht="12.75" customHeight="1" thickBot="1" x14ac:dyDescent="0.3">
      <c r="A39" s="402" t="s">
        <v>77</v>
      </c>
      <c r="B39" s="403">
        <f>B40</f>
        <v>20392</v>
      </c>
      <c r="C39" s="403">
        <f>C40</f>
        <v>29159</v>
      </c>
      <c r="D39" s="403">
        <f>D40</f>
        <v>29159</v>
      </c>
      <c r="E39" s="403">
        <f>E40</f>
        <v>29159</v>
      </c>
      <c r="F39" s="387"/>
    </row>
    <row r="40" spans="1:8" ht="16.5" customHeight="1" thickBot="1" x14ac:dyDescent="0.3">
      <c r="A40" s="404" t="s">
        <v>78</v>
      </c>
      <c r="B40" s="405">
        <v>20392</v>
      </c>
      <c r="C40" s="405">
        <v>29159</v>
      </c>
      <c r="D40" s="405">
        <v>29159</v>
      </c>
      <c r="E40" s="405">
        <v>29159</v>
      </c>
      <c r="F40" s="387"/>
    </row>
    <row r="41" spans="1:8" ht="16.5" thickBot="1" x14ac:dyDescent="0.3">
      <c r="A41" s="404" t="s">
        <v>79</v>
      </c>
      <c r="B41" s="406"/>
      <c r="C41" s="407"/>
      <c r="D41" s="407"/>
      <c r="E41" s="407"/>
      <c r="F41" s="387"/>
    </row>
    <row r="42" spans="1:8" ht="32.25" thickBot="1" x14ac:dyDescent="0.3">
      <c r="A42" s="402" t="s">
        <v>80</v>
      </c>
      <c r="B42" s="403">
        <f>B43</f>
        <v>13908</v>
      </c>
      <c r="C42" s="403">
        <f>C43</f>
        <v>5141</v>
      </c>
      <c r="D42" s="403">
        <f>D43</f>
        <v>5141</v>
      </c>
      <c r="E42" s="403">
        <f>E43</f>
        <v>5141</v>
      </c>
      <c r="F42" s="387"/>
    </row>
    <row r="43" spans="1:8" ht="16.5" thickBot="1" x14ac:dyDescent="0.3">
      <c r="A43" s="404" t="s">
        <v>78</v>
      </c>
      <c r="B43" s="405">
        <v>13908</v>
      </c>
      <c r="C43" s="405">
        <v>5141</v>
      </c>
      <c r="D43" s="405">
        <v>5141</v>
      </c>
      <c r="E43" s="405">
        <v>5141</v>
      </c>
      <c r="F43" s="387"/>
    </row>
    <row r="44" spans="1:8" ht="16.5" thickBot="1" x14ac:dyDescent="0.3">
      <c r="A44" s="404" t="s">
        <v>79</v>
      </c>
      <c r="B44" s="406"/>
      <c r="C44" s="405"/>
      <c r="D44" s="405"/>
      <c r="E44" s="405"/>
      <c r="F44" s="387"/>
      <c r="G44" s="207"/>
    </row>
    <row r="45" spans="1:8" ht="32.25" thickBot="1" x14ac:dyDescent="0.3">
      <c r="A45" s="402" t="s">
        <v>81</v>
      </c>
      <c r="B45" s="403">
        <f>B46</f>
        <v>9783</v>
      </c>
      <c r="C45" s="403">
        <f>C46</f>
        <v>10718</v>
      </c>
      <c r="D45" s="403">
        <f>D46</f>
        <v>9499</v>
      </c>
      <c r="E45" s="403">
        <f>E46</f>
        <v>9753</v>
      </c>
      <c r="F45" s="387"/>
    </row>
    <row r="46" spans="1:8" ht="16.5" thickBot="1" x14ac:dyDescent="0.3">
      <c r="A46" s="404" t="s">
        <v>78</v>
      </c>
      <c r="B46" s="406">
        <v>9783</v>
      </c>
      <c r="C46" s="405">
        <v>10718</v>
      </c>
      <c r="D46" s="405">
        <v>9499</v>
      </c>
      <c r="E46" s="405">
        <v>9753</v>
      </c>
      <c r="F46" s="387"/>
    </row>
    <row r="47" spans="1:8" ht="16.5" thickBot="1" x14ac:dyDescent="0.3">
      <c r="A47" s="404" t="s">
        <v>79</v>
      </c>
      <c r="B47" s="406"/>
      <c r="C47" s="405"/>
      <c r="D47" s="405"/>
      <c r="E47" s="405"/>
      <c r="F47" s="387"/>
    </row>
    <row r="48" spans="1:8" ht="16.5" thickBot="1" x14ac:dyDescent="0.3">
      <c r="A48" s="402" t="s">
        <v>82</v>
      </c>
      <c r="B48" s="406"/>
      <c r="C48" s="405"/>
      <c r="D48" s="405"/>
      <c r="E48" s="405"/>
      <c r="F48" s="387"/>
    </row>
    <row r="49" spans="1:9" ht="16.5" thickBot="1" x14ac:dyDescent="0.3">
      <c r="A49" s="404" t="s">
        <v>78</v>
      </c>
      <c r="B49" s="406"/>
      <c r="C49" s="405"/>
      <c r="D49" s="405"/>
      <c r="E49" s="405"/>
      <c r="F49" s="387"/>
    </row>
    <row r="50" spans="1:9" ht="16.5" thickBot="1" x14ac:dyDescent="0.3">
      <c r="A50" s="404" t="s">
        <v>79</v>
      </c>
      <c r="B50" s="406"/>
      <c r="C50" s="405"/>
      <c r="D50" s="405"/>
      <c r="E50" s="405"/>
      <c r="F50" s="387"/>
    </row>
    <row r="51" spans="1:9" ht="32.25" thickBot="1" x14ac:dyDescent="0.3">
      <c r="A51" s="402" t="s">
        <v>83</v>
      </c>
      <c r="B51" s="406"/>
      <c r="C51" s="405"/>
      <c r="D51" s="405"/>
      <c r="E51" s="405"/>
      <c r="F51" s="387"/>
    </row>
    <row r="52" spans="1:9" ht="16.5" thickBot="1" x14ac:dyDescent="0.3">
      <c r="A52" s="404" t="s">
        <v>78</v>
      </c>
      <c r="B52" s="406"/>
      <c r="C52" s="405"/>
      <c r="D52" s="405"/>
      <c r="E52" s="405"/>
      <c r="F52" s="387"/>
    </row>
    <row r="53" spans="1:9" ht="16.5" thickBot="1" x14ac:dyDescent="0.3">
      <c r="A53" s="404" t="s">
        <v>79</v>
      </c>
      <c r="B53" s="406"/>
      <c r="C53" s="405"/>
      <c r="D53" s="405"/>
      <c r="E53" s="405"/>
      <c r="F53" s="387"/>
    </row>
    <row r="54" spans="1:9" ht="16.5" thickBot="1" x14ac:dyDescent="0.3">
      <c r="A54" s="402" t="s">
        <v>84</v>
      </c>
      <c r="B54" s="406"/>
      <c r="C54" s="405"/>
      <c r="D54" s="405"/>
      <c r="E54" s="405"/>
      <c r="F54" s="387"/>
    </row>
    <row r="55" spans="1:9" ht="16.5" thickBot="1" x14ac:dyDescent="0.3">
      <c r="A55" s="404" t="s">
        <v>78</v>
      </c>
      <c r="B55" s="406"/>
      <c r="C55" s="405"/>
      <c r="D55" s="405"/>
      <c r="E55" s="405"/>
      <c r="F55" s="387"/>
    </row>
    <row r="56" spans="1:9" ht="16.5" thickBot="1" x14ac:dyDescent="0.3">
      <c r="A56" s="404" t="s">
        <v>79</v>
      </c>
      <c r="B56" s="406"/>
      <c r="C56" s="405"/>
      <c r="D56" s="405"/>
      <c r="E56" s="405"/>
      <c r="F56" s="387"/>
    </row>
    <row r="57" spans="1:9" ht="32.25" thickBot="1" x14ac:dyDescent="0.3">
      <c r="A57" s="402" t="s">
        <v>85</v>
      </c>
      <c r="B57" s="406">
        <v>0</v>
      </c>
      <c r="C57" s="405">
        <v>0</v>
      </c>
      <c r="D57" s="405">
        <f>C57*1.03*0.99</f>
        <v>0</v>
      </c>
      <c r="E57" s="405">
        <f>D57*1.03*0.99</f>
        <v>0</v>
      </c>
      <c r="F57" s="387"/>
    </row>
    <row r="58" spans="1:9" ht="16.5" thickBot="1" x14ac:dyDescent="0.3">
      <c r="A58" s="404" t="s">
        <v>78</v>
      </c>
      <c r="B58" s="406"/>
      <c r="C58" s="408"/>
      <c r="D58" s="408"/>
      <c r="E58" s="408"/>
      <c r="F58" s="387"/>
      <c r="H58" s="218"/>
      <c r="I58" s="218"/>
    </row>
    <row r="59" spans="1:9" ht="16.5" thickBot="1" x14ac:dyDescent="0.3">
      <c r="A59" s="404" t="s">
        <v>79</v>
      </c>
      <c r="B59" s="406"/>
      <c r="C59" s="409"/>
      <c r="D59" s="408"/>
      <c r="E59" s="408"/>
      <c r="F59" s="387"/>
    </row>
    <row r="60" spans="1:9" ht="32.25" thickBot="1" x14ac:dyDescent="0.3">
      <c r="A60" s="410" t="s">
        <v>441</v>
      </c>
      <c r="B60" s="406">
        <f>B57+B54+B51+B48+B45+B42+B39</f>
        <v>44083</v>
      </c>
      <c r="C60" s="406">
        <f>C57+C54+C51+C48+C45+C42+C39</f>
        <v>45018</v>
      </c>
      <c r="D60" s="406">
        <f>D57+D54+D51+D48+D45+D42+D39</f>
        <v>43799</v>
      </c>
      <c r="E60" s="406">
        <f>E57+E54+E51+E48+E45+E42+E39</f>
        <v>44053</v>
      </c>
      <c r="F60" s="387"/>
    </row>
    <row r="61" spans="1:9" ht="16.5" thickBot="1" x14ac:dyDescent="0.3">
      <c r="A61" s="411" t="s">
        <v>87</v>
      </c>
      <c r="B61" s="412">
        <f>IF(B60-B31=0,0,"Error")</f>
        <v>0</v>
      </c>
      <c r="C61" s="412">
        <f>IF(C60-C31=0,0,"Error")</f>
        <v>0</v>
      </c>
      <c r="D61" s="412">
        <f>IF(D60-D31=0,0,"Error")</f>
        <v>0</v>
      </c>
      <c r="E61" s="412">
        <f>IF(E60-E31=0,0,"Error")</f>
        <v>0</v>
      </c>
      <c r="F61" s="387"/>
    </row>
    <row r="62" spans="1:9" ht="16.5" thickBot="1" x14ac:dyDescent="0.3">
      <c r="A62" s="413" t="s">
        <v>442</v>
      </c>
      <c r="B62" s="1091" t="s">
        <v>443</v>
      </c>
      <c r="C62" s="1092"/>
      <c r="D62" s="1092"/>
      <c r="E62" s="1093"/>
      <c r="F62" s="387"/>
    </row>
    <row r="63" spans="1:9" ht="26.25" customHeight="1" thickBot="1" x14ac:dyDescent="0.3">
      <c r="A63" s="393" t="s">
        <v>65</v>
      </c>
      <c r="B63" s="1099" t="s">
        <v>444</v>
      </c>
      <c r="C63" s="1100"/>
      <c r="D63" s="1100"/>
      <c r="E63" s="1101"/>
      <c r="F63" s="387"/>
    </row>
    <row r="64" spans="1:9" ht="16.5" thickBot="1" x14ac:dyDescent="0.3">
      <c r="A64" s="393" t="s">
        <v>67</v>
      </c>
      <c r="B64" s="1118" t="s">
        <v>439</v>
      </c>
      <c r="C64" s="1119"/>
      <c r="D64" s="1119"/>
      <c r="E64" s="1120"/>
      <c r="F64" s="387"/>
    </row>
    <row r="65" spans="1:6" ht="12.75" customHeight="1" x14ac:dyDescent="0.25">
      <c r="A65" s="1111"/>
      <c r="B65" s="389">
        <v>2019</v>
      </c>
      <c r="C65" s="389">
        <v>2020</v>
      </c>
      <c r="D65" s="389">
        <v>2021</v>
      </c>
      <c r="E65" s="389">
        <v>2022</v>
      </c>
      <c r="F65" s="387"/>
    </row>
    <row r="66" spans="1:6" ht="16.5" thickBot="1" x14ac:dyDescent="0.3">
      <c r="A66" s="1112"/>
      <c r="B66" s="398" t="s">
        <v>48</v>
      </c>
      <c r="C66" s="398" t="s">
        <v>49</v>
      </c>
      <c r="D66" s="398" t="s">
        <v>49</v>
      </c>
      <c r="E66" s="398" t="s">
        <v>49</v>
      </c>
      <c r="F66" s="387"/>
    </row>
    <row r="67" spans="1:6" ht="16.5" thickBot="1" x14ac:dyDescent="0.3">
      <c r="A67" s="393" t="s">
        <v>69</v>
      </c>
      <c r="B67" s="400">
        <v>48</v>
      </c>
      <c r="C67" s="400">
        <v>48</v>
      </c>
      <c r="D67" s="400">
        <v>48</v>
      </c>
      <c r="E67" s="400">
        <v>48</v>
      </c>
      <c r="F67" s="387"/>
    </row>
    <row r="68" spans="1:6" ht="16.5" thickBot="1" x14ac:dyDescent="0.3">
      <c r="A68" s="393" t="s">
        <v>70</v>
      </c>
      <c r="B68" s="399">
        <f>B97</f>
        <v>2395</v>
      </c>
      <c r="C68" s="399">
        <f>C97</f>
        <v>2624</v>
      </c>
      <c r="D68" s="399">
        <f>D97</f>
        <v>2325</v>
      </c>
      <c r="E68" s="399">
        <f>E97</f>
        <v>2388</v>
      </c>
      <c r="F68" s="387"/>
    </row>
    <row r="69" spans="1:6" ht="32.25" thickBot="1" x14ac:dyDescent="0.3">
      <c r="A69" s="393" t="s">
        <v>71</v>
      </c>
      <c r="B69" s="399">
        <f>B68/B67</f>
        <v>49.895833333333336</v>
      </c>
      <c r="C69" s="399">
        <f>C68/C67</f>
        <v>54.666666666666664</v>
      </c>
      <c r="D69" s="399">
        <f>D68/D67</f>
        <v>48.4375</v>
      </c>
      <c r="E69" s="399">
        <f>E68/E67</f>
        <v>49.75</v>
      </c>
      <c r="F69" s="387"/>
    </row>
    <row r="70" spans="1:6" ht="16.5" thickBot="1" x14ac:dyDescent="0.3">
      <c r="A70" s="393" t="s">
        <v>72</v>
      </c>
      <c r="B70" s="400"/>
      <c r="C70" s="401">
        <f t="shared" ref="C70:E72" si="1">C67/B67-1</f>
        <v>0</v>
      </c>
      <c r="D70" s="401">
        <f t="shared" si="1"/>
        <v>0</v>
      </c>
      <c r="E70" s="401">
        <f t="shared" si="1"/>
        <v>0</v>
      </c>
      <c r="F70" s="387"/>
    </row>
    <row r="71" spans="1:6" ht="17.25" customHeight="1" thickBot="1" x14ac:dyDescent="0.3">
      <c r="A71" s="393" t="s">
        <v>74</v>
      </c>
      <c r="B71" s="400"/>
      <c r="C71" s="401">
        <f t="shared" si="1"/>
        <v>9.5615866388308879E-2</v>
      </c>
      <c r="D71" s="401">
        <f t="shared" si="1"/>
        <v>-0.11394817073170727</v>
      </c>
      <c r="E71" s="401">
        <f t="shared" si="1"/>
        <v>2.709677419354839E-2</v>
      </c>
      <c r="F71" s="387"/>
    </row>
    <row r="72" spans="1:6" ht="32.25" thickBot="1" x14ac:dyDescent="0.3">
      <c r="A72" s="393" t="s">
        <v>75</v>
      </c>
      <c r="B72" s="400"/>
      <c r="C72" s="401">
        <f t="shared" si="1"/>
        <v>9.5615866388308879E-2</v>
      </c>
      <c r="D72" s="401">
        <f t="shared" si="1"/>
        <v>-0.11394817073170727</v>
      </c>
      <c r="E72" s="401">
        <f t="shared" si="1"/>
        <v>2.709677419354839E-2</v>
      </c>
      <c r="F72" s="387"/>
    </row>
    <row r="73" spans="1:6" ht="28.5" customHeight="1" thickBot="1" x14ac:dyDescent="0.3">
      <c r="A73" s="1115" t="s">
        <v>445</v>
      </c>
      <c r="B73" s="1116"/>
      <c r="C73" s="1116"/>
      <c r="D73" s="1116"/>
      <c r="E73" s="1117"/>
      <c r="F73" s="387"/>
    </row>
    <row r="74" spans="1:6" ht="28.5" customHeight="1" x14ac:dyDescent="0.25">
      <c r="A74" s="1111"/>
      <c r="B74" s="389">
        <v>2019</v>
      </c>
      <c r="C74" s="389">
        <v>2020</v>
      </c>
      <c r="D74" s="389">
        <v>2021</v>
      </c>
      <c r="E74" s="389">
        <v>2022</v>
      </c>
      <c r="F74" s="387"/>
    </row>
    <row r="75" spans="1:6" ht="16.5" thickBot="1" x14ac:dyDescent="0.3">
      <c r="A75" s="1112"/>
      <c r="B75" s="398" t="s">
        <v>48</v>
      </c>
      <c r="C75" s="398" t="s">
        <v>49</v>
      </c>
      <c r="D75" s="398" t="s">
        <v>49</v>
      </c>
      <c r="E75" s="398" t="s">
        <v>49</v>
      </c>
      <c r="F75" s="387"/>
    </row>
    <row r="76" spans="1:6" ht="16.5" thickBot="1" x14ac:dyDescent="0.3">
      <c r="A76" s="402" t="s">
        <v>77</v>
      </c>
      <c r="B76" s="405">
        <f>B77</f>
        <v>0</v>
      </c>
      <c r="C76" s="405">
        <f>C77</f>
        <v>0</v>
      </c>
      <c r="D76" s="405">
        <f>D77</f>
        <v>0</v>
      </c>
      <c r="E76" s="405">
        <f>E77</f>
        <v>0</v>
      </c>
      <c r="F76" s="387"/>
    </row>
    <row r="77" spans="1:6" ht="16.5" thickBot="1" x14ac:dyDescent="0.3">
      <c r="A77" s="404" t="s">
        <v>78</v>
      </c>
      <c r="B77" s="406">
        <v>0</v>
      </c>
      <c r="C77" s="406">
        <v>0</v>
      </c>
      <c r="D77" s="406">
        <v>0</v>
      </c>
      <c r="E77" s="406">
        <v>0</v>
      </c>
      <c r="F77" s="387"/>
    </row>
    <row r="78" spans="1:6" ht="16.5" thickBot="1" x14ac:dyDescent="0.3">
      <c r="A78" s="404" t="s">
        <v>79</v>
      </c>
      <c r="B78" s="406"/>
      <c r="C78" s="407"/>
      <c r="D78" s="407"/>
      <c r="E78" s="407"/>
      <c r="F78" s="387"/>
    </row>
    <row r="79" spans="1:6" ht="32.25" thickBot="1" x14ac:dyDescent="0.3">
      <c r="A79" s="402" t="s">
        <v>80</v>
      </c>
      <c r="B79" s="405">
        <v>0</v>
      </c>
      <c r="C79" s="405">
        <v>0</v>
      </c>
      <c r="D79" s="405">
        <v>0</v>
      </c>
      <c r="E79" s="405">
        <v>0</v>
      </c>
      <c r="F79" s="387"/>
    </row>
    <row r="80" spans="1:6" ht="16.5" thickBot="1" x14ac:dyDescent="0.3">
      <c r="A80" s="404" t="s">
        <v>78</v>
      </c>
      <c r="B80" s="405">
        <v>0</v>
      </c>
      <c r="C80" s="405">
        <v>0</v>
      </c>
      <c r="D80" s="405">
        <v>0</v>
      </c>
      <c r="E80" s="405">
        <v>0</v>
      </c>
      <c r="F80" s="387"/>
    </row>
    <row r="81" spans="1:6" ht="15.75" customHeight="1" thickBot="1" x14ac:dyDescent="0.3">
      <c r="A81" s="404" t="s">
        <v>79</v>
      </c>
      <c r="B81" s="406"/>
      <c r="C81" s="405"/>
      <c r="D81" s="405"/>
      <c r="E81" s="405"/>
      <c r="F81" s="387"/>
    </row>
    <row r="82" spans="1:6" ht="12.75" customHeight="1" thickBot="1" x14ac:dyDescent="0.3">
      <c r="A82" s="402" t="s">
        <v>81</v>
      </c>
      <c r="B82" s="406">
        <f>B83</f>
        <v>2395</v>
      </c>
      <c r="C82" s="406">
        <f>C83</f>
        <v>2624</v>
      </c>
      <c r="D82" s="406">
        <f>D83</f>
        <v>2325</v>
      </c>
      <c r="E82" s="406">
        <f>E83</f>
        <v>2388</v>
      </c>
      <c r="F82" s="387"/>
    </row>
    <row r="83" spans="1:6" ht="9" customHeight="1" thickBot="1" x14ac:dyDescent="0.3">
      <c r="A83" s="404" t="s">
        <v>78</v>
      </c>
      <c r="B83" s="405">
        <v>2395</v>
      </c>
      <c r="C83" s="405">
        <v>2624</v>
      </c>
      <c r="D83" s="405">
        <v>2325</v>
      </c>
      <c r="E83" s="405">
        <v>2388</v>
      </c>
      <c r="F83" s="387"/>
    </row>
    <row r="84" spans="1:6" ht="16.5" thickBot="1" x14ac:dyDescent="0.3">
      <c r="A84" s="404" t="s">
        <v>79</v>
      </c>
      <c r="B84" s="406"/>
      <c r="C84" s="405"/>
      <c r="D84" s="405"/>
      <c r="E84" s="405"/>
      <c r="F84" s="387"/>
    </row>
    <row r="85" spans="1:6" ht="16.5" thickBot="1" x14ac:dyDescent="0.3">
      <c r="A85" s="402" t="s">
        <v>82</v>
      </c>
      <c r="B85" s="406"/>
      <c r="C85" s="405"/>
      <c r="D85" s="405"/>
      <c r="E85" s="405"/>
      <c r="F85" s="387"/>
    </row>
    <row r="86" spans="1:6" ht="16.5" thickBot="1" x14ac:dyDescent="0.3">
      <c r="A86" s="404" t="s">
        <v>78</v>
      </c>
      <c r="B86" s="406"/>
      <c r="C86" s="405"/>
      <c r="D86" s="405"/>
      <c r="E86" s="405"/>
      <c r="F86" s="387"/>
    </row>
    <row r="87" spans="1:6" ht="15" customHeight="1" thickBot="1" x14ac:dyDescent="0.3">
      <c r="A87" s="404" t="s">
        <v>79</v>
      </c>
      <c r="B87" s="406"/>
      <c r="C87" s="405"/>
      <c r="D87" s="405"/>
      <c r="E87" s="405"/>
      <c r="F87" s="387"/>
    </row>
    <row r="88" spans="1:6" ht="32.25" thickBot="1" x14ac:dyDescent="0.3">
      <c r="A88" s="402" t="s">
        <v>83</v>
      </c>
      <c r="B88" s="406"/>
      <c r="C88" s="405"/>
      <c r="D88" s="405"/>
      <c r="E88" s="405"/>
      <c r="F88" s="387"/>
    </row>
    <row r="89" spans="1:6" ht="16.5" thickBot="1" x14ac:dyDescent="0.3">
      <c r="A89" s="404" t="s">
        <v>78</v>
      </c>
      <c r="B89" s="406"/>
      <c r="C89" s="405"/>
      <c r="D89" s="405"/>
      <c r="E89" s="405"/>
      <c r="F89" s="387"/>
    </row>
    <row r="90" spans="1:6" ht="16.5" thickBot="1" x14ac:dyDescent="0.3">
      <c r="A90" s="404" t="s">
        <v>79</v>
      </c>
      <c r="B90" s="406"/>
      <c r="C90" s="405"/>
      <c r="D90" s="405"/>
      <c r="E90" s="405"/>
      <c r="F90" s="387"/>
    </row>
    <row r="91" spans="1:6" ht="16.5" thickBot="1" x14ac:dyDescent="0.3">
      <c r="A91" s="402" t="s">
        <v>84</v>
      </c>
      <c r="B91" s="406"/>
      <c r="C91" s="405"/>
      <c r="D91" s="405"/>
      <c r="E91" s="405"/>
      <c r="F91" s="387"/>
    </row>
    <row r="92" spans="1:6" ht="17.25" customHeight="1" thickBot="1" x14ac:dyDescent="0.3">
      <c r="A92" s="404" t="s">
        <v>78</v>
      </c>
      <c r="B92" s="406"/>
      <c r="C92" s="405"/>
      <c r="D92" s="405"/>
      <c r="E92" s="405"/>
      <c r="F92" s="387"/>
    </row>
    <row r="93" spans="1:6" ht="16.5" thickBot="1" x14ac:dyDescent="0.3">
      <c r="A93" s="404" t="s">
        <v>79</v>
      </c>
      <c r="B93" s="406"/>
      <c r="C93" s="405"/>
      <c r="D93" s="405"/>
      <c r="E93" s="405"/>
      <c r="F93" s="387"/>
    </row>
    <row r="94" spans="1:6" ht="12.75" customHeight="1" thickBot="1" x14ac:dyDescent="0.3">
      <c r="A94" s="402" t="s">
        <v>85</v>
      </c>
      <c r="B94" s="406"/>
      <c r="C94" s="405"/>
      <c r="D94" s="405"/>
      <c r="E94" s="405"/>
      <c r="F94" s="387"/>
    </row>
    <row r="95" spans="1:6" ht="9" customHeight="1" thickBot="1" x14ac:dyDescent="0.3">
      <c r="A95" s="404" t="s">
        <v>78</v>
      </c>
      <c r="B95" s="406"/>
      <c r="C95" s="405"/>
      <c r="D95" s="405"/>
      <c r="E95" s="405"/>
      <c r="F95" s="387"/>
    </row>
    <row r="96" spans="1:6" ht="16.5" thickBot="1" x14ac:dyDescent="0.3">
      <c r="A96" s="404" t="s">
        <v>79</v>
      </c>
      <c r="B96" s="406"/>
      <c r="C96" s="405"/>
      <c r="D96" s="405"/>
      <c r="E96" s="405"/>
      <c r="F96" s="387"/>
    </row>
    <row r="97" spans="1:6" ht="32.25" thickBot="1" x14ac:dyDescent="0.3">
      <c r="A97" s="414" t="s">
        <v>446</v>
      </c>
      <c r="B97" s="406">
        <f>B94+B91+B88+B85+B82+B79+B76</f>
        <v>2395</v>
      </c>
      <c r="C97" s="406">
        <f>C94+C91+C88+C85+C82+C79+C76</f>
        <v>2624</v>
      </c>
      <c r="D97" s="406">
        <f>D94+D91+D88+D85+D82+D79+D76</f>
        <v>2325</v>
      </c>
      <c r="E97" s="406">
        <f>E94+E91+E88+E85+E82+E79+E76</f>
        <v>2388</v>
      </c>
      <c r="F97" s="387"/>
    </row>
    <row r="98" spans="1:6" ht="16.5" thickBot="1" x14ac:dyDescent="0.3">
      <c r="A98" s="411" t="s">
        <v>87</v>
      </c>
      <c r="B98" s="412">
        <f>IF(B97-B68=0,0,"Error")</f>
        <v>0</v>
      </c>
      <c r="C98" s="412">
        <f>IF(C97-C68=0,0,"Error")</f>
        <v>0</v>
      </c>
      <c r="D98" s="412">
        <f>IF(D97-D68=0,0,"Error")</f>
        <v>0</v>
      </c>
      <c r="E98" s="412">
        <f>IF(E97-E68=0,0,"Error")</f>
        <v>0</v>
      </c>
      <c r="F98" s="387"/>
    </row>
    <row r="99" spans="1:6" ht="16.5" thickBot="1" x14ac:dyDescent="0.3">
      <c r="A99" s="413" t="s">
        <v>447</v>
      </c>
      <c r="B99" s="1091" t="s">
        <v>448</v>
      </c>
      <c r="C99" s="1092"/>
      <c r="D99" s="1092"/>
      <c r="E99" s="1093"/>
      <c r="F99" s="387"/>
    </row>
    <row r="100" spans="1:6" ht="15.75" customHeight="1" thickBot="1" x14ac:dyDescent="0.3">
      <c r="A100" s="393" t="s">
        <v>65</v>
      </c>
      <c r="B100" s="1099" t="s">
        <v>449</v>
      </c>
      <c r="C100" s="1100"/>
      <c r="D100" s="1100"/>
      <c r="E100" s="1101"/>
      <c r="F100" s="387"/>
    </row>
    <row r="101" spans="1:6" ht="16.5" thickBot="1" x14ac:dyDescent="0.3">
      <c r="A101" s="393" t="s">
        <v>67</v>
      </c>
      <c r="B101" s="1121" t="s">
        <v>450</v>
      </c>
      <c r="C101" s="1122"/>
      <c r="D101" s="1122"/>
      <c r="E101" s="1123"/>
      <c r="F101" s="387"/>
    </row>
    <row r="102" spans="1:6" ht="15.75" customHeight="1" x14ac:dyDescent="0.25">
      <c r="A102" s="1111"/>
      <c r="B102" s="389">
        <v>2019</v>
      </c>
      <c r="C102" s="389">
        <v>2020</v>
      </c>
      <c r="D102" s="389">
        <v>2021</v>
      </c>
      <c r="E102" s="389">
        <v>2022</v>
      </c>
      <c r="F102" s="387"/>
    </row>
    <row r="103" spans="1:6" ht="12.75" customHeight="1" thickBot="1" x14ac:dyDescent="0.3">
      <c r="A103" s="1112"/>
      <c r="B103" s="398" t="s">
        <v>48</v>
      </c>
      <c r="C103" s="398" t="s">
        <v>49</v>
      </c>
      <c r="D103" s="398" t="s">
        <v>49</v>
      </c>
      <c r="E103" s="398" t="s">
        <v>49</v>
      </c>
      <c r="F103" s="387"/>
    </row>
    <row r="104" spans="1:6" ht="21" customHeight="1" thickBot="1" x14ac:dyDescent="0.3">
      <c r="A104" s="393" t="s">
        <v>69</v>
      </c>
      <c r="B104" s="415">
        <v>15</v>
      </c>
      <c r="C104" s="415">
        <v>15</v>
      </c>
      <c r="D104" s="415">
        <v>14</v>
      </c>
      <c r="E104" s="415">
        <v>14</v>
      </c>
      <c r="F104" s="387"/>
    </row>
    <row r="105" spans="1:6" ht="16.5" thickBot="1" x14ac:dyDescent="0.3">
      <c r="A105" s="393" t="s">
        <v>70</v>
      </c>
      <c r="B105" s="399">
        <f>B134</f>
        <v>5358</v>
      </c>
      <c r="C105" s="399">
        <f>C134</f>
        <v>5870</v>
      </c>
      <c r="D105" s="399">
        <f>D134</f>
        <v>5202</v>
      </c>
      <c r="E105" s="399">
        <f>E134</f>
        <v>5341</v>
      </c>
      <c r="F105" s="387"/>
    </row>
    <row r="106" spans="1:6" ht="32.25" thickBot="1" x14ac:dyDescent="0.3">
      <c r="A106" s="393" t="s">
        <v>71</v>
      </c>
      <c r="B106" s="399">
        <f>B105/B104</f>
        <v>357.2</v>
      </c>
      <c r="C106" s="399">
        <f>C105/C104</f>
        <v>391.33333333333331</v>
      </c>
      <c r="D106" s="399">
        <f>D105/D104</f>
        <v>371.57142857142856</v>
      </c>
      <c r="E106" s="399">
        <f>E105/E104</f>
        <v>381.5</v>
      </c>
      <c r="F106" s="387"/>
    </row>
    <row r="107" spans="1:6" ht="16.5" thickBot="1" x14ac:dyDescent="0.3">
      <c r="A107" s="393" t="s">
        <v>72</v>
      </c>
      <c r="B107" s="400"/>
      <c r="C107" s="401">
        <f t="shared" ref="C107:E109" si="2">C104/B104-1</f>
        <v>0</v>
      </c>
      <c r="D107" s="401">
        <f t="shared" si="2"/>
        <v>-6.6666666666666652E-2</v>
      </c>
      <c r="E107" s="401">
        <f t="shared" si="2"/>
        <v>0</v>
      </c>
      <c r="F107" s="387"/>
    </row>
    <row r="108" spans="1:6" ht="15" customHeight="1" thickBot="1" x14ac:dyDescent="0.3">
      <c r="A108" s="393" t="s">
        <v>74</v>
      </c>
      <c r="B108" s="400"/>
      <c r="C108" s="401">
        <f t="shared" si="2"/>
        <v>9.5558044046285984E-2</v>
      </c>
      <c r="D108" s="401">
        <f t="shared" si="2"/>
        <v>-0.11379897785349236</v>
      </c>
      <c r="E108" s="401">
        <f t="shared" si="2"/>
        <v>2.6720492118416095E-2</v>
      </c>
      <c r="F108" s="387"/>
    </row>
    <row r="109" spans="1:6" ht="32.25" thickBot="1" x14ac:dyDescent="0.3">
      <c r="A109" s="393" t="s">
        <v>75</v>
      </c>
      <c r="B109" s="400"/>
      <c r="C109" s="401">
        <f t="shared" si="2"/>
        <v>9.5558044046285984E-2</v>
      </c>
      <c r="D109" s="401">
        <f t="shared" si="2"/>
        <v>-5.0498904843027548E-2</v>
      </c>
      <c r="E109" s="401">
        <f t="shared" si="2"/>
        <v>2.6720492118416095E-2</v>
      </c>
      <c r="F109" s="387"/>
    </row>
    <row r="110" spans="1:6" ht="15.75" customHeight="1" thickBot="1" x14ac:dyDescent="0.3">
      <c r="A110" s="1115" t="s">
        <v>451</v>
      </c>
      <c r="B110" s="1116"/>
      <c r="C110" s="1116"/>
      <c r="D110" s="1116"/>
      <c r="E110" s="1117"/>
      <c r="F110" s="387"/>
    </row>
    <row r="111" spans="1:6" ht="15.75" x14ac:dyDescent="0.25">
      <c r="A111" s="1111"/>
      <c r="B111" s="389">
        <v>2019</v>
      </c>
      <c r="C111" s="389">
        <v>2020</v>
      </c>
      <c r="D111" s="389">
        <v>2021</v>
      </c>
      <c r="E111" s="389">
        <v>2022</v>
      </c>
      <c r="F111" s="387"/>
    </row>
    <row r="112" spans="1:6" ht="16.5" thickBot="1" x14ac:dyDescent="0.3">
      <c r="A112" s="1112"/>
      <c r="B112" s="398" t="s">
        <v>48</v>
      </c>
      <c r="C112" s="398" t="s">
        <v>49</v>
      </c>
      <c r="D112" s="398" t="s">
        <v>49</v>
      </c>
      <c r="E112" s="398" t="s">
        <v>49</v>
      </c>
      <c r="F112" s="387"/>
    </row>
    <row r="113" spans="1:6" ht="17.25" customHeight="1" thickBot="1" x14ac:dyDescent="0.3">
      <c r="A113" s="402" t="s">
        <v>77</v>
      </c>
      <c r="B113" s="405">
        <v>0</v>
      </c>
      <c r="C113" s="405">
        <v>0</v>
      </c>
      <c r="D113" s="405">
        <v>0</v>
      </c>
      <c r="E113" s="405">
        <v>0</v>
      </c>
      <c r="F113" s="387"/>
    </row>
    <row r="114" spans="1:6" ht="16.5" thickBot="1" x14ac:dyDescent="0.3">
      <c r="A114" s="404" t="s">
        <v>78</v>
      </c>
      <c r="B114" s="405">
        <v>0</v>
      </c>
      <c r="C114" s="405">
        <v>0</v>
      </c>
      <c r="D114" s="405">
        <v>0</v>
      </c>
      <c r="E114" s="405">
        <v>0</v>
      </c>
      <c r="F114" s="387"/>
    </row>
    <row r="115" spans="1:6" ht="12.75" customHeight="1" thickBot="1" x14ac:dyDescent="0.3">
      <c r="A115" s="404" t="s">
        <v>79</v>
      </c>
      <c r="B115" s="406"/>
      <c r="C115" s="407"/>
      <c r="D115" s="407"/>
      <c r="E115" s="407"/>
      <c r="F115" s="387"/>
    </row>
    <row r="116" spans="1:6" ht="9" customHeight="1" thickBot="1" x14ac:dyDescent="0.3">
      <c r="A116" s="402" t="s">
        <v>80</v>
      </c>
      <c r="B116" s="405">
        <v>0</v>
      </c>
      <c r="C116" s="405">
        <v>0</v>
      </c>
      <c r="D116" s="405">
        <v>0</v>
      </c>
      <c r="E116" s="405">
        <v>0</v>
      </c>
      <c r="F116" s="387"/>
    </row>
    <row r="117" spans="1:6" ht="16.5" thickBot="1" x14ac:dyDescent="0.3">
      <c r="A117" s="404" t="s">
        <v>78</v>
      </c>
      <c r="B117" s="405">
        <v>0</v>
      </c>
      <c r="C117" s="405">
        <v>0</v>
      </c>
      <c r="D117" s="405">
        <v>0</v>
      </c>
      <c r="E117" s="405">
        <v>0</v>
      </c>
      <c r="F117" s="387"/>
    </row>
    <row r="118" spans="1:6" ht="16.5" thickBot="1" x14ac:dyDescent="0.3">
      <c r="A118" s="404" t="s">
        <v>79</v>
      </c>
      <c r="B118" s="406"/>
      <c r="C118" s="405"/>
      <c r="D118" s="405"/>
      <c r="E118" s="405"/>
      <c r="F118" s="387"/>
    </row>
    <row r="119" spans="1:6" ht="32.25" thickBot="1" x14ac:dyDescent="0.3">
      <c r="A119" s="402" t="s">
        <v>81</v>
      </c>
      <c r="B119" s="416">
        <f>B120</f>
        <v>5358</v>
      </c>
      <c r="C119" s="416">
        <f>C120</f>
        <v>5870</v>
      </c>
      <c r="D119" s="416">
        <f>D120</f>
        <v>5202</v>
      </c>
      <c r="E119" s="416">
        <f>E120</f>
        <v>5341</v>
      </c>
      <c r="F119" s="387"/>
    </row>
    <row r="120" spans="1:6" ht="16.5" thickBot="1" x14ac:dyDescent="0.3">
      <c r="A120" s="404" t="s">
        <v>78</v>
      </c>
      <c r="B120" s="416">
        <v>5358</v>
      </c>
      <c r="C120" s="417">
        <v>5870</v>
      </c>
      <c r="D120" s="417">
        <v>5202</v>
      </c>
      <c r="E120" s="417">
        <v>5341</v>
      </c>
      <c r="F120" s="387"/>
    </row>
    <row r="121" spans="1:6" ht="16.5" thickBot="1" x14ac:dyDescent="0.3">
      <c r="A121" s="404" t="s">
        <v>79</v>
      </c>
      <c r="B121" s="406"/>
      <c r="C121" s="405"/>
      <c r="D121" s="405"/>
      <c r="E121" s="405"/>
      <c r="F121" s="387"/>
    </row>
    <row r="122" spans="1:6" ht="16.5" thickBot="1" x14ac:dyDescent="0.3">
      <c r="A122" s="402" t="s">
        <v>82</v>
      </c>
      <c r="B122" s="406"/>
      <c r="C122" s="405"/>
      <c r="D122" s="405"/>
      <c r="E122" s="405"/>
      <c r="F122" s="387"/>
    </row>
    <row r="123" spans="1:6" ht="15.75" customHeight="1" thickBot="1" x14ac:dyDescent="0.3">
      <c r="A123" s="404" t="s">
        <v>78</v>
      </c>
      <c r="B123" s="406"/>
      <c r="C123" s="405"/>
      <c r="D123" s="405"/>
      <c r="E123" s="405"/>
      <c r="F123" s="387"/>
    </row>
    <row r="124" spans="1:6" ht="12.75" customHeight="1" thickBot="1" x14ac:dyDescent="0.3">
      <c r="A124" s="404" t="s">
        <v>79</v>
      </c>
      <c r="B124" s="406"/>
      <c r="C124" s="405"/>
      <c r="D124" s="405"/>
      <c r="E124" s="405"/>
      <c r="F124" s="387"/>
    </row>
    <row r="125" spans="1:6" ht="9" customHeight="1" thickBot="1" x14ac:dyDescent="0.3">
      <c r="A125" s="402" t="s">
        <v>83</v>
      </c>
      <c r="B125" s="406"/>
      <c r="C125" s="405"/>
      <c r="D125" s="405"/>
      <c r="E125" s="405"/>
      <c r="F125" s="387"/>
    </row>
    <row r="126" spans="1:6" ht="16.5" thickBot="1" x14ac:dyDescent="0.3">
      <c r="A126" s="404" t="s">
        <v>78</v>
      </c>
      <c r="B126" s="406"/>
      <c r="C126" s="405"/>
      <c r="D126" s="405"/>
      <c r="E126" s="405"/>
      <c r="F126" s="387"/>
    </row>
    <row r="127" spans="1:6" ht="16.5" thickBot="1" x14ac:dyDescent="0.3">
      <c r="A127" s="404" t="s">
        <v>79</v>
      </c>
      <c r="B127" s="406"/>
      <c r="C127" s="405"/>
      <c r="D127" s="405"/>
      <c r="E127" s="405"/>
      <c r="F127" s="387"/>
    </row>
    <row r="128" spans="1:6" ht="16.5" thickBot="1" x14ac:dyDescent="0.3">
      <c r="A128" s="402" t="s">
        <v>84</v>
      </c>
      <c r="B128" s="406">
        <v>0</v>
      </c>
      <c r="C128" s="405">
        <v>0</v>
      </c>
      <c r="D128" s="405">
        <v>0</v>
      </c>
      <c r="E128" s="405">
        <v>0</v>
      </c>
      <c r="F128" s="387"/>
    </row>
    <row r="129" spans="1:6" ht="15" customHeight="1" thickBot="1" x14ac:dyDescent="0.3">
      <c r="A129" s="404" t="s">
        <v>78</v>
      </c>
      <c r="B129" s="406"/>
      <c r="C129" s="405"/>
      <c r="D129" s="405"/>
      <c r="E129" s="405"/>
      <c r="F129" s="387"/>
    </row>
    <row r="130" spans="1:6" ht="16.5" thickBot="1" x14ac:dyDescent="0.3">
      <c r="A130" s="404" t="s">
        <v>79</v>
      </c>
      <c r="B130" s="406"/>
      <c r="C130" s="405"/>
      <c r="D130" s="405"/>
      <c r="E130" s="405"/>
      <c r="F130" s="387"/>
    </row>
    <row r="131" spans="1:6" ht="32.25" thickBot="1" x14ac:dyDescent="0.3">
      <c r="A131" s="402" t="s">
        <v>85</v>
      </c>
      <c r="B131" s="406"/>
      <c r="C131" s="405"/>
      <c r="D131" s="405"/>
      <c r="E131" s="405"/>
      <c r="F131" s="387"/>
    </row>
    <row r="132" spans="1:6" ht="15.75" customHeight="1" thickBot="1" x14ac:dyDescent="0.3">
      <c r="A132" s="404" t="s">
        <v>78</v>
      </c>
      <c r="B132" s="406"/>
      <c r="C132" s="405"/>
      <c r="D132" s="405"/>
      <c r="E132" s="405"/>
      <c r="F132" s="387"/>
    </row>
    <row r="133" spans="1:6" ht="23.25" customHeight="1" thickBot="1" x14ac:dyDescent="0.3">
      <c r="A133" s="404" t="s">
        <v>79</v>
      </c>
      <c r="B133" s="406"/>
      <c r="C133" s="405"/>
      <c r="D133" s="405"/>
      <c r="E133" s="405"/>
      <c r="F133" s="387"/>
    </row>
    <row r="134" spans="1:6" ht="32.25" thickBot="1" x14ac:dyDescent="0.3">
      <c r="A134" s="414" t="s">
        <v>452</v>
      </c>
      <c r="B134" s="406">
        <f>B131+B128+B125+B122+B119+B116+B113</f>
        <v>5358</v>
      </c>
      <c r="C134" s="406">
        <f>C131+C128+C125+C122+C119+C116+C113</f>
        <v>5870</v>
      </c>
      <c r="D134" s="406">
        <f>D131+D128+D125+D122+D119+D116+D113</f>
        <v>5202</v>
      </c>
      <c r="E134" s="406">
        <f>E131+E128+E125+E122+E119+E116+E113</f>
        <v>5341</v>
      </c>
      <c r="F134" s="387"/>
    </row>
    <row r="135" spans="1:6" ht="15.75" hidden="1" customHeight="1" x14ac:dyDescent="0.25">
      <c r="A135" s="418" t="s">
        <v>87</v>
      </c>
      <c r="B135" s="412">
        <f>IF(B134-B105=0,0,"Error")</f>
        <v>0</v>
      </c>
      <c r="C135" s="412">
        <f>IF(C134-C105=0,0,"Error")</f>
        <v>0</v>
      </c>
      <c r="D135" s="412">
        <f>IF(D134-D105=0,0,"Error")</f>
        <v>0</v>
      </c>
      <c r="E135" s="412">
        <f>IF(E134-E105=0,0,"Error")</f>
        <v>0</v>
      </c>
      <c r="F135" s="387"/>
    </row>
    <row r="136" spans="1:6" ht="31.5" customHeight="1" thickBot="1" x14ac:dyDescent="0.3">
      <c r="A136" s="419" t="s">
        <v>453</v>
      </c>
      <c r="B136" s="1116" t="s">
        <v>454</v>
      </c>
      <c r="C136" s="1116"/>
      <c r="D136" s="1116"/>
      <c r="E136" s="1117"/>
      <c r="F136" s="387"/>
    </row>
    <row r="137" spans="1:6" ht="21" customHeight="1" thickBot="1" x14ac:dyDescent="0.3">
      <c r="A137" s="393" t="s">
        <v>65</v>
      </c>
      <c r="B137" s="1099" t="s">
        <v>455</v>
      </c>
      <c r="C137" s="1100"/>
      <c r="D137" s="1100"/>
      <c r="E137" s="1101"/>
      <c r="F137" s="387"/>
    </row>
    <row r="138" spans="1:6" ht="16.5" thickBot="1" x14ac:dyDescent="0.3">
      <c r="A138" s="393" t="s">
        <v>67</v>
      </c>
      <c r="B138" s="1121" t="s">
        <v>309</v>
      </c>
      <c r="C138" s="1122"/>
      <c r="D138" s="1122"/>
      <c r="E138" s="1123"/>
      <c r="F138" s="387"/>
    </row>
    <row r="139" spans="1:6" ht="15.75" x14ac:dyDescent="0.25">
      <c r="A139" s="1111"/>
      <c r="B139" s="389">
        <v>2019</v>
      </c>
      <c r="C139" s="389">
        <v>2020</v>
      </c>
      <c r="D139" s="389">
        <v>2021</v>
      </c>
      <c r="E139" s="389">
        <v>2022</v>
      </c>
      <c r="F139" s="387"/>
    </row>
    <row r="140" spans="1:6" ht="15.75" customHeight="1" thickBot="1" x14ac:dyDescent="0.3">
      <c r="A140" s="1112"/>
      <c r="B140" s="398" t="s">
        <v>48</v>
      </c>
      <c r="C140" s="398" t="s">
        <v>49</v>
      </c>
      <c r="D140" s="398" t="s">
        <v>49</v>
      </c>
      <c r="E140" s="398" t="s">
        <v>49</v>
      </c>
      <c r="F140" s="387"/>
    </row>
    <row r="141" spans="1:6" ht="16.5" thickBot="1" x14ac:dyDescent="0.3">
      <c r="A141" s="393" t="s">
        <v>69</v>
      </c>
      <c r="B141" s="415">
        <f>B104+B67+B30</f>
        <v>293</v>
      </c>
      <c r="C141" s="415">
        <f>C104+C67+C30</f>
        <v>293</v>
      </c>
      <c r="D141" s="415">
        <f>D104+D67+D30</f>
        <v>292</v>
      </c>
      <c r="E141" s="415">
        <f>E104+E67+E30</f>
        <v>292</v>
      </c>
      <c r="F141" s="387"/>
    </row>
    <row r="142" spans="1:6" ht="16.5" thickBot="1" x14ac:dyDescent="0.3">
      <c r="A142" s="393" t="s">
        <v>70</v>
      </c>
      <c r="B142" s="399">
        <f>B171</f>
        <v>1724</v>
      </c>
      <c r="C142" s="399">
        <f>C171</f>
        <v>1888</v>
      </c>
      <c r="D142" s="399">
        <f>D171</f>
        <v>1674</v>
      </c>
      <c r="E142" s="399">
        <f>E171</f>
        <v>1718</v>
      </c>
      <c r="F142" s="387"/>
    </row>
    <row r="143" spans="1:6" ht="12.75" customHeight="1" thickBot="1" x14ac:dyDescent="0.3">
      <c r="A143" s="393" t="s">
        <v>71</v>
      </c>
      <c r="B143" s="399">
        <f>B142/B141</f>
        <v>5.8839590443686003</v>
      </c>
      <c r="C143" s="399">
        <f>C142/C141</f>
        <v>6.4436860068259385</v>
      </c>
      <c r="D143" s="399">
        <f>D142/D141</f>
        <v>5.7328767123287667</v>
      </c>
      <c r="E143" s="399">
        <f>E142/E141</f>
        <v>5.8835616438356162</v>
      </c>
      <c r="F143" s="387"/>
    </row>
    <row r="144" spans="1:6" ht="9" customHeight="1" thickBot="1" x14ac:dyDescent="0.3">
      <c r="A144" s="393" t="s">
        <v>72</v>
      </c>
      <c r="B144" s="400"/>
      <c r="C144" s="401">
        <f t="shared" ref="C144:E146" si="3">C141/B141-1</f>
        <v>0</v>
      </c>
      <c r="D144" s="401">
        <f t="shared" si="3"/>
        <v>-3.4129692832765013E-3</v>
      </c>
      <c r="E144" s="401">
        <f t="shared" si="3"/>
        <v>0</v>
      </c>
      <c r="F144" s="387"/>
    </row>
    <row r="145" spans="1:6" ht="32.25" thickBot="1" x14ac:dyDescent="0.3">
      <c r="A145" s="393" t="s">
        <v>74</v>
      </c>
      <c r="B145" s="400"/>
      <c r="C145" s="401">
        <f t="shared" si="3"/>
        <v>9.5127610208816771E-2</v>
      </c>
      <c r="D145" s="401">
        <f t="shared" si="3"/>
        <v>-0.11334745762711862</v>
      </c>
      <c r="E145" s="401">
        <f t="shared" si="3"/>
        <v>2.6284348864993978E-2</v>
      </c>
      <c r="F145" s="387"/>
    </row>
    <row r="146" spans="1:6" ht="32.25" thickBot="1" x14ac:dyDescent="0.3">
      <c r="A146" s="393" t="s">
        <v>75</v>
      </c>
      <c r="B146" s="400"/>
      <c r="C146" s="401">
        <f t="shared" si="3"/>
        <v>9.5127610208816771E-2</v>
      </c>
      <c r="D146" s="401">
        <f t="shared" si="3"/>
        <v>-0.11031097631762254</v>
      </c>
      <c r="E146" s="401">
        <f t="shared" si="3"/>
        <v>2.6284348864993978E-2</v>
      </c>
      <c r="F146" s="387"/>
    </row>
    <row r="147" spans="1:6" ht="15.75" customHeight="1" thickBot="1" x14ac:dyDescent="0.3">
      <c r="A147" s="1115" t="s">
        <v>456</v>
      </c>
      <c r="B147" s="1116"/>
      <c r="C147" s="1116"/>
      <c r="D147" s="1116"/>
      <c r="E147" s="1117"/>
      <c r="F147" s="387"/>
    </row>
    <row r="148" spans="1:6" ht="15.75" x14ac:dyDescent="0.25">
      <c r="A148" s="1111"/>
      <c r="B148" s="389">
        <v>2019</v>
      </c>
      <c r="C148" s="389">
        <v>2020</v>
      </c>
      <c r="D148" s="389">
        <v>2021</v>
      </c>
      <c r="E148" s="389">
        <v>2022</v>
      </c>
      <c r="F148" s="387"/>
    </row>
    <row r="149" spans="1:6" ht="16.5" thickBot="1" x14ac:dyDescent="0.3">
      <c r="A149" s="1112"/>
      <c r="B149" s="398" t="s">
        <v>48</v>
      </c>
      <c r="C149" s="398" t="s">
        <v>49</v>
      </c>
      <c r="D149" s="398" t="s">
        <v>49</v>
      </c>
      <c r="E149" s="398" t="s">
        <v>49</v>
      </c>
      <c r="F149" s="387"/>
    </row>
    <row r="150" spans="1:6" ht="24.75" customHeight="1" thickBot="1" x14ac:dyDescent="0.3">
      <c r="A150" s="402" t="s">
        <v>77</v>
      </c>
      <c r="B150" s="405">
        <v>0</v>
      </c>
      <c r="C150" s="405">
        <v>0</v>
      </c>
      <c r="D150" s="405">
        <v>0</v>
      </c>
      <c r="E150" s="405">
        <v>0</v>
      </c>
      <c r="F150" s="387"/>
    </row>
    <row r="151" spans="1:6" ht="12.75" customHeight="1" thickBot="1" x14ac:dyDescent="0.3">
      <c r="A151" s="404" t="s">
        <v>78</v>
      </c>
      <c r="B151" s="405">
        <v>0</v>
      </c>
      <c r="C151" s="405">
        <v>0</v>
      </c>
      <c r="D151" s="405">
        <v>0</v>
      </c>
      <c r="E151" s="405">
        <v>0</v>
      </c>
      <c r="F151" s="387"/>
    </row>
    <row r="152" spans="1:6" ht="9" customHeight="1" thickBot="1" x14ac:dyDescent="0.3">
      <c r="A152" s="404" t="s">
        <v>79</v>
      </c>
      <c r="B152" s="406"/>
      <c r="C152" s="407"/>
      <c r="D152" s="407"/>
      <c r="E152" s="407"/>
      <c r="F152" s="387"/>
    </row>
    <row r="153" spans="1:6" ht="24.75" customHeight="1" thickBot="1" x14ac:dyDescent="0.3">
      <c r="A153" s="402" t="s">
        <v>80</v>
      </c>
      <c r="B153" s="405">
        <v>0</v>
      </c>
      <c r="C153" s="405">
        <v>0</v>
      </c>
      <c r="D153" s="405">
        <v>0</v>
      </c>
      <c r="E153" s="405">
        <v>0</v>
      </c>
      <c r="F153" s="387"/>
    </row>
    <row r="154" spans="1:6" ht="38.25" customHeight="1" thickBot="1" x14ac:dyDescent="0.3">
      <c r="A154" s="404" t="s">
        <v>78</v>
      </c>
      <c r="B154" s="405">
        <v>0</v>
      </c>
      <c r="C154" s="405">
        <v>0</v>
      </c>
      <c r="D154" s="405">
        <v>0</v>
      </c>
      <c r="E154" s="405">
        <v>0</v>
      </c>
      <c r="F154" s="387"/>
    </row>
    <row r="155" spans="1:6" ht="24.75" customHeight="1" thickBot="1" x14ac:dyDescent="0.3">
      <c r="A155" s="404" t="s">
        <v>79</v>
      </c>
      <c r="B155" s="406"/>
      <c r="C155" s="405"/>
      <c r="D155" s="405"/>
      <c r="E155" s="405"/>
      <c r="F155" s="387"/>
    </row>
    <row r="156" spans="1:6" ht="24.75" customHeight="1" thickBot="1" x14ac:dyDescent="0.3">
      <c r="A156" s="402" t="s">
        <v>81</v>
      </c>
      <c r="B156" s="416">
        <f>B157</f>
        <v>1724</v>
      </c>
      <c r="C156" s="416">
        <f>C157</f>
        <v>1888</v>
      </c>
      <c r="D156" s="416">
        <f>D157</f>
        <v>1674</v>
      </c>
      <c r="E156" s="416">
        <f>E157</f>
        <v>1718</v>
      </c>
      <c r="F156" s="387"/>
    </row>
    <row r="157" spans="1:6" ht="39" customHeight="1" thickBot="1" x14ac:dyDescent="0.3">
      <c r="A157" s="404" t="s">
        <v>78</v>
      </c>
      <c r="B157" s="416">
        <v>1724</v>
      </c>
      <c r="C157" s="417">
        <v>1888</v>
      </c>
      <c r="D157" s="417">
        <v>1674</v>
      </c>
      <c r="E157" s="417">
        <v>1718</v>
      </c>
      <c r="F157" s="387"/>
    </row>
    <row r="158" spans="1:6" ht="35.25" customHeight="1" thickBot="1" x14ac:dyDescent="0.3">
      <c r="A158" s="404" t="s">
        <v>79</v>
      </c>
      <c r="B158" s="406"/>
      <c r="C158" s="405"/>
      <c r="D158" s="405"/>
      <c r="E158" s="405"/>
      <c r="F158" s="387"/>
    </row>
    <row r="159" spans="1:6" ht="24.75" customHeight="1" thickBot="1" x14ac:dyDescent="0.3">
      <c r="A159" s="402" t="s">
        <v>82</v>
      </c>
      <c r="B159" s="406"/>
      <c r="C159" s="405"/>
      <c r="D159" s="405"/>
      <c r="E159" s="405"/>
      <c r="F159" s="387"/>
    </row>
    <row r="160" spans="1:6" ht="16.5" thickBot="1" x14ac:dyDescent="0.3">
      <c r="A160" s="404" t="s">
        <v>78</v>
      </c>
      <c r="B160" s="406"/>
      <c r="C160" s="405"/>
      <c r="D160" s="405"/>
      <c r="E160" s="405"/>
      <c r="F160" s="387"/>
    </row>
    <row r="161" spans="1:6" ht="16.5" thickBot="1" x14ac:dyDescent="0.3">
      <c r="A161" s="404" t="s">
        <v>79</v>
      </c>
      <c r="B161" s="406"/>
      <c r="C161" s="405"/>
      <c r="D161" s="405"/>
      <c r="E161" s="405"/>
      <c r="F161" s="387"/>
    </row>
    <row r="162" spans="1:6" ht="32.25" thickBot="1" x14ac:dyDescent="0.3">
      <c r="A162" s="402" t="s">
        <v>83</v>
      </c>
      <c r="B162" s="406"/>
      <c r="C162" s="405"/>
      <c r="D162" s="405"/>
      <c r="E162" s="405"/>
      <c r="F162" s="387"/>
    </row>
    <row r="163" spans="1:6" ht="16.5" thickBot="1" x14ac:dyDescent="0.3">
      <c r="A163" s="404" t="s">
        <v>78</v>
      </c>
      <c r="B163" s="406"/>
      <c r="C163" s="405"/>
      <c r="D163" s="405"/>
      <c r="E163" s="405"/>
      <c r="F163" s="387"/>
    </row>
    <row r="164" spans="1:6" ht="16.5" thickBot="1" x14ac:dyDescent="0.3">
      <c r="A164" s="404" t="s">
        <v>79</v>
      </c>
      <c r="B164" s="406"/>
      <c r="C164" s="405"/>
      <c r="D164" s="405"/>
      <c r="E164" s="405"/>
      <c r="F164" s="387"/>
    </row>
    <row r="165" spans="1:6" ht="16.5" thickBot="1" x14ac:dyDescent="0.3">
      <c r="A165" s="402" t="s">
        <v>84</v>
      </c>
      <c r="B165" s="406">
        <v>0</v>
      </c>
      <c r="C165" s="405">
        <v>0</v>
      </c>
      <c r="D165" s="405">
        <v>0</v>
      </c>
      <c r="E165" s="405">
        <v>0</v>
      </c>
      <c r="F165" s="387"/>
    </row>
    <row r="166" spans="1:6" ht="30.75" customHeight="1" thickBot="1" x14ac:dyDescent="0.3">
      <c r="A166" s="404" t="s">
        <v>78</v>
      </c>
      <c r="B166" s="406"/>
      <c r="C166" s="405"/>
      <c r="D166" s="405"/>
      <c r="E166" s="405"/>
      <c r="F166" s="387"/>
    </row>
    <row r="167" spans="1:6" ht="26.25" customHeight="1" thickBot="1" x14ac:dyDescent="0.3">
      <c r="A167" s="404" t="s">
        <v>79</v>
      </c>
      <c r="B167" s="406"/>
      <c r="C167" s="405"/>
      <c r="D167" s="405"/>
      <c r="E167" s="405"/>
      <c r="F167" s="387"/>
    </row>
    <row r="168" spans="1:6" ht="32.25" thickBot="1" x14ac:dyDescent="0.3">
      <c r="A168" s="402" t="s">
        <v>85</v>
      </c>
      <c r="B168" s="406"/>
      <c r="C168" s="405"/>
      <c r="D168" s="405"/>
      <c r="E168" s="405"/>
      <c r="F168" s="387"/>
    </row>
    <row r="169" spans="1:6" ht="16.5" thickBot="1" x14ac:dyDescent="0.3">
      <c r="A169" s="404" t="s">
        <v>78</v>
      </c>
      <c r="B169" s="406"/>
      <c r="C169" s="405"/>
      <c r="D169" s="405"/>
      <c r="E169" s="405"/>
      <c r="F169" s="387"/>
    </row>
    <row r="170" spans="1:6" ht="16.5" thickBot="1" x14ac:dyDescent="0.3">
      <c r="A170" s="404" t="s">
        <v>79</v>
      </c>
      <c r="B170" s="406"/>
      <c r="C170" s="405"/>
      <c r="D170" s="405"/>
      <c r="E170" s="405"/>
      <c r="F170" s="387"/>
    </row>
    <row r="171" spans="1:6" ht="32.25" thickBot="1" x14ac:dyDescent="0.3">
      <c r="A171" s="414" t="s">
        <v>457</v>
      </c>
      <c r="B171" s="406">
        <f>B168+B165+B162+B159+B156+B153+B150</f>
        <v>1724</v>
      </c>
      <c r="C171" s="406">
        <f>C168+C165+C162+C159+C156+C153+C150</f>
        <v>1888</v>
      </c>
      <c r="D171" s="406">
        <f>D168+D165+D162+D159+D156+D153+D150</f>
        <v>1674</v>
      </c>
      <c r="E171" s="406">
        <f>E168+E165+E162+E159+E156+E153+E150</f>
        <v>1718</v>
      </c>
      <c r="F171" s="387"/>
    </row>
    <row r="172" spans="1:6" ht="16.5" thickBot="1" x14ac:dyDescent="0.3">
      <c r="A172" s="411" t="s">
        <v>87</v>
      </c>
      <c r="B172" s="412">
        <f>IF(B171-B142=0,0,"Error")</f>
        <v>0</v>
      </c>
      <c r="C172" s="412">
        <f>IF(C171-C142=0,0,"Error")</f>
        <v>0</v>
      </c>
      <c r="D172" s="412">
        <f>IF(D171-D142=0,0,"Error")</f>
        <v>0</v>
      </c>
      <c r="E172" s="412">
        <f>IF(E171-E142=0,0,"Error")</f>
        <v>0</v>
      </c>
      <c r="F172" s="387"/>
    </row>
    <row r="173" spans="1:6" ht="16.5" thickBot="1" x14ac:dyDescent="0.3">
      <c r="A173" s="1091" t="s">
        <v>100</v>
      </c>
      <c r="B173" s="1092"/>
      <c r="C173" s="1092"/>
      <c r="D173" s="1092"/>
      <c r="E173" s="1093"/>
      <c r="F173" s="387"/>
    </row>
    <row r="174" spans="1:6" ht="32.25" thickBot="1" x14ac:dyDescent="0.3">
      <c r="A174" s="420" t="s">
        <v>121</v>
      </c>
      <c r="B174" s="1124" t="s">
        <v>458</v>
      </c>
      <c r="C174" s="1125"/>
      <c r="D174" s="1125"/>
      <c r="E174" s="1126"/>
      <c r="F174" s="387"/>
    </row>
    <row r="175" spans="1:6" ht="40.5" customHeight="1" thickBot="1" x14ac:dyDescent="0.3">
      <c r="A175" s="397" t="s">
        <v>63</v>
      </c>
      <c r="B175" s="421" t="s">
        <v>459</v>
      </c>
      <c r="C175" s="422" t="s">
        <v>264</v>
      </c>
      <c r="D175" s="423" t="s">
        <v>460</v>
      </c>
      <c r="E175" s="424"/>
      <c r="F175" s="387"/>
    </row>
    <row r="176" spans="1:6" ht="16.5" thickBot="1" x14ac:dyDescent="0.3">
      <c r="A176" s="393" t="s">
        <v>65</v>
      </c>
      <c r="B176" s="1127" t="s">
        <v>461</v>
      </c>
      <c r="C176" s="1128"/>
      <c r="D176" s="1128"/>
      <c r="E176" s="1129"/>
      <c r="F176" s="387"/>
    </row>
    <row r="177" spans="1:8" ht="25.5" customHeight="1" thickBot="1" x14ac:dyDescent="0.3">
      <c r="A177" s="393" t="s">
        <v>67</v>
      </c>
      <c r="B177" s="1118" t="s">
        <v>450</v>
      </c>
      <c r="C177" s="1119"/>
      <c r="D177" s="1119"/>
      <c r="E177" s="1120"/>
      <c r="F177" s="387"/>
    </row>
    <row r="178" spans="1:8" ht="17.25" customHeight="1" x14ac:dyDescent="0.25">
      <c r="A178" s="1111"/>
      <c r="B178" s="389">
        <v>2019</v>
      </c>
      <c r="C178" s="389">
        <v>2020</v>
      </c>
      <c r="D178" s="389">
        <v>2021</v>
      </c>
      <c r="E178" s="389">
        <v>2022</v>
      </c>
      <c r="F178" s="387"/>
    </row>
    <row r="179" spans="1:8" ht="22.5" customHeight="1" thickBot="1" x14ac:dyDescent="0.3">
      <c r="A179" s="1112"/>
      <c r="B179" s="398" t="s">
        <v>48</v>
      </c>
      <c r="C179" s="398" t="s">
        <v>49</v>
      </c>
      <c r="D179" s="398" t="s">
        <v>49</v>
      </c>
      <c r="E179" s="398" t="s">
        <v>49</v>
      </c>
      <c r="F179" s="387"/>
    </row>
    <row r="180" spans="1:8" ht="23.25" customHeight="1" thickBot="1" x14ac:dyDescent="0.3">
      <c r="A180" s="393" t="s">
        <v>69</v>
      </c>
      <c r="B180" s="399"/>
      <c r="C180" s="399">
        <v>0</v>
      </c>
      <c r="D180" s="399">
        <v>25</v>
      </c>
      <c r="E180" s="399">
        <v>0</v>
      </c>
      <c r="F180" s="387"/>
    </row>
    <row r="181" spans="1:8" ht="24.75" customHeight="1" thickBot="1" x14ac:dyDescent="0.3">
      <c r="A181" s="393" t="s">
        <v>70</v>
      </c>
      <c r="B181" s="399"/>
      <c r="C181" s="399">
        <v>0</v>
      </c>
      <c r="D181" s="399">
        <f>D194</f>
        <v>2500</v>
      </c>
      <c r="E181" s="399">
        <f>E244-E206</f>
        <v>0</v>
      </c>
      <c r="F181" s="387"/>
    </row>
    <row r="182" spans="1:8" ht="16.5" customHeight="1" thickBot="1" x14ac:dyDescent="0.3">
      <c r="A182" s="393" t="s">
        <v>71</v>
      </c>
      <c r="B182" s="399"/>
      <c r="C182" s="425" t="e">
        <f>C181/C180</f>
        <v>#DIV/0!</v>
      </c>
      <c r="D182" s="399">
        <f>D181/D180</f>
        <v>100</v>
      </c>
      <c r="E182" s="425" t="e">
        <f>E181/E180</f>
        <v>#DIV/0!</v>
      </c>
      <c r="F182" s="387"/>
    </row>
    <row r="183" spans="1:8" ht="15" customHeight="1" thickBot="1" x14ac:dyDescent="0.3">
      <c r="A183" s="393" t="s">
        <v>72</v>
      </c>
      <c r="B183" s="400" t="s">
        <v>73</v>
      </c>
      <c r="C183" s="426" t="e">
        <f t="shared" ref="C183:E185" si="4">C180/B180-1</f>
        <v>#DIV/0!</v>
      </c>
      <c r="D183" s="425" t="e">
        <f t="shared" si="4"/>
        <v>#DIV/0!</v>
      </c>
      <c r="E183" s="425">
        <f t="shared" si="4"/>
        <v>-1</v>
      </c>
      <c r="F183" s="387"/>
      <c r="G183" s="207"/>
      <c r="H183" s="207"/>
    </row>
    <row r="184" spans="1:8" ht="32.25" thickBot="1" x14ac:dyDescent="0.3">
      <c r="A184" s="393" t="s">
        <v>74</v>
      </c>
      <c r="B184" s="400" t="s">
        <v>73</v>
      </c>
      <c r="C184" s="426" t="e">
        <f t="shared" si="4"/>
        <v>#DIV/0!</v>
      </c>
      <c r="D184" s="426" t="e">
        <f t="shared" si="4"/>
        <v>#DIV/0!</v>
      </c>
      <c r="E184" s="426">
        <f t="shared" si="4"/>
        <v>-1</v>
      </c>
      <c r="F184" s="387"/>
    </row>
    <row r="185" spans="1:8" ht="32.25" thickBot="1" x14ac:dyDescent="0.3">
      <c r="A185" s="393" t="s">
        <v>75</v>
      </c>
      <c r="B185" s="400" t="s">
        <v>73</v>
      </c>
      <c r="C185" s="426" t="e">
        <f t="shared" si="4"/>
        <v>#DIV/0!</v>
      </c>
      <c r="D185" s="426" t="e">
        <f t="shared" si="4"/>
        <v>#DIV/0!</v>
      </c>
      <c r="E185" s="426" t="e">
        <f t="shared" si="4"/>
        <v>#DIV/0!</v>
      </c>
      <c r="F185" s="387"/>
    </row>
    <row r="186" spans="1:8" ht="15.75" customHeight="1" thickBot="1" x14ac:dyDescent="0.3">
      <c r="A186" s="1115" t="s">
        <v>462</v>
      </c>
      <c r="B186" s="1116"/>
      <c r="C186" s="1116"/>
      <c r="D186" s="1116"/>
      <c r="E186" s="1117"/>
      <c r="F186" s="387"/>
    </row>
    <row r="187" spans="1:8" ht="15.75" customHeight="1" x14ac:dyDescent="0.25">
      <c r="A187" s="1111"/>
      <c r="B187" s="389">
        <v>2019</v>
      </c>
      <c r="C187" s="389">
        <v>2020</v>
      </c>
      <c r="D187" s="389">
        <v>2021</v>
      </c>
      <c r="E187" s="389">
        <v>2022</v>
      </c>
      <c r="F187" s="387"/>
    </row>
    <row r="188" spans="1:8" ht="16.5" thickBot="1" x14ac:dyDescent="0.3">
      <c r="A188" s="1112"/>
      <c r="B188" s="398" t="s">
        <v>48</v>
      </c>
      <c r="C188" s="398" t="s">
        <v>49</v>
      </c>
      <c r="D188" s="398" t="s">
        <v>49</v>
      </c>
      <c r="E188" s="398" t="s">
        <v>49</v>
      </c>
      <c r="F188" s="387"/>
    </row>
    <row r="189" spans="1:8" ht="32.25" thickBot="1" x14ac:dyDescent="0.3">
      <c r="A189" s="402" t="s">
        <v>110</v>
      </c>
      <c r="B189" s="405">
        <f>B190+B191+B192+B193</f>
        <v>0</v>
      </c>
      <c r="C189" s="405">
        <f>C190+C191+C192+C193</f>
        <v>0</v>
      </c>
      <c r="D189" s="405">
        <f>D190+D191+D192+D193</f>
        <v>0</v>
      </c>
      <c r="E189" s="405">
        <f>E190+E191+E192+E193</f>
        <v>0</v>
      </c>
      <c r="F189" s="387"/>
    </row>
    <row r="190" spans="1:8" ht="12.75" customHeight="1" thickBot="1" x14ac:dyDescent="0.3">
      <c r="A190" s="404" t="s">
        <v>78</v>
      </c>
      <c r="B190" s="405"/>
      <c r="C190" s="405"/>
      <c r="D190" s="405"/>
      <c r="E190" s="405"/>
      <c r="F190" s="387"/>
    </row>
    <row r="191" spans="1:8" ht="9" customHeight="1" thickBot="1" x14ac:dyDescent="0.3">
      <c r="A191" s="404" t="s">
        <v>111</v>
      </c>
      <c r="B191" s="405"/>
      <c r="C191" s="405"/>
      <c r="D191" s="405"/>
      <c r="E191" s="405"/>
      <c r="F191" s="387"/>
    </row>
    <row r="192" spans="1:8" ht="16.5" thickBot="1" x14ac:dyDescent="0.3">
      <c r="A192" s="404" t="s">
        <v>112</v>
      </c>
      <c r="B192" s="405"/>
      <c r="C192" s="405"/>
      <c r="D192" s="405"/>
      <c r="E192" s="405"/>
      <c r="F192" s="387"/>
    </row>
    <row r="193" spans="1:8" ht="16.5" thickBot="1" x14ac:dyDescent="0.3">
      <c r="A193" s="404" t="s">
        <v>113</v>
      </c>
      <c r="B193" s="405"/>
      <c r="C193" s="405"/>
      <c r="D193" s="405"/>
      <c r="E193" s="405"/>
      <c r="F193" s="387"/>
    </row>
    <row r="194" spans="1:8" ht="16.5" thickBot="1" x14ac:dyDescent="0.3">
      <c r="A194" s="402" t="s">
        <v>114</v>
      </c>
      <c r="B194" s="406">
        <f>B195+B196+B197+B198</f>
        <v>0</v>
      </c>
      <c r="C194" s="406">
        <f>C195+C196+C197+C198</f>
        <v>0</v>
      </c>
      <c r="D194" s="406">
        <f>D195+D196+D197+D198</f>
        <v>2500</v>
      </c>
      <c r="E194" s="406">
        <f>E195+E196+E197+E198</f>
        <v>0</v>
      </c>
      <c r="F194" s="387"/>
    </row>
    <row r="195" spans="1:8" ht="16.5" thickBot="1" x14ac:dyDescent="0.3">
      <c r="A195" s="404" t="s">
        <v>78</v>
      </c>
      <c r="B195" s="406"/>
      <c r="C195" s="405"/>
      <c r="D195" s="405">
        <v>2500</v>
      </c>
      <c r="E195" s="405"/>
      <c r="F195" s="387"/>
    </row>
    <row r="196" spans="1:8" ht="16.5" thickBot="1" x14ac:dyDescent="0.3">
      <c r="A196" s="404" t="s">
        <v>111</v>
      </c>
      <c r="B196" s="406"/>
      <c r="C196" s="405"/>
      <c r="D196" s="405"/>
      <c r="E196" s="405"/>
      <c r="F196" s="387"/>
    </row>
    <row r="197" spans="1:8" ht="24.75" customHeight="1" thickBot="1" x14ac:dyDescent="0.3">
      <c r="A197" s="404" t="s">
        <v>112</v>
      </c>
      <c r="B197" s="406"/>
      <c r="C197" s="405"/>
      <c r="D197" s="405"/>
      <c r="E197" s="405"/>
      <c r="F197" s="387"/>
    </row>
    <row r="198" spans="1:8" ht="12.75" customHeight="1" thickBot="1" x14ac:dyDescent="0.3">
      <c r="A198" s="404" t="s">
        <v>113</v>
      </c>
      <c r="B198" s="406"/>
      <c r="C198" s="405"/>
      <c r="D198" s="405"/>
      <c r="E198" s="405"/>
      <c r="F198" s="387"/>
    </row>
    <row r="199" spans="1:8" ht="9" customHeight="1" thickBot="1" x14ac:dyDescent="0.3">
      <c r="A199" s="427" t="s">
        <v>86</v>
      </c>
      <c r="B199" s="406">
        <f>B189+B194</f>
        <v>0</v>
      </c>
      <c r="C199" s="406">
        <f>C189+C194</f>
        <v>0</v>
      </c>
      <c r="D199" s="406">
        <f>D189+D194</f>
        <v>2500</v>
      </c>
      <c r="E199" s="406">
        <f>E189+E194</f>
        <v>0</v>
      </c>
      <c r="F199" s="387"/>
    </row>
    <row r="200" spans="1:8" ht="36" customHeight="1" thickBot="1" x14ac:dyDescent="0.3">
      <c r="A200" s="397" t="s">
        <v>88</v>
      </c>
      <c r="B200" s="428" t="s">
        <v>463</v>
      </c>
      <c r="C200" s="422" t="s">
        <v>264</v>
      </c>
      <c r="D200" s="1130" t="s">
        <v>460</v>
      </c>
      <c r="E200" s="1131"/>
      <c r="F200" s="387"/>
    </row>
    <row r="201" spans="1:8" ht="38.25" customHeight="1" thickBot="1" x14ac:dyDescent="0.3">
      <c r="A201" s="393" t="s">
        <v>65</v>
      </c>
      <c r="B201" s="1132" t="s">
        <v>463</v>
      </c>
      <c r="C201" s="1133"/>
      <c r="D201" s="1133"/>
      <c r="E201" s="1134"/>
      <c r="F201" s="387"/>
    </row>
    <row r="202" spans="1:8" ht="24.75" customHeight="1" thickBot="1" x14ac:dyDescent="0.3">
      <c r="A202" s="393" t="s">
        <v>67</v>
      </c>
      <c r="B202" s="1118" t="s">
        <v>309</v>
      </c>
      <c r="C202" s="1119"/>
      <c r="D202" s="1119"/>
      <c r="E202" s="1120"/>
      <c r="F202" s="387"/>
    </row>
    <row r="203" spans="1:8" ht="24.75" customHeight="1" x14ac:dyDescent="0.25">
      <c r="A203" s="1111"/>
      <c r="B203" s="389">
        <v>2019</v>
      </c>
      <c r="C203" s="389">
        <v>2020</v>
      </c>
      <c r="D203" s="389">
        <v>2021</v>
      </c>
      <c r="E203" s="389">
        <v>2022</v>
      </c>
      <c r="F203" s="387"/>
    </row>
    <row r="204" spans="1:8" ht="39" customHeight="1" thickBot="1" x14ac:dyDescent="0.3">
      <c r="A204" s="1112"/>
      <c r="B204" s="398" t="s">
        <v>48</v>
      </c>
      <c r="C204" s="398" t="s">
        <v>49</v>
      </c>
      <c r="D204" s="398" t="s">
        <v>49</v>
      </c>
      <c r="E204" s="398" t="s">
        <v>49</v>
      </c>
      <c r="F204" s="387"/>
    </row>
    <row r="205" spans="1:8" ht="35.25" customHeight="1" thickBot="1" x14ac:dyDescent="0.3">
      <c r="A205" s="393" t="s">
        <v>69</v>
      </c>
      <c r="B205" s="400"/>
      <c r="C205" s="400">
        <v>1</v>
      </c>
      <c r="D205" s="400">
        <v>0</v>
      </c>
      <c r="E205" s="400">
        <v>0</v>
      </c>
      <c r="F205" s="387"/>
    </row>
    <row r="206" spans="1:8" ht="24.75" customHeight="1" thickBot="1" x14ac:dyDescent="0.3">
      <c r="A206" s="393" t="s">
        <v>70</v>
      </c>
      <c r="B206" s="399">
        <f>B224</f>
        <v>0</v>
      </c>
      <c r="C206" s="399">
        <f>C224</f>
        <v>12000</v>
      </c>
      <c r="D206" s="399">
        <f>D224</f>
        <v>0</v>
      </c>
      <c r="E206" s="399">
        <f>E224</f>
        <v>0</v>
      </c>
      <c r="F206" s="387"/>
    </row>
    <row r="207" spans="1:8" ht="32.25" thickBot="1" x14ac:dyDescent="0.3">
      <c r="A207" s="393" t="s">
        <v>71</v>
      </c>
      <c r="B207" s="400" t="s">
        <v>73</v>
      </c>
      <c r="C207" s="399">
        <f>C206/C205</f>
        <v>12000</v>
      </c>
      <c r="D207" s="425" t="e">
        <f>D206/D205</f>
        <v>#DIV/0!</v>
      </c>
      <c r="E207" s="425" t="e">
        <f>E206/E205</f>
        <v>#DIV/0!</v>
      </c>
      <c r="F207" s="387"/>
    </row>
    <row r="208" spans="1:8" ht="16.5" thickBot="1" x14ac:dyDescent="0.3">
      <c r="A208" s="393" t="s">
        <v>72</v>
      </c>
      <c r="B208" s="400" t="s">
        <v>73</v>
      </c>
      <c r="C208" s="425" t="e">
        <f t="shared" ref="C208:E210" si="5">C205/B205-1</f>
        <v>#DIV/0!</v>
      </c>
      <c r="D208" s="425">
        <f t="shared" si="5"/>
        <v>-1</v>
      </c>
      <c r="E208" s="425" t="e">
        <f t="shared" si="5"/>
        <v>#DIV/0!</v>
      </c>
      <c r="F208" s="387"/>
      <c r="G208" s="207"/>
      <c r="H208" s="207"/>
    </row>
    <row r="209" spans="1:6" ht="32.25" thickBot="1" x14ac:dyDescent="0.3">
      <c r="A209" s="393" t="s">
        <v>74</v>
      </c>
      <c r="B209" s="400" t="s">
        <v>73</v>
      </c>
      <c r="C209" s="425" t="e">
        <f t="shared" si="5"/>
        <v>#DIV/0!</v>
      </c>
      <c r="D209" s="425">
        <f t="shared" si="5"/>
        <v>-1</v>
      </c>
      <c r="E209" s="425" t="e">
        <f t="shared" si="5"/>
        <v>#DIV/0!</v>
      </c>
      <c r="F209" s="387"/>
    </row>
    <row r="210" spans="1:6" ht="32.25" thickBot="1" x14ac:dyDescent="0.3">
      <c r="A210" s="393" t="s">
        <v>75</v>
      </c>
      <c r="B210" s="400" t="s">
        <v>73</v>
      </c>
      <c r="C210" s="425" t="e">
        <f t="shared" si="5"/>
        <v>#VALUE!</v>
      </c>
      <c r="D210" s="425" t="e">
        <f t="shared" si="5"/>
        <v>#DIV/0!</v>
      </c>
      <c r="E210" s="425" t="e">
        <f t="shared" si="5"/>
        <v>#DIV/0!</v>
      </c>
      <c r="F210" s="387"/>
    </row>
    <row r="211" spans="1:6" ht="15.75" customHeight="1" thickBot="1" x14ac:dyDescent="0.3">
      <c r="A211" s="1115" t="s">
        <v>464</v>
      </c>
      <c r="B211" s="1116"/>
      <c r="C211" s="1116"/>
      <c r="D211" s="1116"/>
      <c r="E211" s="1117"/>
      <c r="F211" s="387"/>
    </row>
    <row r="212" spans="1:6" ht="15.75" x14ac:dyDescent="0.25">
      <c r="A212" s="1111"/>
      <c r="B212" s="389">
        <v>2019</v>
      </c>
      <c r="C212" s="389">
        <v>2020</v>
      </c>
      <c r="D212" s="389">
        <v>2021</v>
      </c>
      <c r="E212" s="389">
        <v>2022</v>
      </c>
      <c r="F212" s="387"/>
    </row>
    <row r="213" spans="1:6" ht="30.75" customHeight="1" thickBot="1" x14ac:dyDescent="0.3">
      <c r="A213" s="1112"/>
      <c r="B213" s="398" t="s">
        <v>48</v>
      </c>
      <c r="C213" s="398" t="s">
        <v>49</v>
      </c>
      <c r="D213" s="398" t="s">
        <v>49</v>
      </c>
      <c r="E213" s="398" t="s">
        <v>49</v>
      </c>
      <c r="F213" s="387"/>
    </row>
    <row r="214" spans="1:6" ht="26.25" customHeight="1" thickBot="1" x14ac:dyDescent="0.3">
      <c r="A214" s="402" t="s">
        <v>110</v>
      </c>
      <c r="B214" s="405">
        <f>B215+B216+B217+B218</f>
        <v>0</v>
      </c>
      <c r="C214" s="405">
        <f>C215+C216+C217+C218</f>
        <v>0</v>
      </c>
      <c r="D214" s="405">
        <f>D215+D216+D217+D218</f>
        <v>0</v>
      </c>
      <c r="E214" s="405">
        <f>E215+E216+E217+E218</f>
        <v>0</v>
      </c>
      <c r="F214" s="387"/>
    </row>
    <row r="215" spans="1:6" ht="16.5" thickBot="1" x14ac:dyDescent="0.3">
      <c r="A215" s="404" t="s">
        <v>78</v>
      </c>
      <c r="B215" s="405"/>
      <c r="C215" s="405"/>
      <c r="D215" s="405"/>
      <c r="E215" s="405"/>
      <c r="F215" s="387"/>
    </row>
    <row r="216" spans="1:6" ht="16.5" thickBot="1" x14ac:dyDescent="0.3">
      <c r="A216" s="404" t="s">
        <v>111</v>
      </c>
      <c r="B216" s="405"/>
      <c r="C216" s="405"/>
      <c r="D216" s="405"/>
      <c r="E216" s="405"/>
      <c r="F216" s="387"/>
    </row>
    <row r="217" spans="1:6" ht="16.5" thickBot="1" x14ac:dyDescent="0.3">
      <c r="A217" s="404" t="s">
        <v>112</v>
      </c>
      <c r="B217" s="405"/>
      <c r="C217" s="405"/>
      <c r="D217" s="405"/>
      <c r="E217" s="405"/>
      <c r="F217" s="387"/>
    </row>
    <row r="218" spans="1:6" ht="16.5" thickBot="1" x14ac:dyDescent="0.3">
      <c r="A218" s="404" t="s">
        <v>113</v>
      </c>
      <c r="B218" s="405"/>
      <c r="C218" s="405"/>
      <c r="D218" s="405"/>
      <c r="E218" s="405"/>
      <c r="F218" s="387"/>
    </row>
    <row r="219" spans="1:6" ht="16.5" thickBot="1" x14ac:dyDescent="0.3">
      <c r="A219" s="402" t="s">
        <v>114</v>
      </c>
      <c r="B219" s="406">
        <f>B220+B221+B222+B223</f>
        <v>0</v>
      </c>
      <c r="C219" s="406">
        <f>C220+C221+C222+C223</f>
        <v>12000</v>
      </c>
      <c r="D219" s="406">
        <f>D220+D221+D222+D223</f>
        <v>0</v>
      </c>
      <c r="E219" s="406">
        <f>E220+E221+E222+E223</f>
        <v>0</v>
      </c>
      <c r="F219" s="387"/>
    </row>
    <row r="220" spans="1:6" ht="16.5" thickBot="1" x14ac:dyDescent="0.3">
      <c r="A220" s="404" t="s">
        <v>78</v>
      </c>
      <c r="B220" s="406"/>
      <c r="C220" s="405">
        <v>12000</v>
      </c>
      <c r="D220" s="417"/>
      <c r="E220" s="405"/>
      <c r="F220" s="387"/>
    </row>
    <row r="221" spans="1:6" ht="16.5" thickBot="1" x14ac:dyDescent="0.3">
      <c r="A221" s="404" t="s">
        <v>111</v>
      </c>
      <c r="B221" s="406"/>
      <c r="C221" s="405"/>
      <c r="D221" s="405"/>
      <c r="E221" s="405"/>
      <c r="F221" s="387"/>
    </row>
    <row r="222" spans="1:6" ht="15" customHeight="1" thickBot="1" x14ac:dyDescent="0.3">
      <c r="A222" s="404" t="s">
        <v>112</v>
      </c>
      <c r="B222" s="406"/>
      <c r="C222" s="405"/>
      <c r="D222" s="405"/>
      <c r="E222" s="405"/>
      <c r="F222" s="387"/>
    </row>
    <row r="223" spans="1:6" ht="16.5" thickBot="1" x14ac:dyDescent="0.3">
      <c r="A223" s="404" t="s">
        <v>113</v>
      </c>
      <c r="B223" s="406"/>
      <c r="C223" s="405"/>
      <c r="D223" s="405"/>
      <c r="E223" s="405"/>
      <c r="F223" s="387"/>
    </row>
    <row r="224" spans="1:6" ht="25.5" customHeight="1" thickBot="1" x14ac:dyDescent="0.3">
      <c r="A224" s="427" t="s">
        <v>465</v>
      </c>
      <c r="B224" s="406">
        <f>B214+B219</f>
        <v>0</v>
      </c>
      <c r="C224" s="406">
        <f>C214+C219</f>
        <v>12000</v>
      </c>
      <c r="D224" s="406">
        <f>D214+D219</f>
        <v>0</v>
      </c>
      <c r="E224" s="406">
        <f>E214+E219</f>
        <v>0</v>
      </c>
      <c r="F224" s="387"/>
    </row>
    <row r="225" spans="1:8" ht="35.25" customHeight="1" thickBot="1" x14ac:dyDescent="0.3">
      <c r="A225" s="397" t="s">
        <v>94</v>
      </c>
      <c r="B225" s="429" t="s">
        <v>466</v>
      </c>
      <c r="C225" s="422" t="s">
        <v>264</v>
      </c>
      <c r="D225" s="1135"/>
      <c r="E225" s="1136"/>
      <c r="F225" s="387"/>
    </row>
    <row r="226" spans="1:8" ht="16.5" customHeight="1" thickBot="1" x14ac:dyDescent="0.3">
      <c r="A226" s="393" t="s">
        <v>65</v>
      </c>
      <c r="B226" s="1137" t="s">
        <v>467</v>
      </c>
      <c r="C226" s="1138"/>
      <c r="D226" s="1138"/>
      <c r="E226" s="1139"/>
      <c r="F226" s="387"/>
    </row>
    <row r="227" spans="1:8" ht="16.5" thickBot="1" x14ac:dyDescent="0.3">
      <c r="A227" s="393" t="s">
        <v>67</v>
      </c>
      <c r="B227" s="1118" t="s">
        <v>309</v>
      </c>
      <c r="C227" s="1119"/>
      <c r="D227" s="1119"/>
      <c r="E227" s="1120"/>
      <c r="F227" s="387"/>
    </row>
    <row r="228" spans="1:8" ht="17.25" customHeight="1" x14ac:dyDescent="0.25">
      <c r="A228" s="1111"/>
      <c r="B228" s="389">
        <v>2019</v>
      </c>
      <c r="C228" s="389">
        <v>2020</v>
      </c>
      <c r="D228" s="389">
        <v>2021</v>
      </c>
      <c r="E228" s="389">
        <v>2022</v>
      </c>
      <c r="F228" s="387"/>
    </row>
    <row r="229" spans="1:8" ht="16.5" thickBot="1" x14ac:dyDescent="0.3">
      <c r="A229" s="1112"/>
      <c r="B229" s="398" t="s">
        <v>48</v>
      </c>
      <c r="C229" s="398" t="s">
        <v>49</v>
      </c>
      <c r="D229" s="398" t="s">
        <v>49</v>
      </c>
      <c r="E229" s="398" t="s">
        <v>49</v>
      </c>
      <c r="F229" s="387"/>
    </row>
    <row r="230" spans="1:8" ht="15" customHeight="1" thickBot="1" x14ac:dyDescent="0.3">
      <c r="A230" s="393" t="s">
        <v>69</v>
      </c>
      <c r="B230" s="400">
        <v>0</v>
      </c>
      <c r="C230" s="400">
        <v>0</v>
      </c>
      <c r="D230" s="430">
        <v>5</v>
      </c>
      <c r="E230" s="393"/>
      <c r="F230" s="387"/>
    </row>
    <row r="231" spans="1:8" ht="15" customHeight="1" thickBot="1" x14ac:dyDescent="0.3">
      <c r="A231" s="393" t="s">
        <v>70</v>
      </c>
      <c r="B231" s="399">
        <f>B249</f>
        <v>0</v>
      </c>
      <c r="C231" s="399">
        <v>0</v>
      </c>
      <c r="D231" s="431">
        <f>D249</f>
        <v>7000</v>
      </c>
      <c r="E231" s="399">
        <f>E249</f>
        <v>0</v>
      </c>
      <c r="F231" s="387"/>
    </row>
    <row r="232" spans="1:8" ht="15" customHeight="1" thickBot="1" x14ac:dyDescent="0.3">
      <c r="A232" s="393" t="s">
        <v>71</v>
      </c>
      <c r="B232" s="425" t="e">
        <f>B231/B230</f>
        <v>#DIV/0!</v>
      </c>
      <c r="C232" s="425" t="e">
        <f>C231/C230</f>
        <v>#DIV/0!</v>
      </c>
      <c r="D232" s="399">
        <f>D231/D230</f>
        <v>1400</v>
      </c>
      <c r="E232" s="425" t="e">
        <f>E231/E230</f>
        <v>#DIV/0!</v>
      </c>
      <c r="F232" s="387"/>
    </row>
    <row r="233" spans="1:8" ht="16.5" thickBot="1" x14ac:dyDescent="0.3">
      <c r="A233" s="393" t="s">
        <v>72</v>
      </c>
      <c r="B233" s="425" t="s">
        <v>73</v>
      </c>
      <c r="C233" s="425" t="e">
        <f>C230/B230-1</f>
        <v>#DIV/0!</v>
      </c>
      <c r="D233" s="425" t="e">
        <f t="shared" ref="D233:E235" si="6">D230/C230-1</f>
        <v>#DIV/0!</v>
      </c>
      <c r="E233" s="401">
        <f t="shared" si="6"/>
        <v>-1</v>
      </c>
      <c r="F233" s="387"/>
      <c r="G233" s="207"/>
      <c r="H233" s="207"/>
    </row>
    <row r="234" spans="1:8" ht="32.25" thickBot="1" x14ac:dyDescent="0.3">
      <c r="A234" s="393" t="s">
        <v>74</v>
      </c>
      <c r="B234" s="425" t="s">
        <v>73</v>
      </c>
      <c r="C234" s="425" t="e">
        <f>C231/B231-1</f>
        <v>#DIV/0!</v>
      </c>
      <c r="D234" s="425" t="e">
        <f t="shared" si="6"/>
        <v>#DIV/0!</v>
      </c>
      <c r="E234" s="401">
        <f t="shared" si="6"/>
        <v>-1</v>
      </c>
      <c r="F234" s="387"/>
    </row>
    <row r="235" spans="1:8" ht="32.25" thickBot="1" x14ac:dyDescent="0.3">
      <c r="A235" s="393" t="s">
        <v>75</v>
      </c>
      <c r="B235" s="425" t="s">
        <v>73</v>
      </c>
      <c r="C235" s="425" t="e">
        <f>C232/B232-1</f>
        <v>#DIV/0!</v>
      </c>
      <c r="D235" s="425" t="e">
        <f t="shared" si="6"/>
        <v>#DIV/0!</v>
      </c>
      <c r="E235" s="425" t="e">
        <f t="shared" si="6"/>
        <v>#DIV/0!</v>
      </c>
      <c r="F235" s="387"/>
    </row>
    <row r="236" spans="1:8" ht="15.75" customHeight="1" thickBot="1" x14ac:dyDescent="0.3">
      <c r="A236" s="1115" t="s">
        <v>468</v>
      </c>
      <c r="B236" s="1116"/>
      <c r="C236" s="1116"/>
      <c r="D236" s="1116"/>
      <c r="E236" s="1117"/>
      <c r="F236" s="387"/>
    </row>
    <row r="237" spans="1:8" ht="15.75" x14ac:dyDescent="0.25">
      <c r="A237" s="1111"/>
      <c r="B237" s="389">
        <v>2019</v>
      </c>
      <c r="C237" s="389">
        <v>2020</v>
      </c>
      <c r="D237" s="389">
        <v>2021</v>
      </c>
      <c r="E237" s="389">
        <v>2022</v>
      </c>
      <c r="F237" s="387"/>
    </row>
    <row r="238" spans="1:8" ht="15.75" customHeight="1" thickBot="1" x14ac:dyDescent="0.3">
      <c r="A238" s="1112"/>
      <c r="B238" s="398" t="s">
        <v>48</v>
      </c>
      <c r="C238" s="398" t="s">
        <v>49</v>
      </c>
      <c r="D238" s="398" t="s">
        <v>49</v>
      </c>
      <c r="E238" s="398" t="s">
        <v>49</v>
      </c>
      <c r="F238" s="387"/>
    </row>
    <row r="239" spans="1:8" ht="12.75" customHeight="1" thickBot="1" x14ac:dyDescent="0.3">
      <c r="A239" s="402" t="s">
        <v>110</v>
      </c>
      <c r="B239" s="405">
        <f>B240+B241+B242+B243</f>
        <v>0</v>
      </c>
      <c r="C239" s="405">
        <f>C240+C241+C242+C243</f>
        <v>0</v>
      </c>
      <c r="D239" s="405">
        <f>D240+D241+D242+D243</f>
        <v>0</v>
      </c>
      <c r="E239" s="405">
        <f>E240+E241+E242+E243</f>
        <v>0</v>
      </c>
      <c r="F239" s="387"/>
    </row>
    <row r="240" spans="1:8" ht="9" customHeight="1" thickBot="1" x14ac:dyDescent="0.3">
      <c r="A240" s="404" t="s">
        <v>78</v>
      </c>
      <c r="B240" s="405"/>
      <c r="C240" s="405"/>
      <c r="D240" s="405"/>
      <c r="E240" s="405"/>
      <c r="F240" s="387"/>
    </row>
    <row r="241" spans="1:6" ht="16.5" thickBot="1" x14ac:dyDescent="0.3">
      <c r="A241" s="404" t="s">
        <v>111</v>
      </c>
      <c r="B241" s="405"/>
      <c r="C241" s="405"/>
      <c r="D241" s="405"/>
      <c r="E241" s="405"/>
      <c r="F241" s="387"/>
    </row>
    <row r="242" spans="1:6" ht="16.5" thickBot="1" x14ac:dyDescent="0.3">
      <c r="A242" s="404" t="s">
        <v>112</v>
      </c>
      <c r="B242" s="405"/>
      <c r="C242" s="405"/>
      <c r="D242" s="405"/>
      <c r="E242" s="405"/>
      <c r="F242" s="387"/>
    </row>
    <row r="243" spans="1:6" ht="16.5" thickBot="1" x14ac:dyDescent="0.3">
      <c r="A243" s="404" t="s">
        <v>113</v>
      </c>
      <c r="B243" s="405"/>
      <c r="C243" s="405"/>
      <c r="D243" s="405"/>
      <c r="E243" s="405"/>
      <c r="F243" s="387"/>
    </row>
    <row r="244" spans="1:6" ht="15" customHeight="1" thickBot="1" x14ac:dyDescent="0.3">
      <c r="A244" s="402" t="s">
        <v>114</v>
      </c>
      <c r="B244" s="406">
        <f>B245+B246+B247+B248</f>
        <v>0</v>
      </c>
      <c r="C244" s="406">
        <f>C245+C246+C247+C248</f>
        <v>0</v>
      </c>
      <c r="D244" s="406">
        <f>D245+D246+D247+D248</f>
        <v>7000</v>
      </c>
      <c r="E244" s="406">
        <f>E245+E246+E247+E248</f>
        <v>0</v>
      </c>
      <c r="F244" s="387"/>
    </row>
    <row r="245" spans="1:6" ht="16.5" thickBot="1" x14ac:dyDescent="0.3">
      <c r="A245" s="404" t="s">
        <v>78</v>
      </c>
      <c r="B245" s="406"/>
      <c r="C245" s="405"/>
      <c r="D245" s="405">
        <v>7000</v>
      </c>
      <c r="E245" s="405"/>
      <c r="F245" s="387"/>
    </row>
    <row r="246" spans="1:6" ht="16.5" thickBot="1" x14ac:dyDescent="0.3">
      <c r="A246" s="404" t="s">
        <v>111</v>
      </c>
      <c r="B246" s="406"/>
      <c r="C246" s="405"/>
      <c r="D246" s="405"/>
      <c r="E246" s="405"/>
      <c r="F246" s="387"/>
    </row>
    <row r="247" spans="1:6" ht="34.5" customHeight="1" thickBot="1" x14ac:dyDescent="0.3">
      <c r="A247" s="404" t="s">
        <v>112</v>
      </c>
      <c r="B247" s="406"/>
      <c r="C247" s="405"/>
      <c r="D247" s="405"/>
      <c r="E247" s="405"/>
      <c r="F247" s="387"/>
    </row>
    <row r="248" spans="1:6" ht="23.25" customHeight="1" thickBot="1" x14ac:dyDescent="0.3">
      <c r="A248" s="404" t="s">
        <v>113</v>
      </c>
      <c r="B248" s="406"/>
      <c r="C248" s="405"/>
      <c r="D248" s="405"/>
      <c r="E248" s="405"/>
      <c r="F248" s="387"/>
    </row>
    <row r="249" spans="1:6" ht="27" customHeight="1" thickBot="1" x14ac:dyDescent="0.3">
      <c r="A249" s="410" t="s">
        <v>99</v>
      </c>
      <c r="B249" s="406">
        <f>B239+B244</f>
        <v>0</v>
      </c>
      <c r="C249" s="406">
        <f>C239+C244</f>
        <v>0</v>
      </c>
      <c r="D249" s="406">
        <f>D239+D244</f>
        <v>7000</v>
      </c>
      <c r="E249" s="406">
        <f>E239+E244</f>
        <v>0</v>
      </c>
      <c r="F249" s="387"/>
    </row>
    <row r="250" spans="1:6" ht="35.25" customHeight="1" thickBot="1" x14ac:dyDescent="0.3">
      <c r="A250" s="397" t="s">
        <v>140</v>
      </c>
      <c r="B250" s="429" t="s">
        <v>469</v>
      </c>
      <c r="C250" s="422" t="s">
        <v>264</v>
      </c>
      <c r="D250" s="432" t="s">
        <v>117</v>
      </c>
      <c r="E250" s="406"/>
      <c r="F250" s="387"/>
    </row>
    <row r="251" spans="1:6" ht="27" customHeight="1" thickBot="1" x14ac:dyDescent="0.3">
      <c r="A251" s="393" t="s">
        <v>65</v>
      </c>
      <c r="B251" s="1132" t="s">
        <v>470</v>
      </c>
      <c r="C251" s="1133"/>
      <c r="D251" s="1133"/>
      <c r="E251" s="1134"/>
      <c r="F251" s="387"/>
    </row>
    <row r="252" spans="1:6" ht="27" customHeight="1" thickBot="1" x14ac:dyDescent="0.3">
      <c r="A252" s="393" t="s">
        <v>67</v>
      </c>
      <c r="B252" s="1118" t="s">
        <v>439</v>
      </c>
      <c r="C252" s="1119"/>
      <c r="D252" s="1119"/>
      <c r="E252" s="1120"/>
      <c r="F252" s="387"/>
    </row>
    <row r="253" spans="1:6" ht="27" customHeight="1" x14ac:dyDescent="0.25">
      <c r="A253" s="1111"/>
      <c r="B253" s="389">
        <v>2019</v>
      </c>
      <c r="C253" s="389">
        <v>2020</v>
      </c>
      <c r="D253" s="389">
        <v>2021</v>
      </c>
      <c r="E253" s="389">
        <v>2022</v>
      </c>
      <c r="F253" s="387"/>
    </row>
    <row r="254" spans="1:6" ht="27" customHeight="1" thickBot="1" x14ac:dyDescent="0.3">
      <c r="A254" s="1112"/>
      <c r="B254" s="398" t="s">
        <v>48</v>
      </c>
      <c r="C254" s="398" t="s">
        <v>49</v>
      </c>
      <c r="D254" s="398" t="s">
        <v>49</v>
      </c>
      <c r="E254" s="398" t="s">
        <v>49</v>
      </c>
      <c r="F254" s="387"/>
    </row>
    <row r="255" spans="1:6" ht="22.5" customHeight="1" thickBot="1" x14ac:dyDescent="0.3">
      <c r="A255" s="393" t="s">
        <v>69</v>
      </c>
      <c r="B255" s="400"/>
      <c r="C255" s="400">
        <v>12</v>
      </c>
      <c r="D255" s="400">
        <v>85</v>
      </c>
      <c r="E255" s="400">
        <v>0</v>
      </c>
      <c r="F255" s="387"/>
    </row>
    <row r="256" spans="1:6" ht="16.5" thickBot="1" x14ac:dyDescent="0.3">
      <c r="A256" s="393" t="s">
        <v>70</v>
      </c>
      <c r="B256" s="399">
        <f>B274</f>
        <v>0</v>
      </c>
      <c r="C256" s="399">
        <f>C274</f>
        <v>500</v>
      </c>
      <c r="D256" s="399">
        <f>D274</f>
        <v>3200</v>
      </c>
      <c r="E256" s="399"/>
      <c r="F256" s="387"/>
    </row>
    <row r="257" spans="1:8" ht="32.25" thickBot="1" x14ac:dyDescent="0.3">
      <c r="A257" s="393" t="s">
        <v>71</v>
      </c>
      <c r="B257" s="399"/>
      <c r="C257" s="399">
        <f>C256/C255</f>
        <v>41.666666666666664</v>
      </c>
      <c r="D257" s="399">
        <f>D256/D255</f>
        <v>37.647058823529413</v>
      </c>
      <c r="E257" s="425" t="e">
        <f>E256/E255</f>
        <v>#DIV/0!</v>
      </c>
      <c r="F257" s="387"/>
    </row>
    <row r="258" spans="1:8" ht="12.75" customHeight="1" thickBot="1" x14ac:dyDescent="0.3">
      <c r="A258" s="393" t="s">
        <v>72</v>
      </c>
      <c r="B258" s="400" t="s">
        <v>73</v>
      </c>
      <c r="C258" s="425" t="e">
        <f t="shared" ref="C258:E259" si="7">C255/B255-1</f>
        <v>#DIV/0!</v>
      </c>
      <c r="D258" s="401">
        <f t="shared" si="7"/>
        <v>6.083333333333333</v>
      </c>
      <c r="E258" s="401">
        <f t="shared" si="7"/>
        <v>-1</v>
      </c>
      <c r="F258" s="387"/>
      <c r="G258" s="207"/>
      <c r="H258" s="207"/>
    </row>
    <row r="259" spans="1:8" ht="9" customHeight="1" thickBot="1" x14ac:dyDescent="0.3">
      <c r="A259" s="393" t="s">
        <v>74</v>
      </c>
      <c r="B259" s="400" t="s">
        <v>73</v>
      </c>
      <c r="C259" s="425" t="e">
        <f t="shared" si="7"/>
        <v>#DIV/0!</v>
      </c>
      <c r="D259" s="401">
        <f t="shared" si="7"/>
        <v>5.4</v>
      </c>
      <c r="E259" s="401">
        <f t="shared" si="7"/>
        <v>-1</v>
      </c>
      <c r="F259" s="387"/>
    </row>
    <row r="260" spans="1:8" ht="32.25" thickBot="1" x14ac:dyDescent="0.3">
      <c r="A260" s="393" t="s">
        <v>75</v>
      </c>
      <c r="B260" s="400" t="s">
        <v>73</v>
      </c>
      <c r="C260" s="425" t="e">
        <f>C257/B257-1</f>
        <v>#DIV/0!</v>
      </c>
      <c r="D260" s="425" t="e">
        <f>D257/E257-1</f>
        <v>#DIV/0!</v>
      </c>
      <c r="E260" s="425" t="e">
        <f>E257/F257-1</f>
        <v>#DIV/0!</v>
      </c>
      <c r="F260" s="387"/>
    </row>
    <row r="261" spans="1:8" ht="15.75" customHeight="1" thickBot="1" x14ac:dyDescent="0.3">
      <c r="A261" s="1115" t="s">
        <v>471</v>
      </c>
      <c r="B261" s="1116"/>
      <c r="C261" s="1116"/>
      <c r="D261" s="1116"/>
      <c r="E261" s="1117"/>
      <c r="F261" s="387"/>
    </row>
    <row r="262" spans="1:8" ht="15.75" x14ac:dyDescent="0.25">
      <c r="A262" s="1111"/>
      <c r="B262" s="389">
        <v>2019</v>
      </c>
      <c r="C262" s="389">
        <v>2020</v>
      </c>
      <c r="D262" s="389">
        <v>2021</v>
      </c>
      <c r="E262" s="389">
        <v>2022</v>
      </c>
      <c r="F262" s="387"/>
    </row>
    <row r="263" spans="1:8" ht="16.5" thickBot="1" x14ac:dyDescent="0.3">
      <c r="A263" s="1112"/>
      <c r="B263" s="398" t="s">
        <v>48</v>
      </c>
      <c r="C263" s="398" t="s">
        <v>49</v>
      </c>
      <c r="D263" s="398" t="s">
        <v>49</v>
      </c>
      <c r="E263" s="398" t="s">
        <v>49</v>
      </c>
      <c r="F263" s="387"/>
    </row>
    <row r="264" spans="1:8" ht="32.25" thickBot="1" x14ac:dyDescent="0.3">
      <c r="A264" s="402" t="s">
        <v>110</v>
      </c>
      <c r="B264" s="405">
        <f>B265+B266+B267+B268</f>
        <v>0</v>
      </c>
      <c r="C264" s="405">
        <f>C265+C266+C267+C268</f>
        <v>0</v>
      </c>
      <c r="D264" s="405">
        <f>D265+D266+D267+D268</f>
        <v>0</v>
      </c>
      <c r="E264" s="405">
        <f>E265+E266+E267+E268</f>
        <v>0</v>
      </c>
      <c r="F264" s="387"/>
    </row>
    <row r="265" spans="1:8" ht="24.75" customHeight="1" thickBot="1" x14ac:dyDescent="0.3">
      <c r="A265" s="404" t="s">
        <v>78</v>
      </c>
      <c r="B265" s="405"/>
      <c r="C265" s="405"/>
      <c r="D265" s="405"/>
      <c r="E265" s="405"/>
      <c r="F265" s="387"/>
    </row>
    <row r="266" spans="1:8" ht="12.75" customHeight="1" thickBot="1" x14ac:dyDescent="0.3">
      <c r="A266" s="404" t="s">
        <v>111</v>
      </c>
      <c r="B266" s="405"/>
      <c r="C266" s="405"/>
      <c r="D266" s="405"/>
      <c r="E266" s="405"/>
      <c r="F266" s="387"/>
    </row>
    <row r="267" spans="1:8" ht="9" customHeight="1" thickBot="1" x14ac:dyDescent="0.3">
      <c r="A267" s="404" t="s">
        <v>112</v>
      </c>
      <c r="B267" s="405"/>
      <c r="C267" s="405"/>
      <c r="D267" s="405"/>
      <c r="E267" s="405"/>
      <c r="F267" s="387"/>
    </row>
    <row r="268" spans="1:8" ht="24.75" customHeight="1" thickBot="1" x14ac:dyDescent="0.3">
      <c r="A268" s="404" t="s">
        <v>113</v>
      </c>
      <c r="B268" s="405"/>
      <c r="C268" s="405"/>
      <c r="D268" s="405"/>
      <c r="E268" s="405"/>
      <c r="F268" s="387"/>
    </row>
    <row r="269" spans="1:8" ht="38.25" customHeight="1" thickBot="1" x14ac:dyDescent="0.3">
      <c r="A269" s="402" t="s">
        <v>114</v>
      </c>
      <c r="B269" s="406">
        <f>B270+B271+B272+B273</f>
        <v>0</v>
      </c>
      <c r="C269" s="406">
        <f>C270+C271+C272+C273</f>
        <v>500</v>
      </c>
      <c r="D269" s="406">
        <f>D270+D271+D272+D273</f>
        <v>3200</v>
      </c>
      <c r="E269" s="406">
        <f>E270+E271+E272+E273</f>
        <v>0</v>
      </c>
      <c r="F269" s="387"/>
    </row>
    <row r="270" spans="1:8" ht="24.75" customHeight="1" thickBot="1" x14ac:dyDescent="0.3">
      <c r="A270" s="404" t="s">
        <v>78</v>
      </c>
      <c r="B270" s="406"/>
      <c r="C270" s="406">
        <v>500</v>
      </c>
      <c r="D270" s="406">
        <v>3200</v>
      </c>
      <c r="E270" s="406"/>
      <c r="F270" s="387"/>
    </row>
    <row r="271" spans="1:8" ht="24.75" customHeight="1" thickBot="1" x14ac:dyDescent="0.3">
      <c r="A271" s="404" t="s">
        <v>111</v>
      </c>
      <c r="B271" s="406"/>
      <c r="C271" s="406"/>
      <c r="D271" s="406"/>
      <c r="E271" s="406"/>
      <c r="F271" s="387"/>
    </row>
    <row r="272" spans="1:8" ht="39" customHeight="1" thickBot="1" x14ac:dyDescent="0.3">
      <c r="A272" s="404" t="s">
        <v>112</v>
      </c>
      <c r="B272" s="406"/>
      <c r="C272" s="406"/>
      <c r="D272" s="406"/>
      <c r="E272" s="406"/>
      <c r="F272" s="387"/>
    </row>
    <row r="273" spans="1:8" ht="35.25" customHeight="1" thickBot="1" x14ac:dyDescent="0.3">
      <c r="A273" s="404" t="s">
        <v>113</v>
      </c>
      <c r="B273" s="406"/>
      <c r="C273" s="406"/>
      <c r="D273" s="406"/>
      <c r="E273" s="406"/>
      <c r="F273" s="387"/>
    </row>
    <row r="274" spans="1:8" ht="24.75" customHeight="1" thickBot="1" x14ac:dyDescent="0.3">
      <c r="A274" s="410" t="s">
        <v>138</v>
      </c>
      <c r="B274" s="406">
        <f>B264+B269</f>
        <v>0</v>
      </c>
      <c r="C274" s="406">
        <f>C264+C269</f>
        <v>500</v>
      </c>
      <c r="D274" s="406">
        <f>D264+D269</f>
        <v>3200</v>
      </c>
      <c r="E274" s="406">
        <f>E264+E269</f>
        <v>0</v>
      </c>
      <c r="F274" s="387"/>
    </row>
    <row r="275" spans="1:8" ht="32.25" thickBot="1" x14ac:dyDescent="0.3">
      <c r="A275" s="420" t="s">
        <v>121</v>
      </c>
      <c r="B275" s="1124" t="s">
        <v>472</v>
      </c>
      <c r="C275" s="1125"/>
      <c r="D275" s="1125"/>
      <c r="E275" s="1126"/>
      <c r="F275" s="387"/>
    </row>
    <row r="276" spans="1:8" ht="34.5" customHeight="1" thickBot="1" x14ac:dyDescent="0.3">
      <c r="A276" s="397" t="s">
        <v>63</v>
      </c>
      <c r="B276" s="433" t="s">
        <v>473</v>
      </c>
      <c r="C276" s="434" t="s">
        <v>264</v>
      </c>
      <c r="D276" s="435" t="s">
        <v>474</v>
      </c>
      <c r="E276" s="436"/>
      <c r="F276" s="387"/>
    </row>
    <row r="277" spans="1:8" ht="15.75" customHeight="1" thickBot="1" x14ac:dyDescent="0.3">
      <c r="A277" s="393" t="s">
        <v>65</v>
      </c>
      <c r="B277" s="1099" t="s">
        <v>475</v>
      </c>
      <c r="C277" s="1100"/>
      <c r="D277" s="1100"/>
      <c r="E277" s="1101"/>
      <c r="F277" s="387"/>
    </row>
    <row r="278" spans="1:8" ht="16.5" thickBot="1" x14ac:dyDescent="0.3">
      <c r="A278" s="393" t="s">
        <v>67</v>
      </c>
      <c r="B278" s="437" t="s">
        <v>476</v>
      </c>
      <c r="C278" s="438" t="s">
        <v>309</v>
      </c>
      <c r="D278" s="438"/>
      <c r="E278" s="439"/>
      <c r="F278" s="387"/>
    </row>
    <row r="279" spans="1:8" ht="15.75" x14ac:dyDescent="0.25">
      <c r="A279" s="1111"/>
      <c r="B279" s="389">
        <v>2019</v>
      </c>
      <c r="C279" s="389">
        <v>2020</v>
      </c>
      <c r="D279" s="389">
        <v>2021</v>
      </c>
      <c r="E279" s="389">
        <v>2022</v>
      </c>
      <c r="F279" s="387"/>
    </row>
    <row r="280" spans="1:8" ht="16.5" thickBot="1" x14ac:dyDescent="0.3">
      <c r="A280" s="1112"/>
      <c r="B280" s="398" t="s">
        <v>48</v>
      </c>
      <c r="C280" s="398" t="s">
        <v>49</v>
      </c>
      <c r="D280" s="398" t="s">
        <v>49</v>
      </c>
      <c r="E280" s="398" t="s">
        <v>49</v>
      </c>
      <c r="F280" s="387"/>
    </row>
    <row r="281" spans="1:8" ht="30.75" customHeight="1" thickBot="1" x14ac:dyDescent="0.3">
      <c r="A281" s="393" t="s">
        <v>69</v>
      </c>
      <c r="B281" s="399">
        <v>1</v>
      </c>
      <c r="C281" s="399"/>
      <c r="D281" s="399"/>
      <c r="E281" s="399"/>
      <c r="F281" s="387"/>
    </row>
    <row r="282" spans="1:8" ht="26.25" customHeight="1" thickBot="1" x14ac:dyDescent="0.3">
      <c r="A282" s="393" t="s">
        <v>70</v>
      </c>
      <c r="B282" s="399">
        <f>B300</f>
        <v>10000</v>
      </c>
      <c r="C282" s="399">
        <f>C300</f>
        <v>0</v>
      </c>
      <c r="D282" s="399">
        <f>D300</f>
        <v>0</v>
      </c>
      <c r="E282" s="399">
        <f>E300</f>
        <v>0</v>
      </c>
      <c r="F282" s="387"/>
    </row>
    <row r="283" spans="1:8" ht="32.25" thickBot="1" x14ac:dyDescent="0.3">
      <c r="A283" s="393" t="s">
        <v>71</v>
      </c>
      <c r="B283" s="399">
        <f>B282/B281</f>
        <v>10000</v>
      </c>
      <c r="C283" s="425" t="e">
        <f>C282/C281</f>
        <v>#DIV/0!</v>
      </c>
      <c r="D283" s="399"/>
      <c r="E283" s="399"/>
      <c r="F283" s="387"/>
    </row>
    <row r="284" spans="1:8" ht="16.5" thickBot="1" x14ac:dyDescent="0.3">
      <c r="A284" s="393" t="s">
        <v>72</v>
      </c>
      <c r="B284" s="400" t="s">
        <v>73</v>
      </c>
      <c r="C284" s="401">
        <f t="shared" ref="C284:D286" si="8">C281/B281-1</f>
        <v>-1</v>
      </c>
      <c r="D284" s="426" t="e">
        <f t="shared" si="8"/>
        <v>#DIV/0!</v>
      </c>
      <c r="E284" s="401"/>
      <c r="F284" s="387"/>
      <c r="G284" s="207"/>
      <c r="H284" s="207"/>
    </row>
    <row r="285" spans="1:8" ht="32.25" thickBot="1" x14ac:dyDescent="0.3">
      <c r="A285" s="393" t="s">
        <v>74</v>
      </c>
      <c r="B285" s="400" t="s">
        <v>73</v>
      </c>
      <c r="C285" s="401">
        <f t="shared" si="8"/>
        <v>-1</v>
      </c>
      <c r="D285" s="426" t="e">
        <f t="shared" si="8"/>
        <v>#DIV/0!</v>
      </c>
      <c r="E285" s="401"/>
      <c r="F285" s="387"/>
    </row>
    <row r="286" spans="1:8" ht="32.25" thickBot="1" x14ac:dyDescent="0.3">
      <c r="A286" s="393" t="s">
        <v>75</v>
      </c>
      <c r="B286" s="400" t="s">
        <v>73</v>
      </c>
      <c r="C286" s="426" t="e">
        <f t="shared" si="8"/>
        <v>#DIV/0!</v>
      </c>
      <c r="D286" s="426" t="e">
        <f t="shared" si="8"/>
        <v>#DIV/0!</v>
      </c>
      <c r="E286" s="401"/>
      <c r="F286" s="387"/>
    </row>
    <row r="287" spans="1:8" ht="15.75" customHeight="1" thickBot="1" x14ac:dyDescent="0.3">
      <c r="A287" s="1115" t="s">
        <v>462</v>
      </c>
      <c r="B287" s="1116"/>
      <c r="C287" s="1116"/>
      <c r="D287" s="1116"/>
      <c r="E287" s="1117"/>
      <c r="F287" s="387"/>
    </row>
    <row r="288" spans="1:8" ht="15.75" x14ac:dyDescent="0.25">
      <c r="A288" s="1111"/>
      <c r="B288" s="389">
        <v>2019</v>
      </c>
      <c r="C288" s="389">
        <v>2020</v>
      </c>
      <c r="D288" s="389">
        <v>2021</v>
      </c>
      <c r="E288" s="389">
        <v>2022</v>
      </c>
      <c r="F288" s="387"/>
    </row>
    <row r="289" spans="1:6" ht="16.5" thickBot="1" x14ac:dyDescent="0.3">
      <c r="A289" s="1112"/>
      <c r="B289" s="398" t="s">
        <v>48</v>
      </c>
      <c r="C289" s="398" t="s">
        <v>49</v>
      </c>
      <c r="D289" s="398" t="s">
        <v>49</v>
      </c>
      <c r="E289" s="398" t="s">
        <v>49</v>
      </c>
      <c r="F289" s="387"/>
    </row>
    <row r="290" spans="1:6" ht="15" customHeight="1" thickBot="1" x14ac:dyDescent="0.3">
      <c r="A290" s="402" t="s">
        <v>110</v>
      </c>
      <c r="B290" s="405">
        <f>B291+B292+B293+B294</f>
        <v>0</v>
      </c>
      <c r="C290" s="405">
        <f>C291+C292+C293+C294</f>
        <v>0</v>
      </c>
      <c r="D290" s="405">
        <f>D291+D292+D293+D294</f>
        <v>0</v>
      </c>
      <c r="E290" s="405">
        <f>E291+E292+E293+E294</f>
        <v>0</v>
      </c>
      <c r="F290" s="387"/>
    </row>
    <row r="291" spans="1:6" ht="16.5" thickBot="1" x14ac:dyDescent="0.3">
      <c r="A291" s="404" t="s">
        <v>78</v>
      </c>
      <c r="B291" s="405"/>
      <c r="C291" s="405"/>
      <c r="D291" s="405"/>
      <c r="E291" s="405"/>
      <c r="F291" s="387"/>
    </row>
    <row r="292" spans="1:6" ht="25.5" customHeight="1" thickBot="1" x14ac:dyDescent="0.3">
      <c r="A292" s="404" t="s">
        <v>111</v>
      </c>
      <c r="B292" s="405"/>
      <c r="C292" s="405"/>
      <c r="D292" s="405"/>
      <c r="E292" s="405"/>
      <c r="F292" s="387"/>
    </row>
    <row r="293" spans="1:6" ht="17.25" customHeight="1" thickBot="1" x14ac:dyDescent="0.3">
      <c r="A293" s="404" t="s">
        <v>112</v>
      </c>
      <c r="B293" s="405"/>
      <c r="C293" s="405"/>
      <c r="D293" s="405"/>
      <c r="E293" s="405"/>
      <c r="F293" s="387"/>
    </row>
    <row r="294" spans="1:6" ht="16.5" thickBot="1" x14ac:dyDescent="0.3">
      <c r="A294" s="404" t="s">
        <v>113</v>
      </c>
      <c r="B294" s="405"/>
      <c r="C294" s="405"/>
      <c r="D294" s="405"/>
      <c r="E294" s="405"/>
      <c r="F294" s="387"/>
    </row>
    <row r="295" spans="1:6" ht="16.5" thickBot="1" x14ac:dyDescent="0.3">
      <c r="A295" s="402" t="s">
        <v>114</v>
      </c>
      <c r="B295" s="406">
        <f>B296+B297+B298+B299</f>
        <v>10000</v>
      </c>
      <c r="C295" s="406">
        <f>C296+C297+C298+C299</f>
        <v>0</v>
      </c>
      <c r="D295" s="406">
        <f>D296+D297+D298+D299</f>
        <v>0</v>
      </c>
      <c r="E295" s="406">
        <f>E296+E297+E298+E299</f>
        <v>0</v>
      </c>
      <c r="F295" s="387"/>
    </row>
    <row r="296" spans="1:6" ht="16.5" thickBot="1" x14ac:dyDescent="0.3">
      <c r="A296" s="404" t="s">
        <v>78</v>
      </c>
      <c r="B296" s="406">
        <v>10000</v>
      </c>
      <c r="C296" s="405"/>
      <c r="D296" s="405"/>
      <c r="E296" s="405"/>
      <c r="F296" s="387"/>
    </row>
    <row r="297" spans="1:6" ht="16.5" thickBot="1" x14ac:dyDescent="0.3">
      <c r="A297" s="404" t="s">
        <v>111</v>
      </c>
      <c r="B297" s="406"/>
      <c r="C297" s="405"/>
      <c r="D297" s="405"/>
      <c r="E297" s="405"/>
      <c r="F297" s="387"/>
    </row>
    <row r="298" spans="1:6" ht="17.25" customHeight="1" thickBot="1" x14ac:dyDescent="0.3">
      <c r="A298" s="404" t="s">
        <v>112</v>
      </c>
      <c r="B298" s="406"/>
      <c r="C298" s="405"/>
      <c r="D298" s="405"/>
      <c r="E298" s="405"/>
      <c r="F298" s="387"/>
    </row>
    <row r="299" spans="1:6" ht="16.5" customHeight="1" thickBot="1" x14ac:dyDescent="0.3">
      <c r="A299" s="404" t="s">
        <v>113</v>
      </c>
      <c r="B299" s="406"/>
      <c r="C299" s="405"/>
      <c r="D299" s="405"/>
      <c r="E299" s="405"/>
      <c r="F299" s="387"/>
    </row>
    <row r="300" spans="1:6" ht="16.5" customHeight="1" thickBot="1" x14ac:dyDescent="0.3">
      <c r="A300" s="427" t="s">
        <v>86</v>
      </c>
      <c r="B300" s="406">
        <f>B290+B295</f>
        <v>10000</v>
      </c>
      <c r="C300" s="406">
        <f>C290+C295</f>
        <v>0</v>
      </c>
      <c r="D300" s="406">
        <f>D290+D295</f>
        <v>0</v>
      </c>
      <c r="E300" s="406">
        <f>E290+E295</f>
        <v>0</v>
      </c>
      <c r="F300" s="387"/>
    </row>
    <row r="301" spans="1:6" ht="31.5" customHeight="1" thickBot="1" x14ac:dyDescent="0.3">
      <c r="A301" s="397" t="s">
        <v>88</v>
      </c>
      <c r="B301" s="440" t="s">
        <v>477</v>
      </c>
      <c r="C301" s="441" t="s">
        <v>264</v>
      </c>
      <c r="D301" s="1140"/>
      <c r="E301" s="1141"/>
      <c r="F301" s="387"/>
    </row>
    <row r="302" spans="1:6" ht="16.5" customHeight="1" thickBot="1" x14ac:dyDescent="0.3">
      <c r="A302" s="393" t="s">
        <v>65</v>
      </c>
      <c r="B302" s="1132" t="s">
        <v>478</v>
      </c>
      <c r="C302" s="1133"/>
      <c r="D302" s="1133"/>
      <c r="E302" s="1134"/>
      <c r="F302" s="387"/>
    </row>
    <row r="303" spans="1:6" ht="16.5" customHeight="1" thickBot="1" x14ac:dyDescent="0.3">
      <c r="A303" s="393" t="s">
        <v>67</v>
      </c>
      <c r="B303" s="1118" t="s">
        <v>309</v>
      </c>
      <c r="C303" s="1119"/>
      <c r="D303" s="1119"/>
      <c r="E303" s="1120"/>
      <c r="F303" s="387"/>
    </row>
    <row r="304" spans="1:6" ht="15.75" x14ac:dyDescent="0.25">
      <c r="A304" s="1111"/>
      <c r="B304" s="389">
        <v>2019</v>
      </c>
      <c r="C304" s="389">
        <v>2020</v>
      </c>
      <c r="D304" s="389">
        <v>2021</v>
      </c>
      <c r="E304" s="389">
        <v>2022</v>
      </c>
      <c r="F304" s="387"/>
    </row>
    <row r="305" spans="1:8" ht="16.5" thickBot="1" x14ac:dyDescent="0.3">
      <c r="A305" s="1112"/>
      <c r="B305" s="398" t="s">
        <v>48</v>
      </c>
      <c r="C305" s="398" t="s">
        <v>49</v>
      </c>
      <c r="D305" s="398" t="s">
        <v>49</v>
      </c>
      <c r="E305" s="398" t="s">
        <v>49</v>
      </c>
      <c r="F305" s="387"/>
    </row>
    <row r="306" spans="1:8" ht="16.5" thickBot="1" x14ac:dyDescent="0.3">
      <c r="A306" s="393" t="s">
        <v>69</v>
      </c>
      <c r="B306" s="400">
        <v>0</v>
      </c>
      <c r="C306" s="400">
        <v>1</v>
      </c>
      <c r="D306" s="400">
        <v>0</v>
      </c>
      <c r="E306" s="400">
        <v>0</v>
      </c>
      <c r="F306" s="387"/>
    </row>
    <row r="307" spans="1:8" ht="16.5" thickBot="1" x14ac:dyDescent="0.3">
      <c r="A307" s="393" t="s">
        <v>70</v>
      </c>
      <c r="B307" s="399">
        <v>0</v>
      </c>
      <c r="C307" s="399">
        <v>500</v>
      </c>
      <c r="D307" s="399">
        <v>0</v>
      </c>
      <c r="E307" s="399">
        <v>0</v>
      </c>
      <c r="F307" s="387"/>
    </row>
    <row r="308" spans="1:8" ht="15.75" customHeight="1" thickBot="1" x14ac:dyDescent="0.3">
      <c r="A308" s="393" t="s">
        <v>71</v>
      </c>
      <c r="B308" s="425" t="e">
        <f>B307/B306</f>
        <v>#DIV/0!</v>
      </c>
      <c r="C308" s="399">
        <f>C307/C306</f>
        <v>500</v>
      </c>
      <c r="D308" s="425" t="e">
        <f>D307/D306</f>
        <v>#DIV/0!</v>
      </c>
      <c r="E308" s="425" t="e">
        <f>E307/E306</f>
        <v>#DIV/0!</v>
      </c>
      <c r="F308" s="387"/>
    </row>
    <row r="309" spans="1:8" ht="12.75" customHeight="1" thickBot="1" x14ac:dyDescent="0.3">
      <c r="A309" s="393" t="s">
        <v>72</v>
      </c>
      <c r="B309" s="400" t="s">
        <v>73</v>
      </c>
      <c r="C309" s="425" t="e">
        <f t="shared" ref="C309:E311" si="9">C306/B306-1</f>
        <v>#DIV/0!</v>
      </c>
      <c r="D309" s="401">
        <f t="shared" si="9"/>
        <v>-1</v>
      </c>
      <c r="E309" s="425" t="e">
        <f t="shared" si="9"/>
        <v>#DIV/0!</v>
      </c>
      <c r="F309" s="387"/>
      <c r="G309" s="207"/>
      <c r="H309" s="207"/>
    </row>
    <row r="310" spans="1:8" ht="9" customHeight="1" thickBot="1" x14ac:dyDescent="0.3">
      <c r="A310" s="393" t="s">
        <v>74</v>
      </c>
      <c r="B310" s="400" t="s">
        <v>73</v>
      </c>
      <c r="C310" s="425" t="e">
        <f t="shared" si="9"/>
        <v>#DIV/0!</v>
      </c>
      <c r="D310" s="401">
        <f t="shared" si="9"/>
        <v>-1</v>
      </c>
      <c r="E310" s="425" t="e">
        <f t="shared" si="9"/>
        <v>#DIV/0!</v>
      </c>
      <c r="F310" s="387"/>
    </row>
    <row r="311" spans="1:8" ht="32.25" thickBot="1" x14ac:dyDescent="0.3">
      <c r="A311" s="393" t="s">
        <v>75</v>
      </c>
      <c r="B311" s="400" t="s">
        <v>73</v>
      </c>
      <c r="C311" s="425" t="e">
        <f t="shared" si="9"/>
        <v>#DIV/0!</v>
      </c>
      <c r="D311" s="425" t="e">
        <f t="shared" si="9"/>
        <v>#DIV/0!</v>
      </c>
      <c r="E311" s="425" t="e">
        <f t="shared" si="9"/>
        <v>#DIV/0!</v>
      </c>
      <c r="F311" s="387"/>
    </row>
    <row r="312" spans="1:8" ht="15.75" customHeight="1" thickBot="1" x14ac:dyDescent="0.3">
      <c r="A312" s="1115" t="s">
        <v>464</v>
      </c>
      <c r="B312" s="1116"/>
      <c r="C312" s="1116"/>
      <c r="D312" s="1116"/>
      <c r="E312" s="1117"/>
      <c r="F312" s="387"/>
    </row>
    <row r="313" spans="1:8" ht="15.75" x14ac:dyDescent="0.25">
      <c r="A313" s="1111"/>
      <c r="B313" s="389">
        <v>2019</v>
      </c>
      <c r="C313" s="389">
        <v>2020</v>
      </c>
      <c r="D313" s="389">
        <v>2021</v>
      </c>
      <c r="E313" s="389">
        <v>2022</v>
      </c>
      <c r="F313" s="387"/>
    </row>
    <row r="314" spans="1:8" ht="15" customHeight="1" thickBot="1" x14ac:dyDescent="0.3">
      <c r="A314" s="1112"/>
      <c r="B314" s="398" t="s">
        <v>48</v>
      </c>
      <c r="C314" s="398" t="s">
        <v>49</v>
      </c>
      <c r="D314" s="398" t="s">
        <v>49</v>
      </c>
      <c r="E314" s="398" t="s">
        <v>49</v>
      </c>
      <c r="F314" s="387"/>
    </row>
    <row r="315" spans="1:8" ht="32.25" thickBot="1" x14ac:dyDescent="0.3">
      <c r="A315" s="402" t="s">
        <v>110</v>
      </c>
      <c r="B315" s="405">
        <f>B316+B317+B318+B319</f>
        <v>0</v>
      </c>
      <c r="C315" s="405">
        <f>C316+C317+C318+C319</f>
        <v>0</v>
      </c>
      <c r="D315" s="405">
        <f>D316+D317+D318+D319</f>
        <v>0</v>
      </c>
      <c r="E315" s="405">
        <f>E316+E317+E318+E319</f>
        <v>0</v>
      </c>
      <c r="F315" s="387"/>
    </row>
    <row r="316" spans="1:8" ht="16.5" thickBot="1" x14ac:dyDescent="0.3">
      <c r="A316" s="404" t="s">
        <v>78</v>
      </c>
      <c r="B316" s="405"/>
      <c r="C316" s="405"/>
      <c r="D316" s="405"/>
      <c r="E316" s="405"/>
      <c r="F316" s="387"/>
    </row>
    <row r="317" spans="1:8" ht="16.5" thickBot="1" x14ac:dyDescent="0.3">
      <c r="A317" s="404" t="s">
        <v>111</v>
      </c>
      <c r="B317" s="405"/>
      <c r="C317" s="405"/>
      <c r="D317" s="405"/>
      <c r="E317" s="405"/>
      <c r="F317" s="387"/>
    </row>
    <row r="318" spans="1:8" ht="16.5" thickBot="1" x14ac:dyDescent="0.3">
      <c r="A318" s="404" t="s">
        <v>112</v>
      </c>
      <c r="B318" s="405"/>
      <c r="C318" s="405"/>
      <c r="D318" s="405"/>
      <c r="E318" s="405"/>
      <c r="F318" s="387"/>
    </row>
    <row r="319" spans="1:8" ht="17.25" customHeight="1" thickBot="1" x14ac:dyDescent="0.3">
      <c r="A319" s="404" t="s">
        <v>113</v>
      </c>
      <c r="B319" s="405"/>
      <c r="C319" s="405"/>
      <c r="D319" s="405"/>
      <c r="E319" s="405"/>
      <c r="F319" s="387"/>
    </row>
    <row r="320" spans="1:8" ht="16.5" thickBot="1" x14ac:dyDescent="0.3">
      <c r="A320" s="402" t="s">
        <v>114</v>
      </c>
      <c r="B320" s="406">
        <f>B321+B322+B323+B324</f>
        <v>0</v>
      </c>
      <c r="C320" s="406">
        <f>C321+C322+C323+C324</f>
        <v>500</v>
      </c>
      <c r="D320" s="406">
        <f>D321+D322+D323+D324</f>
        <v>0</v>
      </c>
      <c r="E320" s="406">
        <f>E321+E322+E323+E324</f>
        <v>0</v>
      </c>
      <c r="F320" s="387"/>
    </row>
    <row r="321" spans="1:8" ht="12.75" customHeight="1" thickBot="1" x14ac:dyDescent="0.3">
      <c r="A321" s="404" t="s">
        <v>78</v>
      </c>
      <c r="B321" s="406"/>
      <c r="C321" s="405">
        <v>500</v>
      </c>
      <c r="D321" s="405"/>
      <c r="E321" s="405"/>
      <c r="F321" s="387"/>
    </row>
    <row r="322" spans="1:8" ht="9" customHeight="1" thickBot="1" x14ac:dyDescent="0.3">
      <c r="A322" s="404" t="s">
        <v>111</v>
      </c>
      <c r="B322" s="406"/>
      <c r="C322" s="405"/>
      <c r="D322" s="405"/>
      <c r="E322" s="405"/>
      <c r="F322" s="387"/>
    </row>
    <row r="323" spans="1:8" ht="16.5" thickBot="1" x14ac:dyDescent="0.3">
      <c r="A323" s="404" t="s">
        <v>112</v>
      </c>
      <c r="B323" s="406"/>
      <c r="C323" s="405"/>
      <c r="D323" s="405"/>
      <c r="E323" s="405"/>
      <c r="F323" s="387"/>
    </row>
    <row r="324" spans="1:8" ht="16.5" thickBot="1" x14ac:dyDescent="0.3">
      <c r="A324" s="404" t="s">
        <v>113</v>
      </c>
      <c r="B324" s="406"/>
      <c r="C324" s="405"/>
      <c r="D324" s="405"/>
      <c r="E324" s="405"/>
      <c r="F324" s="387"/>
    </row>
    <row r="325" spans="1:8" ht="32.25" thickBot="1" x14ac:dyDescent="0.3">
      <c r="A325" s="427" t="s">
        <v>465</v>
      </c>
      <c r="B325" s="406">
        <f>B315+B320</f>
        <v>0</v>
      </c>
      <c r="C325" s="406">
        <f>C315+C320</f>
        <v>500</v>
      </c>
      <c r="D325" s="406">
        <f>D315+D320</f>
        <v>0</v>
      </c>
      <c r="E325" s="406">
        <f>E315+E320</f>
        <v>0</v>
      </c>
      <c r="F325" s="387"/>
    </row>
    <row r="326" spans="1:8" ht="34.5" hidden="1" customHeight="1" x14ac:dyDescent="0.25">
      <c r="A326" s="397" t="s">
        <v>479</v>
      </c>
      <c r="B326" s="442"/>
      <c r="C326" s="434" t="s">
        <v>264</v>
      </c>
      <c r="D326" s="443"/>
      <c r="E326" s="436"/>
      <c r="F326" s="387"/>
    </row>
    <row r="327" spans="1:8" ht="15.75" hidden="1" customHeight="1" x14ac:dyDescent="0.25">
      <c r="A327" s="393" t="s">
        <v>65</v>
      </c>
      <c r="B327" s="1099"/>
      <c r="C327" s="1100"/>
      <c r="D327" s="1100"/>
      <c r="E327" s="1101"/>
      <c r="F327" s="387"/>
    </row>
    <row r="328" spans="1:8" ht="15.75" hidden="1" customHeight="1" x14ac:dyDescent="0.25">
      <c r="A328" s="393" t="s">
        <v>67</v>
      </c>
      <c r="B328" s="1118"/>
      <c r="C328" s="1119"/>
      <c r="D328" s="1119"/>
      <c r="E328" s="1120"/>
      <c r="F328" s="387"/>
    </row>
    <row r="329" spans="1:8" ht="15.75" hidden="1" customHeight="1" x14ac:dyDescent="0.25">
      <c r="A329" s="1111"/>
      <c r="B329" s="389">
        <v>2019</v>
      </c>
      <c r="C329" s="389">
        <v>2020</v>
      </c>
      <c r="D329" s="389">
        <v>2021</v>
      </c>
      <c r="E329" s="389">
        <v>2022</v>
      </c>
      <c r="F329" s="387"/>
    </row>
    <row r="330" spans="1:8" ht="12.75" hidden="1" customHeight="1" x14ac:dyDescent="0.25">
      <c r="A330" s="1112"/>
      <c r="B330" s="398" t="s">
        <v>48</v>
      </c>
      <c r="C330" s="398" t="s">
        <v>49</v>
      </c>
      <c r="D330" s="398" t="s">
        <v>49</v>
      </c>
      <c r="E330" s="398" t="s">
        <v>49</v>
      </c>
      <c r="F330" s="387"/>
    </row>
    <row r="331" spans="1:8" ht="9" hidden="1" customHeight="1" x14ac:dyDescent="0.25">
      <c r="A331" s="393" t="s">
        <v>69</v>
      </c>
      <c r="B331" s="393"/>
      <c r="C331" s="393"/>
      <c r="D331" s="393"/>
      <c r="E331" s="393"/>
      <c r="F331" s="387"/>
    </row>
    <row r="332" spans="1:8" ht="15.75" hidden="1" customHeight="1" x14ac:dyDescent="0.25">
      <c r="A332" s="393" t="s">
        <v>70</v>
      </c>
      <c r="B332" s="399">
        <f>B350</f>
        <v>0</v>
      </c>
      <c r="C332" s="399">
        <f>C350</f>
        <v>0</v>
      </c>
      <c r="D332" s="399">
        <f>D350</f>
        <v>0</v>
      </c>
      <c r="E332" s="399">
        <f>E350</f>
        <v>0</v>
      </c>
      <c r="F332" s="387"/>
    </row>
    <row r="333" spans="1:8" ht="15.75" hidden="1" customHeight="1" x14ac:dyDescent="0.25">
      <c r="A333" s="393" t="s">
        <v>71</v>
      </c>
      <c r="B333" s="399" t="e">
        <f>B332/B331</f>
        <v>#DIV/0!</v>
      </c>
      <c r="C333" s="399" t="e">
        <f>C332/C331</f>
        <v>#DIV/0!</v>
      </c>
      <c r="D333" s="399" t="e">
        <f>D332/D331</f>
        <v>#DIV/0!</v>
      </c>
      <c r="E333" s="399" t="e">
        <f>E332/E331</f>
        <v>#DIV/0!</v>
      </c>
      <c r="F333" s="387"/>
    </row>
    <row r="334" spans="1:8" ht="15.75" hidden="1" customHeight="1" x14ac:dyDescent="0.25">
      <c r="A334" s="393" t="s">
        <v>72</v>
      </c>
      <c r="B334" s="400" t="s">
        <v>73</v>
      </c>
      <c r="C334" s="401" t="e">
        <f t="shared" ref="C334:E336" si="10">C331/B331-1</f>
        <v>#DIV/0!</v>
      </c>
      <c r="D334" s="401" t="e">
        <f t="shared" si="10"/>
        <v>#DIV/0!</v>
      </c>
      <c r="E334" s="401" t="e">
        <f t="shared" si="10"/>
        <v>#DIV/0!</v>
      </c>
      <c r="F334" s="387"/>
      <c r="G334" s="207"/>
      <c r="H334" s="207"/>
    </row>
    <row r="335" spans="1:8" ht="15" hidden="1" customHeight="1" x14ac:dyDescent="0.25">
      <c r="A335" s="393" t="s">
        <v>74</v>
      </c>
      <c r="B335" s="400" t="s">
        <v>73</v>
      </c>
      <c r="C335" s="401" t="e">
        <f t="shared" si="10"/>
        <v>#DIV/0!</v>
      </c>
      <c r="D335" s="401" t="e">
        <f t="shared" si="10"/>
        <v>#DIV/0!</v>
      </c>
      <c r="E335" s="401" t="e">
        <f t="shared" si="10"/>
        <v>#DIV/0!</v>
      </c>
      <c r="F335" s="387"/>
    </row>
    <row r="336" spans="1:8" ht="23.25" hidden="1" customHeight="1" x14ac:dyDescent="0.25">
      <c r="A336" s="393" t="s">
        <v>75</v>
      </c>
      <c r="B336" s="400" t="s">
        <v>73</v>
      </c>
      <c r="C336" s="401" t="e">
        <f t="shared" si="10"/>
        <v>#DIV/0!</v>
      </c>
      <c r="D336" s="401" t="e">
        <f t="shared" si="10"/>
        <v>#DIV/0!</v>
      </c>
      <c r="E336" s="401" t="e">
        <f t="shared" si="10"/>
        <v>#DIV/0!</v>
      </c>
      <c r="F336" s="387"/>
    </row>
    <row r="337" spans="1:6" ht="15.75" hidden="1" customHeight="1" x14ac:dyDescent="0.25">
      <c r="A337" s="1115" t="s">
        <v>480</v>
      </c>
      <c r="B337" s="1116"/>
      <c r="C337" s="1116"/>
      <c r="D337" s="1116"/>
      <c r="E337" s="1117"/>
      <c r="F337" s="387"/>
    </row>
    <row r="338" spans="1:6" ht="15.75" hidden="1" customHeight="1" x14ac:dyDescent="0.25">
      <c r="A338" s="1111"/>
      <c r="B338" s="389">
        <v>2018</v>
      </c>
      <c r="C338" s="389">
        <v>2019</v>
      </c>
      <c r="D338" s="389">
        <v>2020</v>
      </c>
      <c r="E338" s="389">
        <v>2021</v>
      </c>
      <c r="F338" s="387"/>
    </row>
    <row r="339" spans="1:6" ht="15.75" hidden="1" customHeight="1" x14ac:dyDescent="0.25">
      <c r="A339" s="1112"/>
      <c r="B339" s="398" t="s">
        <v>48</v>
      </c>
      <c r="C339" s="398" t="s">
        <v>49</v>
      </c>
      <c r="D339" s="398" t="s">
        <v>49</v>
      </c>
      <c r="E339" s="398" t="s">
        <v>49</v>
      </c>
      <c r="F339" s="387"/>
    </row>
    <row r="340" spans="1:6" ht="15.75" hidden="1" customHeight="1" x14ac:dyDescent="0.25">
      <c r="A340" s="402" t="s">
        <v>110</v>
      </c>
      <c r="B340" s="405">
        <f>B341+B342+B343+B344</f>
        <v>0</v>
      </c>
      <c r="C340" s="405">
        <f>C341+C342+C343+C344</f>
        <v>0</v>
      </c>
      <c r="D340" s="405">
        <f>D341+D342+D343+D344</f>
        <v>0</v>
      </c>
      <c r="E340" s="405">
        <f>E341+E342+E343+E344</f>
        <v>0</v>
      </c>
      <c r="F340" s="387"/>
    </row>
    <row r="341" spans="1:6" ht="15.75" hidden="1" customHeight="1" x14ac:dyDescent="0.25">
      <c r="A341" s="404" t="s">
        <v>78</v>
      </c>
      <c r="B341" s="405"/>
      <c r="C341" s="405"/>
      <c r="D341" s="405"/>
      <c r="E341" s="405"/>
      <c r="F341" s="387"/>
    </row>
    <row r="342" spans="1:6" ht="23.25" hidden="1" customHeight="1" x14ac:dyDescent="0.25">
      <c r="A342" s="404" t="s">
        <v>111</v>
      </c>
      <c r="B342" s="405"/>
      <c r="C342" s="405"/>
      <c r="D342" s="405"/>
      <c r="E342" s="405"/>
      <c r="F342" s="387"/>
    </row>
    <row r="343" spans="1:6" ht="23.25" hidden="1" customHeight="1" x14ac:dyDescent="0.25">
      <c r="A343" s="404" t="s">
        <v>112</v>
      </c>
      <c r="B343" s="405"/>
      <c r="C343" s="405"/>
      <c r="D343" s="405"/>
      <c r="E343" s="405"/>
      <c r="F343" s="387"/>
    </row>
    <row r="344" spans="1:6" ht="23.25" hidden="1" customHeight="1" x14ac:dyDescent="0.25">
      <c r="A344" s="404" t="s">
        <v>113</v>
      </c>
      <c r="B344" s="405"/>
      <c r="C344" s="405"/>
      <c r="D344" s="405"/>
      <c r="E344" s="405"/>
      <c r="F344" s="387"/>
    </row>
    <row r="345" spans="1:6" ht="12.75" hidden="1" customHeight="1" x14ac:dyDescent="0.25">
      <c r="A345" s="402" t="s">
        <v>114</v>
      </c>
      <c r="B345" s="406">
        <f>B346+B347+B348+B349</f>
        <v>0</v>
      </c>
      <c r="C345" s="406">
        <f>C346+C347+C348+C349</f>
        <v>0</v>
      </c>
      <c r="D345" s="406">
        <f>D346+D347+D348+D349</f>
        <v>0</v>
      </c>
      <c r="E345" s="406">
        <f>E346+E347+E348+E349</f>
        <v>0</v>
      </c>
      <c r="F345" s="387"/>
    </row>
    <row r="346" spans="1:6" ht="9" hidden="1" customHeight="1" x14ac:dyDescent="0.25">
      <c r="A346" s="404" t="s">
        <v>78</v>
      </c>
      <c r="B346" s="406"/>
      <c r="C346" s="405"/>
      <c r="D346" s="405"/>
      <c r="E346" s="405"/>
      <c r="F346" s="387"/>
    </row>
    <row r="347" spans="1:6" ht="26.25" hidden="1" customHeight="1" x14ac:dyDescent="0.25">
      <c r="A347" s="404" t="s">
        <v>111</v>
      </c>
      <c r="B347" s="406"/>
      <c r="C347" s="405"/>
      <c r="D347" s="405"/>
      <c r="E347" s="405"/>
      <c r="F347" s="387"/>
    </row>
    <row r="348" spans="1:6" ht="16.5" hidden="1" customHeight="1" x14ac:dyDescent="0.25">
      <c r="A348" s="404" t="s">
        <v>112</v>
      </c>
      <c r="B348" s="406"/>
      <c r="C348" s="405"/>
      <c r="D348" s="405"/>
      <c r="E348" s="405"/>
      <c r="F348" s="387"/>
    </row>
    <row r="349" spans="1:6" ht="15.75" hidden="1" customHeight="1" x14ac:dyDescent="0.25">
      <c r="A349" s="404" t="s">
        <v>113</v>
      </c>
      <c r="B349" s="406"/>
      <c r="C349" s="405"/>
      <c r="D349" s="405"/>
      <c r="E349" s="405"/>
      <c r="F349" s="387"/>
    </row>
    <row r="350" spans="1:6" ht="12.75" hidden="1" customHeight="1" x14ac:dyDescent="0.25">
      <c r="A350" s="410" t="s">
        <v>481</v>
      </c>
      <c r="B350" s="406">
        <f>B340+B345</f>
        <v>0</v>
      </c>
      <c r="C350" s="406">
        <f>C340+C345</f>
        <v>0</v>
      </c>
      <c r="D350" s="406">
        <f>D340+D345</f>
        <v>0</v>
      </c>
      <c r="E350" s="406">
        <f>E340+E345</f>
        <v>0</v>
      </c>
      <c r="F350" s="387"/>
    </row>
    <row r="351" spans="1:6" ht="34.5" customHeight="1" thickBot="1" x14ac:dyDescent="0.3">
      <c r="A351" s="420" t="s">
        <v>121</v>
      </c>
      <c r="B351" s="1124" t="s">
        <v>482</v>
      </c>
      <c r="C351" s="1125"/>
      <c r="D351" s="1125"/>
      <c r="E351" s="1126"/>
      <c r="F351" s="387"/>
    </row>
    <row r="352" spans="1:6" ht="79.5" customHeight="1" thickBot="1" x14ac:dyDescent="0.3">
      <c r="A352" s="397" t="s">
        <v>104</v>
      </c>
      <c r="B352" s="444" t="s">
        <v>483</v>
      </c>
      <c r="C352" s="422" t="s">
        <v>264</v>
      </c>
      <c r="D352" s="423"/>
      <c r="E352" s="424"/>
      <c r="F352" s="387"/>
    </row>
    <row r="353" spans="1:8" ht="15.75" customHeight="1" thickBot="1" x14ac:dyDescent="0.3">
      <c r="A353" s="393" t="s">
        <v>65</v>
      </c>
      <c r="B353" s="1132" t="s">
        <v>483</v>
      </c>
      <c r="C353" s="1133"/>
      <c r="D353" s="1133"/>
      <c r="E353" s="1134"/>
      <c r="F353" s="387"/>
    </row>
    <row r="354" spans="1:8" ht="16.5" thickBot="1" x14ac:dyDescent="0.3">
      <c r="A354" s="393" t="s">
        <v>67</v>
      </c>
      <c r="B354" s="1118" t="s">
        <v>309</v>
      </c>
      <c r="C354" s="1119"/>
      <c r="D354" s="1119"/>
      <c r="E354" s="1120"/>
      <c r="F354" s="387"/>
    </row>
    <row r="355" spans="1:8" ht="15.75" x14ac:dyDescent="0.25">
      <c r="A355" s="1111"/>
      <c r="B355" s="389">
        <v>2019</v>
      </c>
      <c r="C355" s="389">
        <v>2020</v>
      </c>
      <c r="D355" s="389">
        <v>2021</v>
      </c>
      <c r="E355" s="389">
        <v>2022</v>
      </c>
      <c r="F355" s="387"/>
    </row>
    <row r="356" spans="1:8" ht="16.5" thickBot="1" x14ac:dyDescent="0.3">
      <c r="A356" s="1112"/>
      <c r="B356" s="398" t="s">
        <v>48</v>
      </c>
      <c r="C356" s="398" t="s">
        <v>49</v>
      </c>
      <c r="D356" s="398" t="s">
        <v>49</v>
      </c>
      <c r="E356" s="398" t="s">
        <v>49</v>
      </c>
      <c r="F356" s="387"/>
    </row>
    <row r="357" spans="1:8" ht="16.5" thickBot="1" x14ac:dyDescent="0.3">
      <c r="A357" s="393" t="s">
        <v>69</v>
      </c>
      <c r="B357" s="393">
        <v>0</v>
      </c>
      <c r="C357" s="393">
        <v>0</v>
      </c>
      <c r="D357" s="393">
        <v>2</v>
      </c>
      <c r="E357" s="393">
        <v>0</v>
      </c>
      <c r="F357" s="387"/>
    </row>
    <row r="358" spans="1:8" ht="12.75" customHeight="1" thickBot="1" x14ac:dyDescent="0.3">
      <c r="A358" s="393" t="s">
        <v>70</v>
      </c>
      <c r="B358" s="399">
        <f>B376</f>
        <v>0</v>
      </c>
      <c r="C358" s="399">
        <f>C376</f>
        <v>0</v>
      </c>
      <c r="D358" s="399">
        <f>D376</f>
        <v>300</v>
      </c>
      <c r="E358" s="399">
        <f>E376</f>
        <v>0</v>
      </c>
      <c r="F358" s="387"/>
    </row>
    <row r="359" spans="1:8" ht="21.75" customHeight="1" thickBot="1" x14ac:dyDescent="0.3">
      <c r="A359" s="393" t="s">
        <v>71</v>
      </c>
      <c r="B359" s="425" t="e">
        <f>B358/B357</f>
        <v>#DIV/0!</v>
      </c>
      <c r="C359" s="425" t="e">
        <f>C358/C357</f>
        <v>#DIV/0!</v>
      </c>
      <c r="D359" s="399">
        <f>D358/D357</f>
        <v>150</v>
      </c>
      <c r="E359" s="425" t="e">
        <f>E358/E357</f>
        <v>#DIV/0!</v>
      </c>
      <c r="F359" s="387"/>
    </row>
    <row r="360" spans="1:8" ht="15.75" customHeight="1" thickBot="1" x14ac:dyDescent="0.3">
      <c r="A360" s="393" t="s">
        <v>72</v>
      </c>
      <c r="B360" s="425" t="s">
        <v>73</v>
      </c>
      <c r="C360" s="425" t="e">
        <f t="shared" ref="C360:E362" si="11">C357/B357-1</f>
        <v>#DIV/0!</v>
      </c>
      <c r="D360" s="425" t="e">
        <f t="shared" si="11"/>
        <v>#DIV/0!</v>
      </c>
      <c r="E360" s="401">
        <f t="shared" si="11"/>
        <v>-1</v>
      </c>
      <c r="F360" s="387"/>
      <c r="G360" s="207"/>
      <c r="H360" s="207"/>
    </row>
    <row r="361" spans="1:8" ht="12.75" customHeight="1" thickBot="1" x14ac:dyDescent="0.3">
      <c r="A361" s="393" t="s">
        <v>74</v>
      </c>
      <c r="B361" s="425" t="s">
        <v>73</v>
      </c>
      <c r="C361" s="425" t="e">
        <f t="shared" si="11"/>
        <v>#DIV/0!</v>
      </c>
      <c r="D361" s="425" t="e">
        <f t="shared" si="11"/>
        <v>#DIV/0!</v>
      </c>
      <c r="E361" s="401">
        <f t="shared" si="11"/>
        <v>-1</v>
      </c>
      <c r="F361" s="387"/>
    </row>
    <row r="362" spans="1:8" ht="25.5" customHeight="1" thickBot="1" x14ac:dyDescent="0.3">
      <c r="A362" s="393" t="s">
        <v>75</v>
      </c>
      <c r="B362" s="425" t="s">
        <v>73</v>
      </c>
      <c r="C362" s="425" t="e">
        <f t="shared" si="11"/>
        <v>#DIV/0!</v>
      </c>
      <c r="D362" s="425" t="e">
        <f t="shared" si="11"/>
        <v>#DIV/0!</v>
      </c>
      <c r="E362" s="425" t="e">
        <f t="shared" si="11"/>
        <v>#DIV/0!</v>
      </c>
      <c r="F362" s="387"/>
    </row>
    <row r="363" spans="1:8" ht="15.75" customHeight="1" thickBot="1" x14ac:dyDescent="0.3">
      <c r="A363" s="1115" t="s">
        <v>484</v>
      </c>
      <c r="B363" s="1116"/>
      <c r="C363" s="1116"/>
      <c r="D363" s="1116"/>
      <c r="E363" s="1117"/>
      <c r="F363" s="387"/>
    </row>
    <row r="364" spans="1:8" ht="15.75" x14ac:dyDescent="0.25">
      <c r="A364" s="1111"/>
      <c r="B364" s="389">
        <v>2019</v>
      </c>
      <c r="C364" s="389">
        <v>2020</v>
      </c>
      <c r="D364" s="389">
        <v>2021</v>
      </c>
      <c r="E364" s="389">
        <v>2022</v>
      </c>
      <c r="F364" s="387"/>
    </row>
    <row r="365" spans="1:8" ht="16.5" thickBot="1" x14ac:dyDescent="0.3">
      <c r="A365" s="1112"/>
      <c r="B365" s="398" t="s">
        <v>48</v>
      </c>
      <c r="C365" s="398" t="s">
        <v>49</v>
      </c>
      <c r="D365" s="398" t="s">
        <v>49</v>
      </c>
      <c r="E365" s="398" t="s">
        <v>49</v>
      </c>
      <c r="F365" s="387"/>
    </row>
    <row r="366" spans="1:8" ht="32.25" thickBot="1" x14ac:dyDescent="0.3">
      <c r="A366" s="402" t="s">
        <v>110</v>
      </c>
      <c r="B366" s="405">
        <f>B367+B368+B369+B370</f>
        <v>0</v>
      </c>
      <c r="C366" s="405">
        <f>C367+C368+C369+C370</f>
        <v>0</v>
      </c>
      <c r="D366" s="405">
        <f>D367+D368+D369+D370</f>
        <v>0</v>
      </c>
      <c r="E366" s="405">
        <f>E367+E368+E369+E370</f>
        <v>0</v>
      </c>
      <c r="F366" s="387"/>
    </row>
    <row r="367" spans="1:8" ht="16.5" thickBot="1" x14ac:dyDescent="0.3">
      <c r="A367" s="404" t="s">
        <v>78</v>
      </c>
      <c r="B367" s="405"/>
      <c r="C367" s="405"/>
      <c r="D367" s="405"/>
      <c r="E367" s="405"/>
      <c r="F367" s="387"/>
    </row>
    <row r="368" spans="1:8" ht="16.5" thickBot="1" x14ac:dyDescent="0.3">
      <c r="A368" s="404" t="s">
        <v>111</v>
      </c>
      <c r="B368" s="405"/>
      <c r="C368" s="405"/>
      <c r="D368" s="405"/>
      <c r="E368" s="405"/>
      <c r="F368" s="387"/>
    </row>
    <row r="369" spans="1:6" ht="16.5" thickBot="1" x14ac:dyDescent="0.3">
      <c r="A369" s="404" t="s">
        <v>112</v>
      </c>
      <c r="B369" s="405"/>
      <c r="C369" s="405"/>
      <c r="D369" s="405"/>
      <c r="E369" s="405"/>
      <c r="F369" s="387"/>
    </row>
    <row r="370" spans="1:6" ht="16.5" thickBot="1" x14ac:dyDescent="0.3">
      <c r="A370" s="404" t="s">
        <v>113</v>
      </c>
      <c r="B370" s="405"/>
      <c r="C370" s="405"/>
      <c r="D370" s="405"/>
      <c r="E370" s="405"/>
      <c r="F370" s="387"/>
    </row>
    <row r="371" spans="1:6" ht="16.5" thickBot="1" x14ac:dyDescent="0.3">
      <c r="A371" s="402" t="s">
        <v>114</v>
      </c>
      <c r="B371" s="406">
        <f>B372+B373+B374+B375</f>
        <v>0</v>
      </c>
      <c r="C371" s="406">
        <f>C372+C373+C374+C375</f>
        <v>0</v>
      </c>
      <c r="D371" s="406">
        <f>D372+D373+D374+D375</f>
        <v>300</v>
      </c>
      <c r="E371" s="406">
        <f>E372+E373+E374+E375</f>
        <v>0</v>
      </c>
      <c r="F371" s="387"/>
    </row>
    <row r="372" spans="1:6" ht="16.5" thickBot="1" x14ac:dyDescent="0.3">
      <c r="A372" s="404" t="s">
        <v>78</v>
      </c>
      <c r="B372" s="406"/>
      <c r="C372" s="406"/>
      <c r="D372" s="406">
        <v>300</v>
      </c>
      <c r="E372" s="406"/>
      <c r="F372" s="387"/>
    </row>
    <row r="373" spans="1:6" ht="16.5" thickBot="1" x14ac:dyDescent="0.3">
      <c r="A373" s="404" t="s">
        <v>111</v>
      </c>
      <c r="B373" s="406"/>
      <c r="C373" s="406"/>
      <c r="D373" s="406"/>
      <c r="E373" s="406"/>
      <c r="F373" s="387"/>
    </row>
    <row r="374" spans="1:6" ht="16.5" thickBot="1" x14ac:dyDescent="0.3">
      <c r="A374" s="404" t="s">
        <v>112</v>
      </c>
      <c r="B374" s="406"/>
      <c r="C374" s="406"/>
      <c r="D374" s="406"/>
      <c r="E374" s="406"/>
      <c r="F374" s="387"/>
    </row>
    <row r="375" spans="1:6" ht="16.5" thickBot="1" x14ac:dyDescent="0.3">
      <c r="A375" s="404" t="s">
        <v>113</v>
      </c>
      <c r="B375" s="406"/>
      <c r="C375" s="406"/>
      <c r="D375" s="406"/>
      <c r="E375" s="406"/>
      <c r="F375" s="387"/>
    </row>
    <row r="376" spans="1:6" ht="32.25" thickBot="1" x14ac:dyDescent="0.3">
      <c r="A376" s="410" t="s">
        <v>86</v>
      </c>
      <c r="B376" s="406">
        <f>B366+B371</f>
        <v>0</v>
      </c>
      <c r="C376" s="406">
        <f>C366+C371</f>
        <v>0</v>
      </c>
      <c r="D376" s="406">
        <f>D366+D371</f>
        <v>300</v>
      </c>
      <c r="E376" s="406">
        <f>E366+E371</f>
        <v>0</v>
      </c>
      <c r="F376" s="387"/>
    </row>
    <row r="377" spans="1:6" ht="49.5" customHeight="1" thickBot="1" x14ac:dyDescent="0.3">
      <c r="A377" s="397" t="s">
        <v>88</v>
      </c>
      <c r="B377" s="444" t="s">
        <v>485</v>
      </c>
      <c r="C377" s="422" t="s">
        <v>264</v>
      </c>
      <c r="D377" s="423"/>
      <c r="E377" s="445"/>
      <c r="F377" s="387"/>
    </row>
    <row r="378" spans="1:6" ht="15.75" customHeight="1" thickBot="1" x14ac:dyDescent="0.3">
      <c r="A378" s="393" t="s">
        <v>65</v>
      </c>
      <c r="B378" s="1132" t="s">
        <v>486</v>
      </c>
      <c r="C378" s="1133"/>
      <c r="D378" s="1133"/>
      <c r="E378" s="1134"/>
      <c r="F378" s="387"/>
    </row>
    <row r="379" spans="1:6" ht="16.5" thickBot="1" x14ac:dyDescent="0.3">
      <c r="A379" s="393" t="s">
        <v>67</v>
      </c>
      <c r="B379" s="1118" t="s">
        <v>309</v>
      </c>
      <c r="C379" s="1119"/>
      <c r="D379" s="1119"/>
      <c r="E379" s="1120"/>
      <c r="F379" s="387"/>
    </row>
    <row r="380" spans="1:6" ht="15.75" x14ac:dyDescent="0.25">
      <c r="A380" s="1111"/>
      <c r="B380" s="389">
        <v>2019</v>
      </c>
      <c r="C380" s="389">
        <v>2020</v>
      </c>
      <c r="D380" s="389">
        <v>2021</v>
      </c>
      <c r="E380" s="389">
        <v>2022</v>
      </c>
      <c r="F380" s="387"/>
    </row>
    <row r="381" spans="1:6" ht="16.5" thickBot="1" x14ac:dyDescent="0.3">
      <c r="A381" s="1112"/>
      <c r="B381" s="398" t="s">
        <v>48</v>
      </c>
      <c r="C381" s="398" t="s">
        <v>49</v>
      </c>
      <c r="D381" s="398" t="s">
        <v>49</v>
      </c>
      <c r="E381" s="398" t="s">
        <v>49</v>
      </c>
      <c r="F381" s="387"/>
    </row>
    <row r="382" spans="1:6" ht="16.5" thickBot="1" x14ac:dyDescent="0.3">
      <c r="A382" s="393" t="s">
        <v>69</v>
      </c>
      <c r="B382" s="400">
        <v>0</v>
      </c>
      <c r="C382" s="400">
        <v>0</v>
      </c>
      <c r="D382" s="400">
        <v>0</v>
      </c>
      <c r="E382" s="400">
        <v>1</v>
      </c>
      <c r="F382" s="387"/>
    </row>
    <row r="383" spans="1:6" ht="12.75" customHeight="1" thickBot="1" x14ac:dyDescent="0.3">
      <c r="A383" s="393" t="s">
        <v>70</v>
      </c>
      <c r="B383" s="399">
        <f>B401</f>
        <v>0</v>
      </c>
      <c r="C383" s="399">
        <f>C401</f>
        <v>0</v>
      </c>
      <c r="D383" s="399">
        <f>D401</f>
        <v>0</v>
      </c>
      <c r="E383" s="399">
        <f>E401</f>
        <v>13000</v>
      </c>
      <c r="F383" s="387"/>
    </row>
    <row r="384" spans="1:6" ht="15" customHeight="1" thickBot="1" x14ac:dyDescent="0.3">
      <c r="A384" s="393" t="s">
        <v>71</v>
      </c>
      <c r="B384" s="425" t="e">
        <f>B383/B382</f>
        <v>#DIV/0!</v>
      </c>
      <c r="C384" s="425" t="e">
        <f>C383/C382</f>
        <v>#DIV/0!</v>
      </c>
      <c r="D384" s="425" t="e">
        <f>D383/D382</f>
        <v>#DIV/0!</v>
      </c>
      <c r="E384" s="399">
        <f>E383/E382</f>
        <v>13000</v>
      </c>
      <c r="F384" s="387"/>
    </row>
    <row r="385" spans="1:8" ht="27.75" customHeight="1" thickBot="1" x14ac:dyDescent="0.3">
      <c r="A385" s="393" t="s">
        <v>72</v>
      </c>
      <c r="B385" s="425" t="s">
        <v>73</v>
      </c>
      <c r="C385" s="425" t="e">
        <f t="shared" ref="C385:E387" si="12">C382/B382-1</f>
        <v>#DIV/0!</v>
      </c>
      <c r="D385" s="425" t="e">
        <f t="shared" si="12"/>
        <v>#DIV/0!</v>
      </c>
      <c r="E385" s="425" t="e">
        <f t="shared" si="12"/>
        <v>#DIV/0!</v>
      </c>
      <c r="F385" s="387"/>
      <c r="G385" s="207"/>
      <c r="H385" s="207"/>
    </row>
    <row r="386" spans="1:8" ht="27" customHeight="1" thickBot="1" x14ac:dyDescent="0.3">
      <c r="A386" s="393" t="s">
        <v>74</v>
      </c>
      <c r="B386" s="425" t="s">
        <v>73</v>
      </c>
      <c r="C386" s="425" t="e">
        <f t="shared" si="12"/>
        <v>#DIV/0!</v>
      </c>
      <c r="D386" s="425" t="e">
        <f t="shared" si="12"/>
        <v>#DIV/0!</v>
      </c>
      <c r="E386" s="425" t="e">
        <f t="shared" si="12"/>
        <v>#DIV/0!</v>
      </c>
      <c r="F386" s="387"/>
    </row>
    <row r="387" spans="1:8" ht="15" customHeight="1" thickBot="1" x14ac:dyDescent="0.3">
      <c r="A387" s="393" t="s">
        <v>75</v>
      </c>
      <c r="B387" s="425" t="s">
        <v>73</v>
      </c>
      <c r="C387" s="425" t="e">
        <f t="shared" si="12"/>
        <v>#DIV/0!</v>
      </c>
      <c r="D387" s="425" t="e">
        <f t="shared" si="12"/>
        <v>#DIV/0!</v>
      </c>
      <c r="E387" s="425" t="e">
        <f t="shared" si="12"/>
        <v>#DIV/0!</v>
      </c>
      <c r="F387" s="387"/>
    </row>
    <row r="388" spans="1:8" ht="15.75" customHeight="1" thickBot="1" x14ac:dyDescent="0.3">
      <c r="A388" s="1115" t="s">
        <v>487</v>
      </c>
      <c r="B388" s="1116"/>
      <c r="C388" s="1116"/>
      <c r="D388" s="1116"/>
      <c r="E388" s="1117"/>
      <c r="F388" s="387"/>
    </row>
    <row r="389" spans="1:8" ht="15.75" x14ac:dyDescent="0.25">
      <c r="A389" s="1111"/>
      <c r="B389" s="389">
        <v>2019</v>
      </c>
      <c r="C389" s="389">
        <v>2020</v>
      </c>
      <c r="D389" s="389">
        <v>2021</v>
      </c>
      <c r="E389" s="389">
        <v>2022</v>
      </c>
      <c r="F389" s="387"/>
    </row>
    <row r="390" spans="1:8" ht="16.5" thickBot="1" x14ac:dyDescent="0.3">
      <c r="A390" s="1112"/>
      <c r="B390" s="398" t="s">
        <v>48</v>
      </c>
      <c r="C390" s="398" t="s">
        <v>49</v>
      </c>
      <c r="D390" s="398" t="s">
        <v>49</v>
      </c>
      <c r="E390" s="398" t="s">
        <v>49</v>
      </c>
      <c r="F390" s="387"/>
    </row>
    <row r="391" spans="1:8" ht="32.25" thickBot="1" x14ac:dyDescent="0.3">
      <c r="A391" s="402" t="s">
        <v>110</v>
      </c>
      <c r="B391" s="405">
        <f>B392+B393+B394+B395</f>
        <v>0</v>
      </c>
      <c r="C391" s="405">
        <f>C392+C393+C394+C395</f>
        <v>0</v>
      </c>
      <c r="D391" s="405">
        <f>D392+D393+D394+D395</f>
        <v>0</v>
      </c>
      <c r="E391" s="405">
        <f>E392+E393+E394+E395</f>
        <v>0</v>
      </c>
      <c r="F391" s="387"/>
    </row>
    <row r="392" spans="1:8" ht="16.5" thickBot="1" x14ac:dyDescent="0.3">
      <c r="A392" s="404" t="s">
        <v>78</v>
      </c>
      <c r="B392" s="405"/>
      <c r="C392" s="405"/>
      <c r="D392" s="405"/>
      <c r="E392" s="405"/>
      <c r="F392" s="387"/>
    </row>
    <row r="393" spans="1:8" ht="16.5" thickBot="1" x14ac:dyDescent="0.3">
      <c r="A393" s="404" t="s">
        <v>111</v>
      </c>
      <c r="B393" s="405"/>
      <c r="C393" s="405"/>
      <c r="D393" s="405"/>
      <c r="E393" s="405"/>
      <c r="F393" s="387"/>
    </row>
    <row r="394" spans="1:8" ht="16.5" thickBot="1" x14ac:dyDescent="0.3">
      <c r="A394" s="404" t="s">
        <v>112</v>
      </c>
      <c r="B394" s="405"/>
      <c r="C394" s="405"/>
      <c r="D394" s="405"/>
      <c r="E394" s="405"/>
      <c r="F394" s="387"/>
    </row>
    <row r="395" spans="1:8" ht="16.5" thickBot="1" x14ac:dyDescent="0.3">
      <c r="A395" s="404" t="s">
        <v>113</v>
      </c>
      <c r="B395" s="405"/>
      <c r="C395" s="405"/>
      <c r="D395" s="405"/>
      <c r="E395" s="405"/>
      <c r="F395" s="387"/>
    </row>
    <row r="396" spans="1:8" ht="16.5" thickBot="1" x14ac:dyDescent="0.3">
      <c r="A396" s="402" t="s">
        <v>114</v>
      </c>
      <c r="B396" s="406">
        <f>B397+B398+B399+B400</f>
        <v>0</v>
      </c>
      <c r="C396" s="406">
        <f>C397+C398+C399+C400</f>
        <v>0</v>
      </c>
      <c r="D396" s="406">
        <f>D397+D398+D399+D400</f>
        <v>0</v>
      </c>
      <c r="E396" s="406">
        <f>E397+E398+E399+E400</f>
        <v>13000</v>
      </c>
      <c r="F396" s="387"/>
    </row>
    <row r="397" spans="1:8" ht="16.5" thickBot="1" x14ac:dyDescent="0.3">
      <c r="A397" s="404" t="s">
        <v>78</v>
      </c>
      <c r="B397" s="406"/>
      <c r="C397" s="406"/>
      <c r="D397" s="406"/>
      <c r="E397" s="406">
        <v>13000</v>
      </c>
      <c r="F397" s="387"/>
    </row>
    <row r="398" spans="1:8" ht="16.5" thickBot="1" x14ac:dyDescent="0.3">
      <c r="A398" s="404" t="s">
        <v>111</v>
      </c>
      <c r="B398" s="406"/>
      <c r="C398" s="406"/>
      <c r="D398" s="406"/>
      <c r="E398" s="406"/>
      <c r="F398" s="387"/>
    </row>
    <row r="399" spans="1:8" ht="16.5" thickBot="1" x14ac:dyDescent="0.3">
      <c r="A399" s="404" t="s">
        <v>112</v>
      </c>
      <c r="B399" s="406"/>
      <c r="C399" s="406"/>
      <c r="D399" s="406"/>
      <c r="E399" s="406"/>
      <c r="F399" s="387"/>
    </row>
    <row r="400" spans="1:8" ht="16.5" thickBot="1" x14ac:dyDescent="0.3">
      <c r="A400" s="404" t="s">
        <v>113</v>
      </c>
      <c r="B400" s="406"/>
      <c r="C400" s="406"/>
      <c r="D400" s="406"/>
      <c r="E400" s="406"/>
      <c r="F400" s="387"/>
    </row>
    <row r="401" spans="1:6" ht="32.25" thickBot="1" x14ac:dyDescent="0.3">
      <c r="A401" s="410" t="s">
        <v>93</v>
      </c>
      <c r="B401" s="406">
        <f>B391+B396</f>
        <v>0</v>
      </c>
      <c r="C401" s="406">
        <f>C391+C396</f>
        <v>0</v>
      </c>
      <c r="D401" s="406">
        <f>D391+D396</f>
        <v>0</v>
      </c>
      <c r="E401" s="406">
        <f>E391+E396</f>
        <v>13000</v>
      </c>
      <c r="F401" s="387"/>
    </row>
    <row r="402" spans="1:6" ht="15" customHeight="1" thickBot="1" x14ac:dyDescent="0.3">
      <c r="A402" s="446"/>
      <c r="B402" s="446"/>
      <c r="C402" s="446"/>
      <c r="D402" s="446"/>
      <c r="E402" s="446"/>
      <c r="F402" s="387"/>
    </row>
    <row r="403" spans="1:6" ht="33" customHeight="1" thickBot="1" x14ac:dyDescent="0.3">
      <c r="A403" s="638" t="s">
        <v>191</v>
      </c>
      <c r="B403" s="639">
        <f>B383+B358+B332+B307+B282+B256+B231+B206+B181+B142+B105+B68+B31</f>
        <v>63560</v>
      </c>
      <c r="C403" s="639">
        <f>C383+C358+C332+C307+C282+C256+C231+C206+C181+C142+C105+C68+C31</f>
        <v>68400</v>
      </c>
      <c r="D403" s="639">
        <f>D383+D358+D332+D307+D282+D256+D231+D206+D181+D142+D105+D68+D31</f>
        <v>66000</v>
      </c>
      <c r="E403" s="639">
        <f>E383+E358+E332+E307+E282+E256+E231+E206+E181+E142+E105+E68+E31</f>
        <v>66500</v>
      </c>
      <c r="F403" s="387"/>
    </row>
    <row r="404" spans="1:6" ht="48" thickBot="1" x14ac:dyDescent="0.3">
      <c r="A404" s="638" t="s">
        <v>192</v>
      </c>
      <c r="B404" s="639">
        <f>+B274+B249+B134+B97+B60+B376+B350+B325+B300+B224+B199+B171</f>
        <v>63560</v>
      </c>
      <c r="C404" s="639">
        <f>+C274+C249+C134+C97+C60+C376+C350+C325+C300+C224+C199+C171</f>
        <v>68400</v>
      </c>
      <c r="D404" s="639">
        <f>+D274+D249+D134+D97+D60+D376+D350+D325+D300+D224+D199+D171</f>
        <v>66000</v>
      </c>
      <c r="E404" s="639">
        <f>+E274+E249+E134+E97+E60+E376+E350+E325+E300+E224+E199+E171+E401</f>
        <v>66500</v>
      </c>
      <c r="F404" s="387"/>
    </row>
    <row r="405" spans="1:6" ht="16.5" thickBot="1" x14ac:dyDescent="0.3">
      <c r="A405" s="402" t="s">
        <v>77</v>
      </c>
      <c r="B405" s="403">
        <f>B406+B407</f>
        <v>20392</v>
      </c>
      <c r="C405" s="403">
        <f>C406+C407</f>
        <v>29159</v>
      </c>
      <c r="D405" s="403">
        <f>D406+D407</f>
        <v>29159</v>
      </c>
      <c r="E405" s="403">
        <f>E406+E407</f>
        <v>29159</v>
      </c>
      <c r="F405" s="387"/>
    </row>
    <row r="406" spans="1:6" ht="16.5" thickBot="1" x14ac:dyDescent="0.3">
      <c r="A406" s="404" t="s">
        <v>78</v>
      </c>
      <c r="B406" s="406">
        <f t="shared" ref="B406:E407" si="13">B40+B77+B114</f>
        <v>20392</v>
      </c>
      <c r="C406" s="406">
        <f t="shared" si="13"/>
        <v>29159</v>
      </c>
      <c r="D406" s="406">
        <f t="shared" si="13"/>
        <v>29159</v>
      </c>
      <c r="E406" s="406">
        <f t="shared" si="13"/>
        <v>29159</v>
      </c>
      <c r="F406" s="387"/>
    </row>
    <row r="407" spans="1:6" ht="16.5" thickBot="1" x14ac:dyDescent="0.3">
      <c r="A407" s="404" t="s">
        <v>193</v>
      </c>
      <c r="B407" s="406">
        <f t="shared" si="13"/>
        <v>0</v>
      </c>
      <c r="C407" s="406">
        <f t="shared" si="13"/>
        <v>0</v>
      </c>
      <c r="D407" s="406">
        <f t="shared" si="13"/>
        <v>0</v>
      </c>
      <c r="E407" s="406">
        <f t="shared" si="13"/>
        <v>0</v>
      </c>
      <c r="F407" s="387"/>
    </row>
    <row r="408" spans="1:6" ht="32.25" thickBot="1" x14ac:dyDescent="0.3">
      <c r="A408" s="402" t="s">
        <v>80</v>
      </c>
      <c r="B408" s="403">
        <f>B409+B410</f>
        <v>13908</v>
      </c>
      <c r="C408" s="403">
        <f>C409+C410</f>
        <v>5141</v>
      </c>
      <c r="D408" s="403">
        <f>D409+D410</f>
        <v>5141</v>
      </c>
      <c r="E408" s="403">
        <f>E409+E410</f>
        <v>5141</v>
      </c>
      <c r="F408" s="387"/>
    </row>
    <row r="409" spans="1:6" ht="16.5" thickBot="1" x14ac:dyDescent="0.3">
      <c r="A409" s="404" t="s">
        <v>78</v>
      </c>
      <c r="B409" s="405">
        <f>B43+B80+B117</f>
        <v>13908</v>
      </c>
      <c r="C409" s="405">
        <f>C43+C80+C117</f>
        <v>5141</v>
      </c>
      <c r="D409" s="405">
        <f>D43+D80+D117</f>
        <v>5141</v>
      </c>
      <c r="E409" s="405">
        <f>E43+E80+E117</f>
        <v>5141</v>
      </c>
      <c r="F409" s="387"/>
    </row>
    <row r="410" spans="1:6" ht="15" customHeight="1" thickBot="1" x14ac:dyDescent="0.3">
      <c r="A410" s="404" t="s">
        <v>193</v>
      </c>
      <c r="B410" s="406">
        <f>B44+B81+B115</f>
        <v>0</v>
      </c>
      <c r="C410" s="406">
        <f>C44+C81+C115</f>
        <v>0</v>
      </c>
      <c r="D410" s="406">
        <f>D44+D81+D115</f>
        <v>0</v>
      </c>
      <c r="E410" s="406">
        <f>E44+E81+E115</f>
        <v>0</v>
      </c>
      <c r="F410" s="387"/>
    </row>
    <row r="411" spans="1:6" ht="32.25" thickBot="1" x14ac:dyDescent="0.3">
      <c r="A411" s="402" t="s">
        <v>81</v>
      </c>
      <c r="B411" s="403">
        <f>B412+B413</f>
        <v>19260</v>
      </c>
      <c r="C411" s="403">
        <f>C412+C413</f>
        <v>21100</v>
      </c>
      <c r="D411" s="403">
        <f>D412+D413</f>
        <v>18700</v>
      </c>
      <c r="E411" s="403">
        <f>E412+E413</f>
        <v>19200</v>
      </c>
      <c r="F411" s="387"/>
    </row>
    <row r="412" spans="1:6" ht="16.5" thickBot="1" x14ac:dyDescent="0.3">
      <c r="A412" s="404" t="s">
        <v>78</v>
      </c>
      <c r="B412" s="406">
        <f>B46+B83+B120+B157</f>
        <v>19260</v>
      </c>
      <c r="C412" s="406">
        <f>C46+C83+C120+C157</f>
        <v>21100</v>
      </c>
      <c r="D412" s="406">
        <f>D46+D83+D120+D157</f>
        <v>18700</v>
      </c>
      <c r="E412" s="406">
        <f>E46+E83+E120+E157</f>
        <v>19200</v>
      </c>
      <c r="F412" s="387"/>
    </row>
    <row r="413" spans="1:6" ht="16.5" thickBot="1" x14ac:dyDescent="0.3">
      <c r="A413" s="404" t="s">
        <v>193</v>
      </c>
      <c r="B413" s="406">
        <f>B47+B84+B121</f>
        <v>0</v>
      </c>
      <c r="C413" s="406">
        <f>C47+C84+C121</f>
        <v>0</v>
      </c>
      <c r="D413" s="406">
        <f>D47+D84+D121</f>
        <v>0</v>
      </c>
      <c r="E413" s="406">
        <f>E47+E84+E121</f>
        <v>0</v>
      </c>
      <c r="F413" s="387"/>
    </row>
    <row r="414" spans="1:6" ht="16.5" thickBot="1" x14ac:dyDescent="0.3">
      <c r="A414" s="402" t="s">
        <v>82</v>
      </c>
      <c r="B414" s="403">
        <f>B415+B416</f>
        <v>0</v>
      </c>
      <c r="C414" s="403">
        <f>C415+C416</f>
        <v>0</v>
      </c>
      <c r="D414" s="403">
        <f>D415+D416</f>
        <v>0</v>
      </c>
      <c r="E414" s="403">
        <f>E415+E416</f>
        <v>0</v>
      </c>
      <c r="F414" s="387"/>
    </row>
    <row r="415" spans="1:6" ht="16.5" thickBot="1" x14ac:dyDescent="0.3">
      <c r="A415" s="404" t="s">
        <v>78</v>
      </c>
      <c r="B415" s="405">
        <f t="shared" ref="B415:E416" si="14">B49+B86+B123</f>
        <v>0</v>
      </c>
      <c r="C415" s="405">
        <f t="shared" si="14"/>
        <v>0</v>
      </c>
      <c r="D415" s="405">
        <f t="shared" si="14"/>
        <v>0</v>
      </c>
      <c r="E415" s="405">
        <f t="shared" si="14"/>
        <v>0</v>
      </c>
      <c r="F415" s="387"/>
    </row>
    <row r="416" spans="1:6" ht="16.5" thickBot="1" x14ac:dyDescent="0.3">
      <c r="A416" s="404" t="s">
        <v>193</v>
      </c>
      <c r="B416" s="406">
        <f t="shared" si="14"/>
        <v>0</v>
      </c>
      <c r="C416" s="406">
        <f t="shared" si="14"/>
        <v>0</v>
      </c>
      <c r="D416" s="406">
        <f t="shared" si="14"/>
        <v>0</v>
      </c>
      <c r="E416" s="406">
        <f t="shared" si="14"/>
        <v>0</v>
      </c>
      <c r="F416" s="387"/>
    </row>
    <row r="417" spans="1:6" ht="12.75" customHeight="1" thickBot="1" x14ac:dyDescent="0.3">
      <c r="A417" s="402" t="s">
        <v>83</v>
      </c>
      <c r="B417" s="403">
        <f>B418+B419</f>
        <v>0</v>
      </c>
      <c r="C417" s="403">
        <f>C418+C419</f>
        <v>0</v>
      </c>
      <c r="D417" s="403">
        <f>D418+D419</f>
        <v>0</v>
      </c>
      <c r="E417" s="403">
        <f>E418+E419</f>
        <v>0</v>
      </c>
      <c r="F417" s="387"/>
    </row>
    <row r="418" spans="1:6" ht="9" customHeight="1" thickBot="1" x14ac:dyDescent="0.3">
      <c r="A418" s="404" t="s">
        <v>78</v>
      </c>
      <c r="B418" s="405">
        <f t="shared" ref="B418:E419" si="15">B52+B89+B126</f>
        <v>0</v>
      </c>
      <c r="C418" s="405">
        <f t="shared" si="15"/>
        <v>0</v>
      </c>
      <c r="D418" s="405">
        <f t="shared" si="15"/>
        <v>0</v>
      </c>
      <c r="E418" s="405">
        <f t="shared" si="15"/>
        <v>0</v>
      </c>
      <c r="F418" s="387"/>
    </row>
    <row r="419" spans="1:6" ht="16.5" thickBot="1" x14ac:dyDescent="0.3">
      <c r="A419" s="404" t="s">
        <v>193</v>
      </c>
      <c r="B419" s="406">
        <f t="shared" si="15"/>
        <v>0</v>
      </c>
      <c r="C419" s="406">
        <f t="shared" si="15"/>
        <v>0</v>
      </c>
      <c r="D419" s="406">
        <f t="shared" si="15"/>
        <v>0</v>
      </c>
      <c r="E419" s="406">
        <f t="shared" si="15"/>
        <v>0</v>
      </c>
      <c r="F419" s="387"/>
    </row>
    <row r="420" spans="1:6" ht="16.5" thickBot="1" x14ac:dyDescent="0.3">
      <c r="A420" s="402" t="s">
        <v>84</v>
      </c>
      <c r="B420" s="403">
        <f>B421+B422</f>
        <v>0</v>
      </c>
      <c r="C420" s="403">
        <f>C421+C422</f>
        <v>0</v>
      </c>
      <c r="D420" s="403">
        <f>D421+D422</f>
        <v>0</v>
      </c>
      <c r="E420" s="403">
        <f>E421+E422</f>
        <v>0</v>
      </c>
      <c r="F420" s="387"/>
    </row>
    <row r="421" spans="1:6" ht="16.5" thickBot="1" x14ac:dyDescent="0.3">
      <c r="A421" s="404" t="s">
        <v>78</v>
      </c>
      <c r="B421" s="405">
        <f t="shared" ref="B421:E422" si="16">B55+B92+B129</f>
        <v>0</v>
      </c>
      <c r="C421" s="405">
        <f t="shared" si="16"/>
        <v>0</v>
      </c>
      <c r="D421" s="405">
        <f t="shared" si="16"/>
        <v>0</v>
      </c>
      <c r="E421" s="405">
        <f t="shared" si="16"/>
        <v>0</v>
      </c>
      <c r="F421" s="387"/>
    </row>
    <row r="422" spans="1:6" ht="16.5" thickBot="1" x14ac:dyDescent="0.3">
      <c r="A422" s="404" t="s">
        <v>193</v>
      </c>
      <c r="B422" s="406">
        <f t="shared" si="16"/>
        <v>0</v>
      </c>
      <c r="C422" s="406">
        <f t="shared" si="16"/>
        <v>0</v>
      </c>
      <c r="D422" s="406">
        <f t="shared" si="16"/>
        <v>0</v>
      </c>
      <c r="E422" s="406">
        <f t="shared" si="16"/>
        <v>0</v>
      </c>
      <c r="F422" s="387"/>
    </row>
    <row r="423" spans="1:6" ht="32.25" thickBot="1" x14ac:dyDescent="0.3">
      <c r="A423" s="402" t="s">
        <v>85</v>
      </c>
      <c r="B423" s="403">
        <f>B94+B57</f>
        <v>0</v>
      </c>
      <c r="C423" s="403">
        <f>C94+C57</f>
        <v>0</v>
      </c>
      <c r="D423" s="403">
        <f>D94+D57</f>
        <v>0</v>
      </c>
      <c r="E423" s="403">
        <f>E94+E57</f>
        <v>0</v>
      </c>
      <c r="F423" s="387"/>
    </row>
    <row r="424" spans="1:6" ht="16.5" thickBot="1" x14ac:dyDescent="0.3">
      <c r="A424" s="404" t="s">
        <v>78</v>
      </c>
      <c r="B424" s="405">
        <f t="shared" ref="B424:E425" si="17">B58+B95+B132</f>
        <v>0</v>
      </c>
      <c r="C424" s="405">
        <f t="shared" si="17"/>
        <v>0</v>
      </c>
      <c r="D424" s="405">
        <f t="shared" si="17"/>
        <v>0</v>
      </c>
      <c r="E424" s="405">
        <f t="shared" si="17"/>
        <v>0</v>
      </c>
      <c r="F424" s="387"/>
    </row>
    <row r="425" spans="1:6" ht="15.75" customHeight="1" thickBot="1" x14ac:dyDescent="0.3">
      <c r="A425" s="404" t="s">
        <v>193</v>
      </c>
      <c r="B425" s="406">
        <f t="shared" si="17"/>
        <v>0</v>
      </c>
      <c r="C425" s="406">
        <f t="shared" si="17"/>
        <v>0</v>
      </c>
      <c r="D425" s="406">
        <f t="shared" si="17"/>
        <v>0</v>
      </c>
      <c r="E425" s="406">
        <f t="shared" si="17"/>
        <v>0</v>
      </c>
      <c r="F425" s="387"/>
    </row>
    <row r="426" spans="1:6" ht="12.75" customHeight="1" thickBot="1" x14ac:dyDescent="0.3">
      <c r="A426" s="402" t="s">
        <v>194</v>
      </c>
      <c r="B426" s="403">
        <f>B427+B428+B429+B430</f>
        <v>0</v>
      </c>
      <c r="C426" s="403">
        <f>C427+C428+C429+C430</f>
        <v>0</v>
      </c>
      <c r="D426" s="403">
        <f>D427+D428+D429+D430</f>
        <v>0</v>
      </c>
      <c r="E426" s="403">
        <f>E427+E428+E429+E430</f>
        <v>0</v>
      </c>
      <c r="F426" s="387"/>
    </row>
    <row r="427" spans="1:6" ht="9" customHeight="1" thickBot="1" x14ac:dyDescent="0.3">
      <c r="A427" s="404" t="s">
        <v>78</v>
      </c>
      <c r="B427" s="405">
        <f t="shared" ref="B427:E430" si="18">B190+B215+B240+B265+B291+B316+B341+B367</f>
        <v>0</v>
      </c>
      <c r="C427" s="405">
        <f t="shared" si="18"/>
        <v>0</v>
      </c>
      <c r="D427" s="405">
        <f t="shared" si="18"/>
        <v>0</v>
      </c>
      <c r="E427" s="405">
        <f t="shared" si="18"/>
        <v>0</v>
      </c>
      <c r="F427" s="387"/>
    </row>
    <row r="428" spans="1:6" ht="16.5" thickBot="1" x14ac:dyDescent="0.3">
      <c r="A428" s="404" t="s">
        <v>210</v>
      </c>
      <c r="B428" s="405">
        <f t="shared" si="18"/>
        <v>0</v>
      </c>
      <c r="C428" s="405">
        <f t="shared" si="18"/>
        <v>0</v>
      </c>
      <c r="D428" s="405">
        <f t="shared" si="18"/>
        <v>0</v>
      </c>
      <c r="E428" s="405">
        <f t="shared" si="18"/>
        <v>0</v>
      </c>
      <c r="F428" s="387"/>
    </row>
    <row r="429" spans="1:6" ht="16.5" thickBot="1" x14ac:dyDescent="0.3">
      <c r="A429" s="404" t="s">
        <v>112</v>
      </c>
      <c r="B429" s="405">
        <f t="shared" si="18"/>
        <v>0</v>
      </c>
      <c r="C429" s="405">
        <f t="shared" si="18"/>
        <v>0</v>
      </c>
      <c r="D429" s="405">
        <f t="shared" si="18"/>
        <v>0</v>
      </c>
      <c r="E429" s="405">
        <f t="shared" si="18"/>
        <v>0</v>
      </c>
      <c r="F429" s="387"/>
    </row>
    <row r="430" spans="1:6" ht="16.5" thickBot="1" x14ac:dyDescent="0.3">
      <c r="A430" s="404" t="s">
        <v>113</v>
      </c>
      <c r="B430" s="405">
        <f t="shared" si="18"/>
        <v>0</v>
      </c>
      <c r="C430" s="405">
        <f t="shared" si="18"/>
        <v>0</v>
      </c>
      <c r="D430" s="405">
        <f t="shared" si="18"/>
        <v>0</v>
      </c>
      <c r="E430" s="405">
        <f t="shared" si="18"/>
        <v>0</v>
      </c>
      <c r="F430" s="387"/>
    </row>
    <row r="431" spans="1:6" ht="16.5" thickBot="1" x14ac:dyDescent="0.3">
      <c r="A431" s="402" t="s">
        <v>195</v>
      </c>
      <c r="B431" s="403">
        <f>B432+B433+B434+B435</f>
        <v>10000</v>
      </c>
      <c r="C431" s="403">
        <f>C432+C433+C434+C435</f>
        <v>13000</v>
      </c>
      <c r="D431" s="403">
        <f>D432+D433+D434+D435</f>
        <v>13000</v>
      </c>
      <c r="E431" s="403">
        <f>E432+E433+E434+E435</f>
        <v>13000</v>
      </c>
      <c r="F431" s="387"/>
    </row>
    <row r="432" spans="1:6" ht="16.5" thickBot="1" x14ac:dyDescent="0.3">
      <c r="A432" s="404" t="s">
        <v>78</v>
      </c>
      <c r="B432" s="405">
        <f>B195+B220+B245+B270+B296+B321+B346+B372+B397</f>
        <v>10000</v>
      </c>
      <c r="C432" s="405">
        <f>C195+C220+C245+C270+C296+C321+C346+C372+C397</f>
        <v>13000</v>
      </c>
      <c r="D432" s="405">
        <f>D195+D220+D245+D270+D296+D321+D346+D372+D397</f>
        <v>13000</v>
      </c>
      <c r="E432" s="405">
        <f>E195+E220+E245+E270+E296+E321+E346+E372+E397</f>
        <v>13000</v>
      </c>
      <c r="F432" s="387"/>
    </row>
    <row r="433" spans="1:6" ht="16.5" thickBot="1" x14ac:dyDescent="0.3">
      <c r="A433" s="404" t="s">
        <v>210</v>
      </c>
      <c r="B433" s="405">
        <f t="shared" ref="B433:E435" si="19">B196+B221+B246+B271+B297+B322+B347+B373</f>
        <v>0</v>
      </c>
      <c r="C433" s="405">
        <f t="shared" si="19"/>
        <v>0</v>
      </c>
      <c r="D433" s="405">
        <f t="shared" si="19"/>
        <v>0</v>
      </c>
      <c r="E433" s="405">
        <f t="shared" si="19"/>
        <v>0</v>
      </c>
      <c r="F433" s="387"/>
    </row>
    <row r="434" spans="1:6" ht="16.5" thickBot="1" x14ac:dyDescent="0.3">
      <c r="A434" s="404" t="s">
        <v>112</v>
      </c>
      <c r="B434" s="405">
        <f t="shared" si="19"/>
        <v>0</v>
      </c>
      <c r="C434" s="405">
        <f t="shared" si="19"/>
        <v>0</v>
      </c>
      <c r="D434" s="405">
        <f t="shared" si="19"/>
        <v>0</v>
      </c>
      <c r="E434" s="405">
        <f t="shared" si="19"/>
        <v>0</v>
      </c>
      <c r="F434" s="387"/>
    </row>
    <row r="435" spans="1:6" ht="16.5" thickBot="1" x14ac:dyDescent="0.3">
      <c r="A435" s="404" t="s">
        <v>113</v>
      </c>
      <c r="B435" s="405">
        <f t="shared" si="19"/>
        <v>0</v>
      </c>
      <c r="C435" s="405">
        <f t="shared" si="19"/>
        <v>0</v>
      </c>
      <c r="D435" s="405">
        <f t="shared" si="19"/>
        <v>0</v>
      </c>
      <c r="E435" s="405">
        <f t="shared" si="19"/>
        <v>0</v>
      </c>
      <c r="F435" s="387"/>
    </row>
    <row r="436" spans="1:6" ht="16.5" thickBot="1" x14ac:dyDescent="0.3">
      <c r="A436" s="411" t="s">
        <v>87</v>
      </c>
      <c r="B436" s="412">
        <f>B404-B403</f>
        <v>0</v>
      </c>
      <c r="C436" s="412">
        <f>C404-C403</f>
        <v>0</v>
      </c>
      <c r="D436" s="412">
        <f>D404-D403</f>
        <v>0</v>
      </c>
      <c r="E436" s="412">
        <f>E404-E403</f>
        <v>0</v>
      </c>
      <c r="F436" s="387"/>
    </row>
    <row r="437" spans="1:6" ht="15.75" x14ac:dyDescent="0.25">
      <c r="A437" s="447"/>
      <c r="B437" s="448"/>
      <c r="C437" s="448"/>
      <c r="D437" s="448"/>
      <c r="E437" s="448"/>
      <c r="F437" s="387"/>
    </row>
    <row r="443" spans="1:6" ht="17.25" customHeight="1" x14ac:dyDescent="0.25"/>
    <row r="445" spans="1:6" ht="12.75" customHeight="1" x14ac:dyDescent="0.25"/>
    <row r="446" spans="1:6" ht="9" customHeight="1" x14ac:dyDescent="0.25"/>
    <row r="453" ht="15.75" customHeight="1" x14ac:dyDescent="0.25"/>
    <row r="454" ht="12.75" customHeight="1" x14ac:dyDescent="0.25"/>
    <row r="455" ht="9" customHeight="1" x14ac:dyDescent="0.25"/>
    <row r="459" ht="15" customHeight="1" x14ac:dyDescent="0.25"/>
    <row r="464" ht="17.25" customHeight="1" x14ac:dyDescent="0.25"/>
    <row r="466" ht="12.75" customHeight="1" x14ac:dyDescent="0.25"/>
    <row r="467" ht="9" customHeight="1" x14ac:dyDescent="0.25"/>
    <row r="474" ht="15.75" customHeight="1" x14ac:dyDescent="0.25"/>
    <row r="475" ht="12.75" customHeight="1" x14ac:dyDescent="0.25"/>
    <row r="476" ht="9" customHeight="1" x14ac:dyDescent="0.25"/>
    <row r="480" ht="15" customHeight="1" x14ac:dyDescent="0.25"/>
    <row r="487" ht="17.25" customHeight="1" x14ac:dyDescent="0.25"/>
    <row r="489" ht="12.75" customHeight="1" x14ac:dyDescent="0.25"/>
    <row r="490" ht="9" customHeight="1" x14ac:dyDescent="0.25"/>
    <row r="497" ht="15.75" customHeight="1" x14ac:dyDescent="0.25"/>
    <row r="498" ht="12.75" customHeight="1" x14ac:dyDescent="0.25"/>
    <row r="499" ht="9" customHeight="1" x14ac:dyDescent="0.25"/>
    <row r="503" ht="15" customHeight="1" x14ac:dyDescent="0.25"/>
    <row r="508" ht="17.25" customHeight="1" x14ac:dyDescent="0.25"/>
    <row r="510" ht="12.75" customHeight="1" x14ac:dyDescent="0.25"/>
    <row r="511" ht="9" customHeight="1" x14ac:dyDescent="0.25"/>
    <row r="518" ht="15.75" customHeight="1" x14ac:dyDescent="0.25"/>
    <row r="519" ht="12.75" customHeight="1" x14ac:dyDescent="0.25"/>
    <row r="520" ht="9" customHeight="1" x14ac:dyDescent="0.25"/>
    <row r="524" ht="15" customHeight="1" x14ac:dyDescent="0.25"/>
    <row r="528" ht="27" customHeight="1" x14ac:dyDescent="0.25"/>
    <row r="549" ht="15" customHeight="1" x14ac:dyDescent="0.25"/>
    <row r="556" ht="15" customHeight="1" x14ac:dyDescent="0.25"/>
    <row r="558" ht="19.5" customHeight="1" x14ac:dyDescent="0.25"/>
    <row r="561" ht="27.75" customHeight="1" x14ac:dyDescent="0.25"/>
    <row r="562" ht="27.75" customHeight="1" x14ac:dyDescent="0.25"/>
    <row r="563" ht="28.5" customHeight="1" x14ac:dyDescent="0.25"/>
    <row r="564" ht="52.5" customHeight="1" x14ac:dyDescent="0.25"/>
    <row r="565" ht="18" customHeight="1" x14ac:dyDescent="0.25"/>
    <row r="566" ht="36" customHeight="1" x14ac:dyDescent="0.25"/>
    <row r="567" ht="27" customHeight="1" x14ac:dyDescent="0.25"/>
    <row r="568" ht="47.25" customHeight="1" x14ac:dyDescent="0.25"/>
  </sheetData>
  <mergeCells count="89">
    <mergeCell ref="B379:E379"/>
    <mergeCell ref="A380:A381"/>
    <mergeCell ref="A388:E388"/>
    <mergeCell ref="A389:A390"/>
    <mergeCell ref="B378:E378"/>
    <mergeCell ref="A355:A356"/>
    <mergeCell ref="A363:E363"/>
    <mergeCell ref="B327:E327"/>
    <mergeCell ref="B328:E328"/>
    <mergeCell ref="A329:A330"/>
    <mergeCell ref="A337:E337"/>
    <mergeCell ref="A338:A339"/>
    <mergeCell ref="A364:A365"/>
    <mergeCell ref="A313:A314"/>
    <mergeCell ref="A262:A263"/>
    <mergeCell ref="B275:E275"/>
    <mergeCell ref="B277:E277"/>
    <mergeCell ref="A279:A280"/>
    <mergeCell ref="A287:E287"/>
    <mergeCell ref="A288:A289"/>
    <mergeCell ref="D301:E301"/>
    <mergeCell ref="B302:E302"/>
    <mergeCell ref="B303:E303"/>
    <mergeCell ref="A304:A305"/>
    <mergeCell ref="A312:E312"/>
    <mergeCell ref="B351:E351"/>
    <mergeCell ref="B353:E353"/>
    <mergeCell ref="B354:E354"/>
    <mergeCell ref="A261:E261"/>
    <mergeCell ref="A211:E211"/>
    <mergeCell ref="A212:A213"/>
    <mergeCell ref="D225:E225"/>
    <mergeCell ref="B226:E226"/>
    <mergeCell ref="B227:E227"/>
    <mergeCell ref="A228:A229"/>
    <mergeCell ref="A236:E236"/>
    <mergeCell ref="A237:A238"/>
    <mergeCell ref="B251:E251"/>
    <mergeCell ref="B252:E252"/>
    <mergeCell ref="A253:A254"/>
    <mergeCell ref="A203:A204"/>
    <mergeCell ref="A148:A149"/>
    <mergeCell ref="A173:E173"/>
    <mergeCell ref="B174:E174"/>
    <mergeCell ref="B176:E176"/>
    <mergeCell ref="B177:E177"/>
    <mergeCell ref="A178:A179"/>
    <mergeCell ref="A186:E186"/>
    <mergeCell ref="A187:A188"/>
    <mergeCell ref="D200:E200"/>
    <mergeCell ref="B201:E201"/>
    <mergeCell ref="B202:E202"/>
    <mergeCell ref="A147:E147"/>
    <mergeCell ref="A74:A75"/>
    <mergeCell ref="B99:E99"/>
    <mergeCell ref="B100:E100"/>
    <mergeCell ref="B101:E101"/>
    <mergeCell ref="A102:A103"/>
    <mergeCell ref="A110:E110"/>
    <mergeCell ref="A111:A112"/>
    <mergeCell ref="B136:E136"/>
    <mergeCell ref="B137:E137"/>
    <mergeCell ref="B138:E138"/>
    <mergeCell ref="A139:A140"/>
    <mergeCell ref="A73:E73"/>
    <mergeCell ref="A24:E24"/>
    <mergeCell ref="B25:E25"/>
    <mergeCell ref="B26:E26"/>
    <mergeCell ref="B27:E27"/>
    <mergeCell ref="A28:A29"/>
    <mergeCell ref="A36:E36"/>
    <mergeCell ref="A37:A38"/>
    <mergeCell ref="B62:E62"/>
    <mergeCell ref="B63:E63"/>
    <mergeCell ref="B64:E64"/>
    <mergeCell ref="A65:A66"/>
    <mergeCell ref="A2:E2"/>
    <mergeCell ref="A3:E3"/>
    <mergeCell ref="A23:E23"/>
    <mergeCell ref="A4:E4"/>
    <mergeCell ref="B6:E6"/>
    <mergeCell ref="B7:E7"/>
    <mergeCell ref="B8:E8"/>
    <mergeCell ref="A9:E9"/>
    <mergeCell ref="A10:E12"/>
    <mergeCell ref="B13:E13"/>
    <mergeCell ref="A14:A15"/>
    <mergeCell ref="B19:E19"/>
    <mergeCell ref="A20:E20"/>
  </mergeCells>
  <pageMargins left="0.7" right="0.7" top="0.75" bottom="0.75" header="0.3" footer="0.3"/>
  <pageSetup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M.Drejtesisi Misioni</vt:lpstr>
      <vt:lpstr>PMA</vt:lpstr>
      <vt:lpstr>ATP</vt:lpstr>
      <vt:lpstr>Biresimet</vt:lpstr>
      <vt:lpstr>IML</vt:lpstr>
      <vt:lpstr>Ndihma juridike</vt:lpstr>
      <vt:lpstr>Permbarimi</vt:lpstr>
      <vt:lpstr>Sherbimi Proves</vt:lpstr>
      <vt:lpstr>QBZ</vt:lpstr>
      <vt:lpstr>sistemi Burgjeve</vt:lpstr>
      <vt:lpstr>'Ndihma juridike'!Print_Area</vt:lpstr>
      <vt:lpstr>Permbarimi!Print_Area</vt:lpstr>
      <vt:lpstr>'Sherbimi Proves'!Print_Area</vt:lpstr>
      <vt:lpstr>'sistemi Burgjeve'!Print_Area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Valion Cenalia</dc:creator>
  <cp:lastModifiedBy>Ina Dhaskali</cp:lastModifiedBy>
  <dcterms:created xsi:type="dcterms:W3CDTF">2019-10-03T09:23:59Z</dcterms:created>
  <dcterms:modified xsi:type="dcterms:W3CDTF">2019-12-06T09:16:18Z</dcterms:modified>
</cp:coreProperties>
</file>