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ormati 1 Misioni" sheetId="6" r:id="rId1"/>
    <sheet name="MEPJ 01110" sheetId="7" r:id="rId2"/>
    <sheet name="MEPJ 01120" sheetId="8" r:id="rId3"/>
    <sheet name="MEPJ 01130" sheetId="9" r:id="rId4"/>
    <sheet name="MEPJ 01150" sheetId="10" r:id="rId5"/>
  </sheets>
  <definedNames>
    <definedName name="_xlnm.Print_Area" localSheetId="0">'Formati 1 Misioni'!$A$1:$I$11</definedName>
    <definedName name="_xlnm.Print_Area" localSheetId="1">'MEPJ 01110'!$A$1:$E$229</definedName>
    <definedName name="_xlnm.Print_Area" localSheetId="2">'MEPJ 01120'!$A$1:$E$264</definedName>
    <definedName name="_xlnm.Print_Area" localSheetId="4">'MEPJ 01150'!$A$1:$E$460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9" i="10" l="1"/>
  <c r="B459" i="10"/>
  <c r="B458" i="10"/>
  <c r="B455" i="10" s="1"/>
  <c r="E457" i="10"/>
  <c r="B457" i="10"/>
  <c r="E456" i="10"/>
  <c r="D456" i="10"/>
  <c r="C456" i="10"/>
  <c r="B456" i="10"/>
  <c r="E454" i="10"/>
  <c r="D454" i="10"/>
  <c r="C454" i="10"/>
  <c r="B454" i="10"/>
  <c r="E453" i="10"/>
  <c r="D453" i="10"/>
  <c r="C453" i="10"/>
  <c r="B453" i="10"/>
  <c r="E452" i="10"/>
  <c r="D452" i="10"/>
  <c r="C452" i="10"/>
  <c r="B452" i="10"/>
  <c r="E451" i="10"/>
  <c r="D451" i="10"/>
  <c r="C451" i="10"/>
  <c r="C450" i="10" s="1"/>
  <c r="B451" i="10"/>
  <c r="B450" i="10" s="1"/>
  <c r="E450" i="10"/>
  <c r="D450" i="10"/>
  <c r="E449" i="10"/>
  <c r="D449" i="10"/>
  <c r="C449" i="10"/>
  <c r="B449" i="10"/>
  <c r="E448" i="10"/>
  <c r="D448" i="10"/>
  <c r="C448" i="10"/>
  <c r="B448" i="10"/>
  <c r="E447" i="10"/>
  <c r="D447" i="10"/>
  <c r="C447" i="10"/>
  <c r="B447" i="10"/>
  <c r="E446" i="10"/>
  <c r="D446" i="10"/>
  <c r="C446" i="10"/>
  <c r="B446" i="10"/>
  <c r="E445" i="10"/>
  <c r="E444" i="10" s="1"/>
  <c r="D445" i="10"/>
  <c r="C445" i="10"/>
  <c r="C444" i="10" s="1"/>
  <c r="B445" i="10"/>
  <c r="B444" i="10" s="1"/>
  <c r="D444" i="10"/>
  <c r="E443" i="10"/>
  <c r="D443" i="10"/>
  <c r="C443" i="10"/>
  <c r="B443" i="10"/>
  <c r="E442" i="10"/>
  <c r="D442" i="10"/>
  <c r="C442" i="10"/>
  <c r="C441" i="10" s="1"/>
  <c r="B442" i="10"/>
  <c r="E441" i="10"/>
  <c r="D441" i="10"/>
  <c r="B441" i="10"/>
  <c r="E440" i="10"/>
  <c r="D440" i="10"/>
  <c r="C440" i="10"/>
  <c r="B440" i="10"/>
  <c r="E439" i="10"/>
  <c r="D439" i="10"/>
  <c r="C439" i="10"/>
  <c r="B439" i="10"/>
  <c r="E438" i="10"/>
  <c r="D438" i="10"/>
  <c r="C438" i="10"/>
  <c r="B438" i="10"/>
  <c r="E437" i="10"/>
  <c r="D437" i="10"/>
  <c r="C437" i="10"/>
  <c r="B437" i="10"/>
  <c r="E436" i="10"/>
  <c r="D436" i="10"/>
  <c r="C436" i="10"/>
  <c r="B436" i="10"/>
  <c r="E435" i="10"/>
  <c r="D435" i="10"/>
  <c r="C435" i="10"/>
  <c r="B435" i="10"/>
  <c r="E434" i="10"/>
  <c r="D434" i="10"/>
  <c r="C434" i="10"/>
  <c r="B434" i="10"/>
  <c r="E433" i="10"/>
  <c r="D433" i="10"/>
  <c r="C433" i="10"/>
  <c r="B433" i="10"/>
  <c r="E432" i="10"/>
  <c r="D432" i="10"/>
  <c r="B432" i="10"/>
  <c r="E431" i="10"/>
  <c r="D431" i="10"/>
  <c r="C431" i="10"/>
  <c r="B431" i="10"/>
  <c r="E430" i="10"/>
  <c r="D430" i="10"/>
  <c r="C430" i="10"/>
  <c r="C429" i="10" s="1"/>
  <c r="B430" i="10"/>
  <c r="B429" i="10" s="1"/>
  <c r="E429" i="10"/>
  <c r="D429" i="10"/>
  <c r="E420" i="10"/>
  <c r="D420" i="10"/>
  <c r="C420" i="10"/>
  <c r="B420" i="10"/>
  <c r="E415" i="10"/>
  <c r="E425" i="10" s="1"/>
  <c r="E407" i="10" s="1"/>
  <c r="E408" i="10" s="1"/>
  <c r="D415" i="10"/>
  <c r="D425" i="10" s="1"/>
  <c r="D407" i="10" s="1"/>
  <c r="C415" i="10"/>
  <c r="B415" i="10"/>
  <c r="B425" i="10" s="1"/>
  <c r="B407" i="10" s="1"/>
  <c r="B408" i="10" s="1"/>
  <c r="E409" i="10"/>
  <c r="D409" i="10"/>
  <c r="C409" i="10"/>
  <c r="D398" i="10"/>
  <c r="C398" i="10"/>
  <c r="D396" i="10"/>
  <c r="C396" i="10"/>
  <c r="E394" i="10"/>
  <c r="C394" i="10"/>
  <c r="B394" i="10"/>
  <c r="E389" i="10"/>
  <c r="E399" i="10" s="1"/>
  <c r="E381" i="10" s="1"/>
  <c r="D389" i="10"/>
  <c r="C389" i="10"/>
  <c r="B389" i="10"/>
  <c r="B399" i="10" s="1"/>
  <c r="B381" i="10" s="1"/>
  <c r="B382" i="10" s="1"/>
  <c r="E383" i="10"/>
  <c r="D383" i="10"/>
  <c r="C383" i="10"/>
  <c r="C372" i="10"/>
  <c r="C370" i="10"/>
  <c r="E368" i="10"/>
  <c r="D368" i="10"/>
  <c r="B368" i="10"/>
  <c r="E363" i="10"/>
  <c r="E373" i="10" s="1"/>
  <c r="E355" i="10" s="1"/>
  <c r="E356" i="10" s="1"/>
  <c r="D363" i="10"/>
  <c r="C363" i="10"/>
  <c r="B363" i="10"/>
  <c r="B373" i="10" s="1"/>
  <c r="B355" i="10" s="1"/>
  <c r="B356" i="10" s="1"/>
  <c r="E357" i="10"/>
  <c r="D357" i="10"/>
  <c r="C357" i="10"/>
  <c r="E345" i="10"/>
  <c r="E342" i="10" s="1"/>
  <c r="D345" i="10"/>
  <c r="D342" i="10" s="1"/>
  <c r="C345" i="10"/>
  <c r="B342" i="10"/>
  <c r="E337" i="10"/>
  <c r="D337" i="10"/>
  <c r="D347" i="10" s="1"/>
  <c r="D329" i="10" s="1"/>
  <c r="D330" i="10" s="1"/>
  <c r="C337" i="10"/>
  <c r="B337" i="10"/>
  <c r="B347" i="10" s="1"/>
  <c r="B329" i="10" s="1"/>
  <c r="B330" i="10" s="1"/>
  <c r="E331" i="10"/>
  <c r="D331" i="10"/>
  <c r="C331" i="10"/>
  <c r="E316" i="10"/>
  <c r="D316" i="10"/>
  <c r="C316" i="10"/>
  <c r="B316" i="10"/>
  <c r="E311" i="10"/>
  <c r="E321" i="10" s="1"/>
  <c r="E303" i="10" s="1"/>
  <c r="E304" i="10" s="1"/>
  <c r="D311" i="10"/>
  <c r="D321" i="10" s="1"/>
  <c r="D303" i="10" s="1"/>
  <c r="C311" i="10"/>
  <c r="C321" i="10" s="1"/>
  <c r="C303" i="10" s="1"/>
  <c r="C304" i="10" s="1"/>
  <c r="C307" i="10" s="1"/>
  <c r="B311" i="10"/>
  <c r="B321" i="10" s="1"/>
  <c r="B303" i="10" s="1"/>
  <c r="B304" i="10" s="1"/>
  <c r="E305" i="10"/>
  <c r="D305" i="10"/>
  <c r="C305" i="10"/>
  <c r="E293" i="10"/>
  <c r="E290" i="10" s="1"/>
  <c r="D293" i="10"/>
  <c r="D290" i="10" s="1"/>
  <c r="C293" i="10"/>
  <c r="C290" i="10"/>
  <c r="B290" i="10"/>
  <c r="E285" i="10"/>
  <c r="D285" i="10"/>
  <c r="C285" i="10"/>
  <c r="C295" i="10" s="1"/>
  <c r="C277" i="10" s="1"/>
  <c r="C278" i="10" s="1"/>
  <c r="B285" i="10"/>
  <c r="B295" i="10" s="1"/>
  <c r="B277" i="10" s="1"/>
  <c r="E279" i="10"/>
  <c r="D279" i="10"/>
  <c r="C279" i="10"/>
  <c r="D269" i="10"/>
  <c r="D251" i="10" s="1"/>
  <c r="E264" i="10"/>
  <c r="D264" i="10"/>
  <c r="C264" i="10"/>
  <c r="B264" i="10"/>
  <c r="E259" i="10"/>
  <c r="E269" i="10" s="1"/>
  <c r="E251" i="10" s="1"/>
  <c r="E252" i="10" s="1"/>
  <c r="D259" i="10"/>
  <c r="C259" i="10"/>
  <c r="C269" i="10" s="1"/>
  <c r="C251" i="10" s="1"/>
  <c r="C252" i="10" s="1"/>
  <c r="B259" i="10"/>
  <c r="B269" i="10" s="1"/>
  <c r="B251" i="10" s="1"/>
  <c r="C254" i="10" s="1"/>
  <c r="E253" i="10"/>
  <c r="D253" i="10"/>
  <c r="C253" i="10"/>
  <c r="E241" i="10"/>
  <c r="E238" i="10" s="1"/>
  <c r="E243" i="10" s="1"/>
  <c r="E225" i="10" s="1"/>
  <c r="D241" i="10"/>
  <c r="D238" i="10" s="1"/>
  <c r="C241" i="10"/>
  <c r="C238" i="10" s="1"/>
  <c r="B238" i="10"/>
  <c r="E233" i="10"/>
  <c r="D233" i="10"/>
  <c r="C233" i="10"/>
  <c r="B233" i="10"/>
  <c r="B243" i="10" s="1"/>
  <c r="B225" i="10" s="1"/>
  <c r="E227" i="10"/>
  <c r="D227" i="10"/>
  <c r="C227" i="10"/>
  <c r="E214" i="10"/>
  <c r="D214" i="10"/>
  <c r="C214" i="10"/>
  <c r="B214" i="10"/>
  <c r="E209" i="10"/>
  <c r="E219" i="10" s="1"/>
  <c r="E201" i="10" s="1"/>
  <c r="D209" i="10"/>
  <c r="D219" i="10" s="1"/>
  <c r="D201" i="10" s="1"/>
  <c r="D202" i="10" s="1"/>
  <c r="C209" i="10"/>
  <c r="C219" i="10" s="1"/>
  <c r="C201" i="10" s="1"/>
  <c r="B209" i="10"/>
  <c r="B219" i="10" s="1"/>
  <c r="B201" i="10" s="1"/>
  <c r="B202" i="10" s="1"/>
  <c r="E203" i="10"/>
  <c r="D203" i="10"/>
  <c r="C203" i="10"/>
  <c r="E190" i="10"/>
  <c r="D190" i="10"/>
  <c r="C190" i="10"/>
  <c r="B190" i="10"/>
  <c r="E185" i="10"/>
  <c r="E195" i="10" s="1"/>
  <c r="E177" i="10" s="1"/>
  <c r="E178" i="10" s="1"/>
  <c r="D185" i="10"/>
  <c r="D195" i="10" s="1"/>
  <c r="D177" i="10" s="1"/>
  <c r="C185" i="10"/>
  <c r="C195" i="10" s="1"/>
  <c r="C177" i="10" s="1"/>
  <c r="B185" i="10"/>
  <c r="B195" i="10" s="1"/>
  <c r="B177" i="10" s="1"/>
  <c r="B178" i="10" s="1"/>
  <c r="E179" i="10"/>
  <c r="D179" i="10"/>
  <c r="C179" i="10"/>
  <c r="E164" i="10"/>
  <c r="D164" i="10"/>
  <c r="C164" i="10"/>
  <c r="B164" i="10"/>
  <c r="E159" i="10"/>
  <c r="E169" i="10" s="1"/>
  <c r="E151" i="10" s="1"/>
  <c r="D159" i="10"/>
  <c r="D169" i="10" s="1"/>
  <c r="C159" i="10"/>
  <c r="C169" i="10" s="1"/>
  <c r="B159" i="10"/>
  <c r="B169" i="10" s="1"/>
  <c r="E153" i="10"/>
  <c r="D153" i="10"/>
  <c r="C153" i="10"/>
  <c r="E138" i="10"/>
  <c r="D138" i="10"/>
  <c r="C138" i="10"/>
  <c r="B138" i="10"/>
  <c r="E133" i="10"/>
  <c r="E143" i="10" s="1"/>
  <c r="E125" i="10" s="1"/>
  <c r="E126" i="10" s="1"/>
  <c r="D133" i="10"/>
  <c r="D143" i="10" s="1"/>
  <c r="D125" i="10" s="1"/>
  <c r="C133" i="10"/>
  <c r="C143" i="10" s="1"/>
  <c r="C125" i="10" s="1"/>
  <c r="C126" i="10" s="1"/>
  <c r="B133" i="10"/>
  <c r="E127" i="10"/>
  <c r="D127" i="10"/>
  <c r="C127" i="10"/>
  <c r="E117" i="10"/>
  <c r="D114" i="10"/>
  <c r="C114" i="10"/>
  <c r="B114" i="10"/>
  <c r="E109" i="10"/>
  <c r="D109" i="10"/>
  <c r="D119" i="10" s="1"/>
  <c r="C109" i="10"/>
  <c r="C119" i="10" s="1"/>
  <c r="C101" i="10" s="1"/>
  <c r="B109" i="10"/>
  <c r="B119" i="10" s="1"/>
  <c r="B101" i="10" s="1"/>
  <c r="B102" i="10" s="1"/>
  <c r="E103" i="10"/>
  <c r="D103" i="10"/>
  <c r="C103" i="10"/>
  <c r="D101" i="10"/>
  <c r="D94" i="10"/>
  <c r="D459" i="10" s="1"/>
  <c r="C94" i="10"/>
  <c r="D92" i="10"/>
  <c r="C92" i="10"/>
  <c r="C90" i="10" s="1"/>
  <c r="C95" i="10" s="1"/>
  <c r="C77" i="10" s="1"/>
  <c r="E90" i="10"/>
  <c r="B90" i="10"/>
  <c r="E85" i="10"/>
  <c r="E95" i="10" s="1"/>
  <c r="E77" i="10" s="1"/>
  <c r="D85" i="10"/>
  <c r="C85" i="10"/>
  <c r="B85" i="10"/>
  <c r="B95" i="10" s="1"/>
  <c r="B77" i="10" s="1"/>
  <c r="B78" i="10" s="1"/>
  <c r="E79" i="10"/>
  <c r="D79" i="10"/>
  <c r="C79" i="10"/>
  <c r="D63" i="10"/>
  <c r="E51" i="10"/>
  <c r="D51" i="10"/>
  <c r="C51" i="10"/>
  <c r="B51" i="10"/>
  <c r="E48" i="10"/>
  <c r="D48" i="10"/>
  <c r="C48" i="10"/>
  <c r="B48" i="10"/>
  <c r="E45" i="10"/>
  <c r="D45" i="10"/>
  <c r="C45" i="10"/>
  <c r="C37" i="10" s="1"/>
  <c r="B45" i="10"/>
  <c r="B37" i="10" s="1"/>
  <c r="B38" i="10" s="1"/>
  <c r="B41" i="10" s="1"/>
  <c r="E39" i="10"/>
  <c r="D39" i="10"/>
  <c r="C39" i="10"/>
  <c r="B39" i="10"/>
  <c r="E37" i="10"/>
  <c r="E40" i="10" s="1"/>
  <c r="D37" i="10"/>
  <c r="C190" i="9"/>
  <c r="B190" i="9"/>
  <c r="E189" i="9"/>
  <c r="D189" i="9"/>
  <c r="C189" i="9"/>
  <c r="B189" i="9"/>
  <c r="E188" i="9"/>
  <c r="D188" i="9"/>
  <c r="C188" i="9"/>
  <c r="B188" i="9"/>
  <c r="E187" i="9"/>
  <c r="D187" i="9"/>
  <c r="C187" i="9"/>
  <c r="B187" i="9"/>
  <c r="E186" i="9"/>
  <c r="D186" i="9"/>
  <c r="C186" i="9"/>
  <c r="B186" i="9"/>
  <c r="E185" i="9"/>
  <c r="D185" i="9"/>
  <c r="C185" i="9"/>
  <c r="B185" i="9"/>
  <c r="E184" i="9"/>
  <c r="D184" i="9"/>
  <c r="C184" i="9"/>
  <c r="B184" i="9"/>
  <c r="B183" i="9" s="1"/>
  <c r="C183" i="9"/>
  <c r="C191" i="9" s="1"/>
  <c r="E182" i="9"/>
  <c r="D182" i="9"/>
  <c r="C182" i="9"/>
  <c r="B182" i="9"/>
  <c r="C179" i="9"/>
  <c r="C180" i="9" s="1"/>
  <c r="B179" i="9"/>
  <c r="B180" i="9" s="1"/>
  <c r="D178" i="9"/>
  <c r="E178" i="9" s="1"/>
  <c r="E167" i="9"/>
  <c r="D167" i="9"/>
  <c r="C167" i="9"/>
  <c r="E166" i="9"/>
  <c r="D166" i="9"/>
  <c r="C166" i="9"/>
  <c r="E165" i="9"/>
  <c r="D165" i="9"/>
  <c r="C165" i="9"/>
  <c r="C168" i="9" s="1"/>
  <c r="B165" i="9"/>
  <c r="C147" i="9"/>
  <c r="C148" i="9" s="1"/>
  <c r="B147" i="9"/>
  <c r="B148" i="9" s="1"/>
  <c r="D146" i="9"/>
  <c r="D147" i="9" s="1"/>
  <c r="D148" i="9" s="1"/>
  <c r="E135" i="9"/>
  <c r="D135" i="9"/>
  <c r="C135" i="9"/>
  <c r="E134" i="9"/>
  <c r="D134" i="9"/>
  <c r="C134" i="9"/>
  <c r="E133" i="9"/>
  <c r="D133" i="9"/>
  <c r="C133" i="9"/>
  <c r="B133" i="9"/>
  <c r="C117" i="9"/>
  <c r="C118" i="9" s="1"/>
  <c r="B117" i="9"/>
  <c r="B118" i="9" s="1"/>
  <c r="D116" i="9"/>
  <c r="E116" i="9" s="1"/>
  <c r="E117" i="9" s="1"/>
  <c r="E118" i="9" s="1"/>
  <c r="E105" i="9"/>
  <c r="D105" i="9"/>
  <c r="C105" i="9"/>
  <c r="E104" i="9"/>
  <c r="D104" i="9"/>
  <c r="C104" i="9"/>
  <c r="E103" i="9"/>
  <c r="E106" i="9" s="1"/>
  <c r="D103" i="9"/>
  <c r="C103" i="9"/>
  <c r="B103" i="9"/>
  <c r="E66" i="9"/>
  <c r="E67" i="9" s="1"/>
  <c r="D66" i="9"/>
  <c r="D67" i="9" s="1"/>
  <c r="C66" i="9"/>
  <c r="C67" i="9" s="1"/>
  <c r="B66" i="9"/>
  <c r="B67" i="9" s="1"/>
  <c r="E54" i="9"/>
  <c r="D54" i="9"/>
  <c r="C54" i="9"/>
  <c r="E53" i="9"/>
  <c r="D53" i="9"/>
  <c r="C53" i="9"/>
  <c r="E52" i="9"/>
  <c r="D52" i="9"/>
  <c r="C52" i="9"/>
  <c r="B52" i="9"/>
  <c r="C43" i="9"/>
  <c r="C44" i="9" s="1"/>
  <c r="B43" i="9"/>
  <c r="B44" i="9" s="1"/>
  <c r="D42" i="9"/>
  <c r="D43" i="9" s="1"/>
  <c r="D44" i="9" s="1"/>
  <c r="E31" i="9"/>
  <c r="D31" i="9"/>
  <c r="C31" i="9"/>
  <c r="E30" i="9"/>
  <c r="D30" i="9"/>
  <c r="C30" i="9"/>
  <c r="E29" i="9"/>
  <c r="D29" i="9"/>
  <c r="D32" i="9" s="1"/>
  <c r="C29" i="9"/>
  <c r="B29" i="9"/>
  <c r="E262" i="8"/>
  <c r="D262" i="8"/>
  <c r="D263" i="8" s="1"/>
  <c r="C262" i="8"/>
  <c r="C263" i="8" s="1"/>
  <c r="B262" i="8"/>
  <c r="E260" i="8"/>
  <c r="D260" i="8"/>
  <c r="D261" i="8" s="1"/>
  <c r="C260" i="8"/>
  <c r="B260" i="8"/>
  <c r="E259" i="8"/>
  <c r="D259" i="8"/>
  <c r="C259" i="8"/>
  <c r="E256" i="8"/>
  <c r="D256" i="8"/>
  <c r="C256" i="8"/>
  <c r="B256" i="8"/>
  <c r="E255" i="8"/>
  <c r="D255" i="8"/>
  <c r="C255" i="8"/>
  <c r="E253" i="8"/>
  <c r="D253" i="8"/>
  <c r="C253" i="8"/>
  <c r="E250" i="8"/>
  <c r="E251" i="8" s="1"/>
  <c r="D250" i="8"/>
  <c r="C250" i="8"/>
  <c r="B250" i="8"/>
  <c r="E248" i="8"/>
  <c r="E249" i="8" s="1"/>
  <c r="D248" i="8"/>
  <c r="D249" i="8" s="1"/>
  <c r="C248" i="8"/>
  <c r="B248" i="8"/>
  <c r="E246" i="8"/>
  <c r="E247" i="8" s="1"/>
  <c r="D246" i="8"/>
  <c r="D247" i="8" s="1"/>
  <c r="C246" i="8"/>
  <c r="B246" i="8"/>
  <c r="E243" i="8"/>
  <c r="D243" i="8"/>
  <c r="C243" i="8"/>
  <c r="B243" i="8"/>
  <c r="E241" i="8"/>
  <c r="D241" i="8"/>
  <c r="C241" i="8"/>
  <c r="B241" i="8"/>
  <c r="E234" i="8"/>
  <c r="D234" i="8"/>
  <c r="C234" i="8"/>
  <c r="E233" i="8"/>
  <c r="D233" i="8"/>
  <c r="C233" i="8"/>
  <c r="E232" i="8"/>
  <c r="D232" i="8"/>
  <c r="C232" i="8"/>
  <c r="B232" i="8"/>
  <c r="E223" i="8"/>
  <c r="D223" i="8"/>
  <c r="C223" i="8"/>
  <c r="B223" i="8"/>
  <c r="E216" i="8"/>
  <c r="D216" i="8"/>
  <c r="C216" i="8"/>
  <c r="E215" i="8"/>
  <c r="D215" i="8"/>
  <c r="C215" i="8"/>
  <c r="E214" i="8"/>
  <c r="E217" i="8" s="1"/>
  <c r="D214" i="8"/>
  <c r="C214" i="8"/>
  <c r="C217" i="8" s="1"/>
  <c r="B214" i="8"/>
  <c r="E205" i="8"/>
  <c r="D205" i="8"/>
  <c r="C205" i="8"/>
  <c r="B205" i="8"/>
  <c r="E198" i="8"/>
  <c r="D198" i="8"/>
  <c r="C198" i="8"/>
  <c r="E197" i="8"/>
  <c r="D197" i="8"/>
  <c r="C197" i="8"/>
  <c r="E196" i="8"/>
  <c r="E199" i="8" s="1"/>
  <c r="D196" i="8"/>
  <c r="C196" i="8"/>
  <c r="C199" i="8" s="1"/>
  <c r="B196" i="8"/>
  <c r="E182" i="8"/>
  <c r="D182" i="8"/>
  <c r="C182" i="8"/>
  <c r="B182" i="8"/>
  <c r="E175" i="8"/>
  <c r="D175" i="8"/>
  <c r="C175" i="8"/>
  <c r="E174" i="8"/>
  <c r="D174" i="8"/>
  <c r="C174" i="8"/>
  <c r="E173" i="8"/>
  <c r="D173" i="8"/>
  <c r="C173" i="8"/>
  <c r="B173" i="8"/>
  <c r="E161" i="8"/>
  <c r="E162" i="8" s="1"/>
  <c r="D161" i="8"/>
  <c r="D162" i="8" s="1"/>
  <c r="C161" i="8"/>
  <c r="C162" i="8" s="1"/>
  <c r="B161" i="8"/>
  <c r="B162" i="8" s="1"/>
  <c r="E149" i="8"/>
  <c r="D149" i="8"/>
  <c r="C149" i="8"/>
  <c r="E148" i="8"/>
  <c r="D148" i="8"/>
  <c r="C148" i="8"/>
  <c r="E147" i="8"/>
  <c r="D147" i="8"/>
  <c r="C147" i="8"/>
  <c r="C150" i="8" s="1"/>
  <c r="B147" i="8"/>
  <c r="E138" i="8"/>
  <c r="E139" i="8" s="1"/>
  <c r="D138" i="8"/>
  <c r="D139" i="8" s="1"/>
  <c r="C138" i="8"/>
  <c r="C139" i="8" s="1"/>
  <c r="B138" i="8"/>
  <c r="B139" i="8" s="1"/>
  <c r="E126" i="8"/>
  <c r="D126" i="8"/>
  <c r="C126" i="8"/>
  <c r="E125" i="8"/>
  <c r="D125" i="8"/>
  <c r="C125" i="8"/>
  <c r="E124" i="8"/>
  <c r="D124" i="8"/>
  <c r="C124" i="8"/>
  <c r="B124" i="8"/>
  <c r="E115" i="8"/>
  <c r="E116" i="8" s="1"/>
  <c r="D115" i="8"/>
  <c r="D116" i="8" s="1"/>
  <c r="C115" i="8"/>
  <c r="C116" i="8" s="1"/>
  <c r="B115" i="8"/>
  <c r="B116" i="8" s="1"/>
  <c r="E103" i="8"/>
  <c r="D103" i="8"/>
  <c r="C103" i="8"/>
  <c r="E102" i="8"/>
  <c r="D102" i="8"/>
  <c r="C102" i="8"/>
  <c r="E101" i="8"/>
  <c r="D101" i="8"/>
  <c r="C101" i="8"/>
  <c r="B101" i="8"/>
  <c r="E92" i="8"/>
  <c r="E93" i="8" s="1"/>
  <c r="D92" i="8"/>
  <c r="D93" i="8" s="1"/>
  <c r="C92" i="8"/>
  <c r="C93" i="8" s="1"/>
  <c r="B92" i="8"/>
  <c r="B93" i="8" s="1"/>
  <c r="E80" i="8"/>
  <c r="D80" i="8"/>
  <c r="C80" i="8"/>
  <c r="E79" i="8"/>
  <c r="D79" i="8"/>
  <c r="C79" i="8"/>
  <c r="E78" i="8"/>
  <c r="D78" i="8"/>
  <c r="C78" i="8"/>
  <c r="C81" i="8" s="1"/>
  <c r="B78" i="8"/>
  <c r="E69" i="8"/>
  <c r="E70" i="8" s="1"/>
  <c r="D69" i="8"/>
  <c r="D70" i="8" s="1"/>
  <c r="C69" i="8"/>
  <c r="C70" i="8" s="1"/>
  <c r="B69" i="8"/>
  <c r="B70" i="8" s="1"/>
  <c r="E57" i="8"/>
  <c r="D57" i="8"/>
  <c r="C57" i="8"/>
  <c r="E56" i="8"/>
  <c r="D56" i="8"/>
  <c r="C56" i="8"/>
  <c r="E55" i="8"/>
  <c r="D55" i="8"/>
  <c r="C55" i="8"/>
  <c r="C58" i="8" s="1"/>
  <c r="B55" i="8"/>
  <c r="E46" i="8"/>
  <c r="E47" i="8" s="1"/>
  <c r="D46" i="8"/>
  <c r="D47" i="8" s="1"/>
  <c r="C46" i="8"/>
  <c r="C47" i="8" s="1"/>
  <c r="B46" i="8"/>
  <c r="B47" i="8" s="1"/>
  <c r="E34" i="8"/>
  <c r="D34" i="8"/>
  <c r="C34" i="8"/>
  <c r="E33" i="8"/>
  <c r="D33" i="8"/>
  <c r="C33" i="8"/>
  <c r="E32" i="8"/>
  <c r="E35" i="8" s="1"/>
  <c r="D32" i="8"/>
  <c r="C32" i="8"/>
  <c r="B32" i="8"/>
  <c r="E227" i="7"/>
  <c r="D227" i="7"/>
  <c r="C227" i="7"/>
  <c r="B227" i="7"/>
  <c r="C226" i="7"/>
  <c r="B226" i="7"/>
  <c r="E225" i="7"/>
  <c r="D225" i="7"/>
  <c r="C225" i="7"/>
  <c r="B225" i="7"/>
  <c r="E224" i="7"/>
  <c r="D224" i="7"/>
  <c r="C224" i="7"/>
  <c r="B224" i="7"/>
  <c r="E223" i="7"/>
  <c r="D223" i="7"/>
  <c r="C223" i="7"/>
  <c r="B223" i="7"/>
  <c r="E222" i="7"/>
  <c r="D222" i="7"/>
  <c r="C222" i="7"/>
  <c r="B222" i="7"/>
  <c r="E221" i="7"/>
  <c r="D221" i="7"/>
  <c r="C221" i="7"/>
  <c r="B221" i="7"/>
  <c r="E220" i="7"/>
  <c r="D220" i="7"/>
  <c r="C220" i="7"/>
  <c r="B220" i="7"/>
  <c r="E218" i="7"/>
  <c r="D218" i="7"/>
  <c r="C218" i="7"/>
  <c r="B218" i="7"/>
  <c r="C215" i="7"/>
  <c r="C216" i="7" s="1"/>
  <c r="B215" i="7"/>
  <c r="B216" i="7" s="1"/>
  <c r="D214" i="7"/>
  <c r="D226" i="7" s="1"/>
  <c r="E203" i="7"/>
  <c r="D203" i="7"/>
  <c r="C203" i="7"/>
  <c r="E202" i="7"/>
  <c r="D202" i="7"/>
  <c r="C202" i="7"/>
  <c r="E201" i="7"/>
  <c r="E204" i="7" s="1"/>
  <c r="D201" i="7"/>
  <c r="D204" i="7" s="1"/>
  <c r="C201" i="7"/>
  <c r="B201" i="7"/>
  <c r="C204" i="7" s="1"/>
  <c r="E183" i="7"/>
  <c r="E228" i="7" s="1"/>
  <c r="D183" i="7"/>
  <c r="D184" i="7" s="1"/>
  <c r="C183" i="7"/>
  <c r="C184" i="7" s="1"/>
  <c r="B183" i="7"/>
  <c r="B184" i="7" s="1"/>
  <c r="E176" i="7"/>
  <c r="D176" i="7"/>
  <c r="C176" i="7"/>
  <c r="E175" i="7"/>
  <c r="D175" i="7"/>
  <c r="C175" i="7"/>
  <c r="E174" i="7"/>
  <c r="D174" i="7"/>
  <c r="D177" i="7" s="1"/>
  <c r="C174" i="7"/>
  <c r="B174" i="7"/>
  <c r="E162" i="7"/>
  <c r="E163" i="7" s="1"/>
  <c r="D162" i="7"/>
  <c r="D163" i="7" s="1"/>
  <c r="C162" i="7"/>
  <c r="C163" i="7" s="1"/>
  <c r="B162" i="7"/>
  <c r="B163" i="7" s="1"/>
  <c r="E155" i="7"/>
  <c r="D155" i="7"/>
  <c r="C155" i="7"/>
  <c r="E154" i="7"/>
  <c r="D154" i="7"/>
  <c r="C154" i="7"/>
  <c r="E153" i="7"/>
  <c r="D153" i="7"/>
  <c r="D156" i="7" s="1"/>
  <c r="C153" i="7"/>
  <c r="B153" i="7"/>
  <c r="E140" i="7"/>
  <c r="E141" i="7" s="1"/>
  <c r="D140" i="7"/>
  <c r="D141" i="7" s="1"/>
  <c r="C140" i="7"/>
  <c r="C141" i="7" s="1"/>
  <c r="B140" i="7"/>
  <c r="B141" i="7" s="1"/>
  <c r="E133" i="7"/>
  <c r="D133" i="7"/>
  <c r="C133" i="7"/>
  <c r="E132" i="7"/>
  <c r="D132" i="7"/>
  <c r="C132" i="7"/>
  <c r="E131" i="7"/>
  <c r="D131" i="7"/>
  <c r="C131" i="7"/>
  <c r="C134" i="7" s="1"/>
  <c r="B131" i="7"/>
  <c r="E119" i="7"/>
  <c r="E120" i="7" s="1"/>
  <c r="D119" i="7"/>
  <c r="D120" i="7" s="1"/>
  <c r="C119" i="7"/>
  <c r="C120" i="7" s="1"/>
  <c r="B119" i="7"/>
  <c r="B120" i="7" s="1"/>
  <c r="C108" i="7"/>
  <c r="E107" i="7"/>
  <c r="D107" i="7"/>
  <c r="C107" i="7"/>
  <c r="E106" i="7"/>
  <c r="D106" i="7"/>
  <c r="C106" i="7"/>
  <c r="E105" i="7"/>
  <c r="D105" i="7"/>
  <c r="D108" i="7" s="1"/>
  <c r="C105" i="7"/>
  <c r="B105" i="7"/>
  <c r="E96" i="7"/>
  <c r="E97" i="7" s="1"/>
  <c r="D96" i="7"/>
  <c r="D97" i="7" s="1"/>
  <c r="C96" i="7"/>
  <c r="C97" i="7" s="1"/>
  <c r="B96" i="7"/>
  <c r="B97" i="7" s="1"/>
  <c r="E84" i="7"/>
  <c r="D84" i="7"/>
  <c r="C84" i="7"/>
  <c r="E83" i="7"/>
  <c r="D83" i="7"/>
  <c r="C83" i="7"/>
  <c r="E82" i="7"/>
  <c r="D82" i="7"/>
  <c r="D85" i="7" s="1"/>
  <c r="C82" i="7"/>
  <c r="B82" i="7"/>
  <c r="E73" i="7"/>
  <c r="E74" i="7" s="1"/>
  <c r="D73" i="7"/>
  <c r="D74" i="7" s="1"/>
  <c r="C73" i="7"/>
  <c r="C74" i="7" s="1"/>
  <c r="B73" i="7"/>
  <c r="B74" i="7" s="1"/>
  <c r="E61" i="7"/>
  <c r="D61" i="7"/>
  <c r="C61" i="7"/>
  <c r="E60" i="7"/>
  <c r="D60" i="7"/>
  <c r="C60" i="7"/>
  <c r="E59" i="7"/>
  <c r="D59" i="7"/>
  <c r="C59" i="7"/>
  <c r="B59" i="7"/>
  <c r="E50" i="7"/>
  <c r="E51" i="7" s="1"/>
  <c r="D50" i="7"/>
  <c r="D51" i="7" s="1"/>
  <c r="C50" i="7"/>
  <c r="C51" i="7" s="1"/>
  <c r="B50" i="7"/>
  <c r="B51" i="7" s="1"/>
  <c r="E38" i="7"/>
  <c r="D38" i="7"/>
  <c r="C38" i="7"/>
  <c r="E37" i="7"/>
  <c r="D37" i="7"/>
  <c r="C37" i="7"/>
  <c r="E36" i="7"/>
  <c r="D36" i="7"/>
  <c r="D39" i="7" s="1"/>
  <c r="C36" i="7"/>
  <c r="B36" i="7"/>
  <c r="E295" i="10" l="1"/>
  <c r="E277" i="10" s="1"/>
  <c r="E280" i="10" s="1"/>
  <c r="C306" i="10"/>
  <c r="D373" i="10"/>
  <c r="D355" i="10" s="1"/>
  <c r="C399" i="10"/>
  <c r="C381" i="10" s="1"/>
  <c r="D384" i="10" s="1"/>
  <c r="C432" i="10"/>
  <c r="D295" i="10"/>
  <c r="D277" i="10" s="1"/>
  <c r="D394" i="10"/>
  <c r="D399" i="10" s="1"/>
  <c r="D381" i="10" s="1"/>
  <c r="D55" i="9"/>
  <c r="E136" i="9"/>
  <c r="D168" i="9"/>
  <c r="C106" i="9"/>
  <c r="C55" i="9"/>
  <c r="C136" i="9"/>
  <c r="E150" i="8"/>
  <c r="D58" i="8"/>
  <c r="D104" i="8"/>
  <c r="D150" i="8"/>
  <c r="C176" i="8"/>
  <c r="D235" i="8"/>
  <c r="D244" i="8"/>
  <c r="E261" i="8"/>
  <c r="D81" i="8"/>
  <c r="D127" i="8"/>
  <c r="D176" i="8"/>
  <c r="C35" i="8"/>
  <c r="E127" i="8"/>
  <c r="D35" i="8"/>
  <c r="E58" i="8"/>
  <c r="C104" i="8"/>
  <c r="D199" i="8"/>
  <c r="C235" i="8"/>
  <c r="C247" i="8"/>
  <c r="C251" i="8"/>
  <c r="E257" i="8"/>
  <c r="E263" i="8"/>
  <c r="E81" i="8"/>
  <c r="B244" i="8"/>
  <c r="B264" i="8" s="1"/>
  <c r="C257" i="8"/>
  <c r="C261" i="8"/>
  <c r="E104" i="8"/>
  <c r="C127" i="8"/>
  <c r="E176" i="8"/>
  <c r="D217" i="8"/>
  <c r="E235" i="8"/>
  <c r="D257" i="8"/>
  <c r="C39" i="7"/>
  <c r="E62" i="7"/>
  <c r="C85" i="7"/>
  <c r="C156" i="7"/>
  <c r="E177" i="7"/>
  <c r="E39" i="7"/>
  <c r="C62" i="7"/>
  <c r="E85" i="7"/>
  <c r="D134" i="7"/>
  <c r="E156" i="7"/>
  <c r="D62" i="7"/>
  <c r="E108" i="7"/>
  <c r="E134" i="7"/>
  <c r="C177" i="7"/>
  <c r="E214" i="7"/>
  <c r="E226" i="7" s="1"/>
  <c r="B228" i="7"/>
  <c r="B219" i="7" s="1"/>
  <c r="B229" i="7" s="1"/>
  <c r="D106" i="9"/>
  <c r="E146" i="9"/>
  <c r="E147" i="9" s="1"/>
  <c r="E148" i="9" s="1"/>
  <c r="B191" i="9"/>
  <c r="D190" i="9"/>
  <c r="D183" i="9" s="1"/>
  <c r="D191" i="9" s="1"/>
  <c r="E32" i="9"/>
  <c r="C32" i="9"/>
  <c r="E55" i="9"/>
  <c r="D136" i="9"/>
  <c r="E168" i="9"/>
  <c r="B226" i="10"/>
  <c r="C40" i="10"/>
  <c r="C38" i="10"/>
  <c r="C41" i="10" s="1"/>
  <c r="D457" i="10"/>
  <c r="C457" i="10"/>
  <c r="C455" i="10" s="1"/>
  <c r="D243" i="10"/>
  <c r="D225" i="10" s="1"/>
  <c r="D280" i="10"/>
  <c r="E347" i="10"/>
  <c r="E329" i="10" s="1"/>
  <c r="E330" i="10" s="1"/>
  <c r="E333" i="10" s="1"/>
  <c r="C368" i="10"/>
  <c r="C373" i="10" s="1"/>
  <c r="C355" i="10" s="1"/>
  <c r="B143" i="10"/>
  <c r="B125" i="10" s="1"/>
  <c r="C128" i="10" s="1"/>
  <c r="C243" i="10"/>
  <c r="C225" i="10" s="1"/>
  <c r="C226" i="10" s="1"/>
  <c r="C229" i="10" s="1"/>
  <c r="C425" i="10"/>
  <c r="C407" i="10" s="1"/>
  <c r="C410" i="10" s="1"/>
  <c r="D40" i="10"/>
  <c r="D204" i="10"/>
  <c r="C180" i="10"/>
  <c r="C178" i="10"/>
  <c r="C181" i="10" s="1"/>
  <c r="C408" i="10"/>
  <c r="C411" i="10" s="1"/>
  <c r="E384" i="10"/>
  <c r="E382" i="10"/>
  <c r="E78" i="10"/>
  <c r="C104" i="10"/>
  <c r="D126" i="10"/>
  <c r="D129" i="10" s="1"/>
  <c r="D128" i="10"/>
  <c r="D252" i="10"/>
  <c r="D255" i="10" s="1"/>
  <c r="D254" i="10"/>
  <c r="D410" i="10"/>
  <c r="E410" i="10"/>
  <c r="D408" i="10"/>
  <c r="B66" i="10"/>
  <c r="B67" i="10" s="1"/>
  <c r="D66" i="10"/>
  <c r="D67" i="10" s="1"/>
  <c r="E63" i="10"/>
  <c r="E66" i="10" s="1"/>
  <c r="E67" i="10" s="1"/>
  <c r="C78" i="10"/>
  <c r="C81" i="10" s="1"/>
  <c r="C80" i="10"/>
  <c r="E152" i="10"/>
  <c r="D180" i="10"/>
  <c r="E180" i="10"/>
  <c r="D178" i="10"/>
  <c r="D181" i="10" s="1"/>
  <c r="C202" i="10"/>
  <c r="C205" i="10" s="1"/>
  <c r="E226" i="10"/>
  <c r="B252" i="10"/>
  <c r="C255" i="10" s="1"/>
  <c r="D306" i="10"/>
  <c r="D304" i="10"/>
  <c r="D307" i="10" s="1"/>
  <c r="D356" i="10"/>
  <c r="E358" i="10"/>
  <c r="B40" i="10"/>
  <c r="D104" i="10"/>
  <c r="D102" i="10"/>
  <c r="D278" i="10"/>
  <c r="D281" i="10" s="1"/>
  <c r="C102" i="10"/>
  <c r="C105" i="10" s="1"/>
  <c r="E128" i="10"/>
  <c r="B151" i="10"/>
  <c r="C151" i="10"/>
  <c r="C204" i="10"/>
  <c r="E202" i="10"/>
  <c r="E205" i="10" s="1"/>
  <c r="E204" i="10"/>
  <c r="E254" i="10"/>
  <c r="B278" i="10"/>
  <c r="C281" i="10" s="1"/>
  <c r="C280" i="10"/>
  <c r="E332" i="10"/>
  <c r="C458" i="10"/>
  <c r="C342" i="10"/>
  <c r="C347" i="10" s="1"/>
  <c r="C329" i="10" s="1"/>
  <c r="D332" i="10" s="1"/>
  <c r="D382" i="10"/>
  <c r="C382" i="10"/>
  <c r="C385" i="10" s="1"/>
  <c r="C384" i="10"/>
  <c r="C66" i="10"/>
  <c r="C67" i="10" s="1"/>
  <c r="D458" i="10"/>
  <c r="D455" i="10" s="1"/>
  <c r="E306" i="10"/>
  <c r="E359" i="10"/>
  <c r="D90" i="10"/>
  <c r="D95" i="10" s="1"/>
  <c r="D77" i="10" s="1"/>
  <c r="E80" i="10" s="1"/>
  <c r="C459" i="10"/>
  <c r="E458" i="10"/>
  <c r="E455" i="10" s="1"/>
  <c r="E114" i="10"/>
  <c r="E119" i="10" s="1"/>
  <c r="E101" i="10" s="1"/>
  <c r="D151" i="10"/>
  <c r="E411" i="10"/>
  <c r="D38" i="10"/>
  <c r="E38" i="10"/>
  <c r="E41" i="10" s="1"/>
  <c r="D117" i="9"/>
  <c r="D118" i="9" s="1"/>
  <c r="E42" i="9"/>
  <c r="E43" i="9" s="1"/>
  <c r="E44" i="9" s="1"/>
  <c r="D179" i="9"/>
  <c r="D180" i="9" s="1"/>
  <c r="E179" i="9"/>
  <c r="E180" i="9" s="1"/>
  <c r="C249" i="8"/>
  <c r="E244" i="8"/>
  <c r="D251" i="8"/>
  <c r="D264" i="8"/>
  <c r="C244" i="8"/>
  <c r="E219" i="7"/>
  <c r="E229" i="7" s="1"/>
  <c r="C228" i="7"/>
  <c r="C219" i="7" s="1"/>
  <c r="C229" i="7" s="1"/>
  <c r="E184" i="7"/>
  <c r="D215" i="7"/>
  <c r="D216" i="7" s="1"/>
  <c r="D228" i="7"/>
  <c r="D219" i="7" s="1"/>
  <c r="D229" i="7" s="1"/>
  <c r="E215" i="7"/>
  <c r="E216" i="7" s="1"/>
  <c r="D385" i="10" l="1"/>
  <c r="E307" i="10"/>
  <c r="B428" i="10"/>
  <c r="E278" i="10"/>
  <c r="E281" i="10" s="1"/>
  <c r="D205" i="10"/>
  <c r="B126" i="10"/>
  <c r="C129" i="10" s="1"/>
  <c r="D41" i="10"/>
  <c r="D411" i="10"/>
  <c r="C358" i="10"/>
  <c r="C356" i="10"/>
  <c r="C359" i="10" s="1"/>
  <c r="D358" i="10"/>
  <c r="E181" i="10"/>
  <c r="D105" i="10"/>
  <c r="D359" i="10"/>
  <c r="E229" i="10"/>
  <c r="E129" i="10"/>
  <c r="D226" i="10"/>
  <c r="D229" i="10" s="1"/>
  <c r="D228" i="10"/>
  <c r="E228" i="10"/>
  <c r="C228" i="10"/>
  <c r="B152" i="10"/>
  <c r="B427" i="10"/>
  <c r="E255" i="10"/>
  <c r="D428" i="10"/>
  <c r="C332" i="10"/>
  <c r="C330" i="10"/>
  <c r="C152" i="10"/>
  <c r="C155" i="10" s="1"/>
  <c r="C427" i="10"/>
  <c r="C154" i="10"/>
  <c r="E385" i="10"/>
  <c r="E102" i="10"/>
  <c r="E105" i="10" s="1"/>
  <c r="E104" i="10"/>
  <c r="E428" i="10"/>
  <c r="E427" i="10"/>
  <c r="E81" i="10"/>
  <c r="C428" i="10"/>
  <c r="D427" i="10"/>
  <c r="D154" i="10"/>
  <c r="D152" i="10"/>
  <c r="D155" i="10" s="1"/>
  <c r="D80" i="10"/>
  <c r="D78" i="10"/>
  <c r="D81" i="10" s="1"/>
  <c r="B460" i="10"/>
  <c r="E154" i="10"/>
  <c r="E190" i="9"/>
  <c r="E183" i="9" s="1"/>
  <c r="E191" i="9" s="1"/>
  <c r="E264" i="8"/>
  <c r="E245" i="8"/>
  <c r="C245" i="8"/>
  <c r="C264" i="8"/>
  <c r="D245" i="8"/>
  <c r="D460" i="10" l="1"/>
  <c r="E460" i="10"/>
  <c r="E155" i="10"/>
  <c r="C333" i="10"/>
  <c r="D333" i="10"/>
  <c r="C460" i="10"/>
</calcChain>
</file>

<file path=xl/comments1.xml><?xml version="1.0" encoding="utf-8"?>
<comments xmlns="http://schemas.openxmlformats.org/spreadsheetml/2006/main">
  <authors>
    <author>Author</author>
  </authors>
  <commentList>
    <comment ref="B1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Lutem marrjen ne konsiderate te ndryshimit te emertimit te projekteve. Emertimi i sakte eshte ai i vendosur pas shenjes se sleshit (/)</t>
        </r>
      </text>
    </comment>
    <comment ref="B29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Projekti Platform PANORAMED</t>
        </r>
      </text>
    </comment>
    <comment ref="D4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kontrata e ketij projekti pritet te nensdhkruhet brenda vitit 2019 dhe fondet nga donatori mund te disbursohen ne muajt shtator-tetor 2019.</t>
        </r>
      </text>
    </comment>
  </commentList>
</comments>
</file>

<file path=xl/sharedStrings.xml><?xml version="1.0" encoding="utf-8"?>
<sst xmlns="http://schemas.openxmlformats.org/spreadsheetml/2006/main" count="1670" uniqueCount="368">
  <si>
    <t xml:space="preserve">FORMAT 2: FORMATI STANDARD I PËRGATITJES SË KËRKESAVE BUXHETORE PBA 2020-2022 </t>
  </si>
  <si>
    <t>Buxheti 2020-2022</t>
  </si>
  <si>
    <t>Emërtimi i Programit Buxhetor</t>
  </si>
  <si>
    <t>Planifikim , Menaxhim dhe Administrim</t>
  </si>
  <si>
    <t>Kodi i Programit</t>
  </si>
  <si>
    <t>01110</t>
  </si>
  <si>
    <t>Programi Buxhetor Afatmesëm</t>
  </si>
  <si>
    <t>2020-2022</t>
  </si>
  <si>
    <t>Përshkrimi i Programit</t>
  </si>
  <si>
    <t>Planifikim dhe menaxhim efiçent i burimeve njerëzore dhe financiare të MEPJ. Mbështetje financiare, njerëzore, dokumentare dhe me shërbim, për realizmin e politikave të institucionit duke siguruara një lidhje efikase midis MEPJ dhe përfaqësive diplomatike. Organizim dhe realizim i veprimtarisë protokollare të shtetit shqiptar.</t>
  </si>
  <si>
    <t>Qëllimet e Politikës së Programit</t>
  </si>
  <si>
    <t>Përmirësim i administrimit dhe rritje e vazhdueshme cilësore e kapaciteteve te burimeve njerëzore dhe financiare për një shërbim profesional publik diplomatik</t>
  </si>
  <si>
    <t>Treguesit e Performancës në nivel Qëllimi</t>
  </si>
  <si>
    <t>Buxheti</t>
  </si>
  <si>
    <t>Parashikimi</t>
  </si>
  <si>
    <t>Kapacitete buxhetore te shfrytëzuara</t>
  </si>
  <si>
    <t>Vlera Bazë</t>
  </si>
  <si>
    <t>Vlera e Synuar</t>
  </si>
  <si>
    <t>Angazhime auditimi te realizuar sipas planit</t>
  </si>
  <si>
    <t>Objektivi 1 i Politikës së Programit</t>
  </si>
  <si>
    <t>Menaxhim efektiv dhe racional i burimeve njerëzore, financiare dhe teknologjisë se larte për te rritur reagimi  dhe cilësinë e shërbimit diplomatik</t>
  </si>
  <si>
    <t>Treguesit e Performancës për Objektivin 1</t>
  </si>
  <si>
    <t>Trend rritës</t>
  </si>
  <si>
    <t>% e stafit te trajnuar kundrejt totalit te programit</t>
  </si>
  <si>
    <t>% e Personave me aftesi te kufizuar te perzgjedhur ne program kondrejt totalit te punonjësve te  programit</t>
  </si>
  <si>
    <t>% e drejtuesve femra kundrejt totalit te pozicioneve drejtuese te porgramit</t>
  </si>
  <si>
    <t>Detyrime te prapambetura te krijuara</t>
  </si>
  <si>
    <t>% e kontratave te anulluar kundrjt totali te nenshkruar.</t>
  </si>
  <si>
    <t xml:space="preserve">% e praktikave prokuruese te perbyllura brenda afatave </t>
  </si>
  <si>
    <t xml:space="preserve">Shpenzimet Korrente* </t>
  </si>
  <si>
    <t>Produkti 1</t>
  </si>
  <si>
    <t xml:space="preserve">Akte ligjore/nënligjore te hartuara
</t>
  </si>
  <si>
    <t>Përshkrimi i Produktit:</t>
  </si>
  <si>
    <t>Aktiviteti shkresor i stafit te programit</t>
  </si>
  <si>
    <t>Njësia Matëse</t>
  </si>
  <si>
    <t>nr. aktesh</t>
  </si>
  <si>
    <t>Sasia</t>
  </si>
  <si>
    <t>Kosto totale (në mijë lekë)</t>
  </si>
  <si>
    <t>Kosto për njësi (në mijë lekë)</t>
  </si>
  <si>
    <t xml:space="preserve">Ndryshimi në % i Sasisë  </t>
  </si>
  <si>
    <t>…</t>
  </si>
  <si>
    <t xml:space="preserve">Ndryshimi në % i kostos totale  </t>
  </si>
  <si>
    <t>Ndryshimi në % i kostos për njësi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</si>
  <si>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</si>
  <si>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 xml:space="preserve">600. Pagat </t>
  </si>
  <si>
    <t>Kapitulli 01</t>
  </si>
  <si>
    <t>Kapitulli 05</t>
  </si>
  <si>
    <t>601. Sigurimet Shoqërore dhe Shëndetësore</t>
  </si>
  <si>
    <t xml:space="preserve">602. Mallrat dhe shërbimet </t>
  </si>
  <si>
    <t xml:space="preserve">603. Subvencionet </t>
  </si>
  <si>
    <t>604. Transferta të brendshme</t>
  </si>
  <si>
    <t>605. Transferta të jashtme</t>
  </si>
  <si>
    <t xml:space="preserve">606. Transferta për familjet dhe individët </t>
  </si>
  <si>
    <t>Kosto totale e produktit 1</t>
  </si>
  <si>
    <t>Kontroll</t>
  </si>
  <si>
    <r>
      <rPr>
        <b/>
        <sz val="8"/>
        <color rgb="FFFF0000"/>
        <rFont val="Garamond"/>
        <family val="1"/>
      </rPr>
      <t>Produkti 2</t>
    </r>
    <r>
      <rPr>
        <sz val="8"/>
        <color theme="1"/>
        <rFont val="Garamond"/>
        <family val="1"/>
      </rPr>
      <t>(shto produkte sipas rastit)</t>
    </r>
  </si>
  <si>
    <t>Punonjës të rekrutuar dhe të trajnuar</t>
  </si>
  <si>
    <t xml:space="preserve">Numri i punonjësve të shtuar rishtazi në shërbimin e jashtëm dhe të trajnuar në funsion të periditesimit të njohurive </t>
  </si>
  <si>
    <t>nr. punonjësish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</si>
  <si>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</si>
  <si>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t>Kosto totale e produktit 2</t>
  </si>
  <si>
    <t>Produkti 3</t>
  </si>
  <si>
    <t xml:space="preserve"> Detyrime kontraktuale</t>
  </si>
  <si>
    <t>nr. kontratash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</si>
  <si>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</si>
  <si>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t>Kosto totale e produktit 3</t>
  </si>
  <si>
    <t xml:space="preserve">Produkti 4 </t>
  </si>
  <si>
    <t>Misione auditimi te kryera sipas standarteve</t>
  </si>
  <si>
    <t>Auditime të kryera pranë misioneve diplomatike dhe konsullorete të RSh-së jashtë vendit dhe aparatit të MEPJ</t>
  </si>
  <si>
    <t>nr. audititimesh</t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</si>
  <si>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</si>
  <si>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</si>
  <si>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Shpenzimet Kapitale</t>
  </si>
  <si>
    <t>Kategoria 2: Shpenzimet për projekte investimesh</t>
  </si>
  <si>
    <t>Kodi i Projektit të Investimeve</t>
  </si>
  <si>
    <t xml:space="preserve">Rikonstruksion Ambjentesh
</t>
  </si>
  <si>
    <t>Kodi i Projektit sipas listes se investimeve</t>
  </si>
  <si>
    <t>M150030</t>
  </si>
  <si>
    <t xml:space="preserve">Rikonstruksion godine kati i tretë+ kater
</t>
  </si>
  <si>
    <t>volum punimesh</t>
  </si>
  <si>
    <t xml:space="preserve">230. Aktive të patrupëzuara </t>
  </si>
  <si>
    <t xml:space="preserve">231. Aktive të trupëzuara </t>
  </si>
  <si>
    <t xml:space="preserve">Shënim: Shpjegoni supozimet dhe llogaritjet për Produktin 1 </t>
  </si>
  <si>
    <t xml:space="preserve">Pajisje zyre të blera për aparatin e MEPJ 
</t>
  </si>
  <si>
    <t>M150001</t>
  </si>
  <si>
    <t>Blerje pajisje zyre për aparatin e MEPJ</t>
  </si>
  <si>
    <t>nr. pajijesh</t>
  </si>
  <si>
    <t>Produkti 2</t>
  </si>
  <si>
    <t xml:space="preserve">Pajisje kompjuterike të blera për aparatin e MEPJ 
</t>
  </si>
  <si>
    <t>M150026</t>
  </si>
  <si>
    <t>Objektivi 2 i Politikës së Programit</t>
  </si>
  <si>
    <t>Zbatimi me perpikmeri i Ceremonialit të RSh-se dhe konventave ndërkombëtare</t>
  </si>
  <si>
    <t>Treguesit e Performancës për Objektivin 2</t>
  </si>
  <si>
    <t>Respektimi i afateve për përmbylljen e praktikave me Trupin Diplomatik dhe institucione shqiptare për ceshgjte financiare dhe protokollare</t>
  </si>
  <si>
    <t xml:space="preserve">Intensiteti I komunikimit ne lidhje me këshillimet qe Protokolli I Shtetit kryen për institucionet shtetërore dhe trupin diplomatik ne lidhje me zbatimin e Ceremonialit </t>
  </si>
  <si>
    <t>Volumi I vizitave dhe aktiviteteve shtetërore</t>
  </si>
  <si>
    <t xml:space="preserve">Aktivitete zyrtare dhe veprimtari protokollare sipas Ceremonialit të RSh-së
</t>
  </si>
  <si>
    <t>Organizmi pofesional i aktiviteteve zyrtare, vizitave dhe veprimtarisë protokollare sipas Ceremonialit të RSh-së</t>
  </si>
  <si>
    <t xml:space="preserve">Nr vizitash, takimesh, pritjesh zyrtare
</t>
  </si>
  <si>
    <t>Totali i shpenzimeve të Programit sipas produkteve*****</t>
  </si>
  <si>
    <t>Totali i shpenzimeve të Programit sipas artikujve*****</t>
  </si>
  <si>
    <t>Kapitull 05</t>
  </si>
  <si>
    <t>601. Sigurimet Shoqërore dhe Shendetësore</t>
  </si>
  <si>
    <t>231. Aktivet e trupëzuara</t>
  </si>
  <si>
    <t>Mbështetje diplomatike jashtë shtetit</t>
  </si>
  <si>
    <t>01120</t>
  </si>
  <si>
    <t>Përfaqësimi i RSH në shtetin pritës ose në Organizatat Ndërkombëtare, mbrojtja në shtetin pritës të interesave të RSH dhe të shtetasve ose personave juridik të saj, në përputhje me të drejtën ndërkombëtare; nxitja e zhvillimit të teresisë së marrëdhenieve (politike, ekonomike, kulturore, arsimore, shkencore etj.)  ndërmjet RSH dhe shtetit pritës, si dhe perfaqesimi ne Organizatat nderkombetare prane te cilave RSH eshte e akredituar.</t>
  </si>
  <si>
    <t>Intensifikimi i punës, për përmirësimin e strukturës dhe i metodave të punës të përfaqësive diplomatike dhe konsullore për përmbushjen e detyrimeve për hapjen e negociatave të anëtarësimit në BE si dhe të shërbimit ndaj të gjithë personave të interesuar. Përparimi dhe konsolidimi i mëtejshëm i marrëdhënieve dy dhe shumëpalëshe me fokus dimensionin ekonomiko- tregetar dhe ekspozimin kuturor të Shqiperisë.</t>
  </si>
  <si>
    <t>Emërtimi i Treguesit x (shto tregues sipas rastit)</t>
  </si>
  <si>
    <t>Produktet për Objektivin 1</t>
  </si>
  <si>
    <t>Misione diplomatike dhe poste konsullore mbeshtetur me kushte të pershtatshme pune</t>
  </si>
  <si>
    <t xml:space="preserve">Mbështetja e personelit të misioneve diplomatike dhe posteve konsullore me mjete financiare të nevojshme për jetesën dhe kushtet e punës. </t>
  </si>
  <si>
    <t>numër punonjësish</t>
  </si>
  <si>
    <t>Misione diplomatike dhe poste konsullore mbeshtetur me logjistiken e nevojshme</t>
  </si>
  <si>
    <t>Perballimi i shpenzimeve per funksionimin dhe aktivitetet e misioneve diplomatike dhe posteve konsullore ne funksion te arritjes se objektivave politiko-diplomatike (analize, konsultim,perfaqesim)</t>
  </si>
  <si>
    <t>numër përfaqësish diplomatike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</si>
  <si>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</si>
  <si>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Familjare te diplomateve te trajtuar sipas ligjit</t>
  </si>
  <si>
    <t>Detyrimi ndaj bashkeshorteve (per sigurime shoqerore dhe shperblim), femijeve nen moshen 18 vjeç (per shperblim) te personelit te misioneve diplomatikeve dhe posteve konsullore (VKM nr. 20, dt. 18.01.2017)</t>
  </si>
  <si>
    <t>numër personash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</si>
  <si>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</si>
  <si>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</si>
  <si>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t>Shtetas shqiptar qe jetojne jashte teritorit te RSH-së te rregjistruar</t>
  </si>
  <si>
    <t>Identifikimi dhe rregjistrimi I adresave te shtetasve shqiptar qe jetojne jashte teritorit te RSH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</si>
  <si>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</si>
  <si>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</si>
  <si>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Kuota nderkombetare</t>
  </si>
  <si>
    <t>Derdhje kontributesh dhe kuota ne organizatat nderkombetare ne te cilat vendi yne aderon</t>
  </si>
  <si>
    <t>numër kontributesh</t>
  </si>
  <si>
    <r>
      <t xml:space="preserve">Detajimi i Kostos Totale të </t>
    </r>
    <r>
      <rPr>
        <b/>
        <sz val="8"/>
        <color rgb="FFFF0000"/>
        <rFont val="Garamond"/>
        <family val="1"/>
      </rPr>
      <t>Produktit 5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</si>
  <si>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5</t>
  </si>
  <si>
    <t>Produkti 6</t>
  </si>
  <si>
    <t>Aktivitete ne kuader te OSBE-së</t>
  </si>
  <si>
    <t>Hyrja ne Trojken e OSBE-së per periudhen 2019-2021 dhe marrja e Kryesise se OSBE-së per vitin 2020</t>
  </si>
  <si>
    <t>aktivitete, konferenca, ministeriale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</si>
  <si>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</si>
  <si>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</si>
  <si>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Kategoria 1: Shpenzimet Administrative Kapitale</t>
  </si>
  <si>
    <t>Kodi i Projektit të Investimeve****</t>
  </si>
  <si>
    <t>Studim ne marreveshje me Qeverine e Kosoves</t>
  </si>
  <si>
    <t>xxxxx</t>
  </si>
  <si>
    <t>studim</t>
  </si>
  <si>
    <t>Pajisje zyre te blera</t>
  </si>
  <si>
    <t>copë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</si>
  <si>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</si>
  <si>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M150005</t>
  </si>
  <si>
    <t>Pajisje kompjuterike te blera</t>
  </si>
  <si>
    <t>Ndryshimi në % i totalit të shpenzimeve të Programit</t>
  </si>
  <si>
    <t>Ndryshimi në % i Pagave</t>
  </si>
  <si>
    <t>Ndryshimi në % i Sigurimeve Shoqërore dhe Shëndetësore</t>
  </si>
  <si>
    <t>Ndryshimi në % i Mallrave dhe Shërbimeve</t>
  </si>
  <si>
    <t>Ndryshimi në % i Subvencioneve</t>
  </si>
  <si>
    <t>Ndryshimi në % i Transfertave të brendshme</t>
  </si>
  <si>
    <t>Ndryshimi në % i Transfertave të jashtme</t>
  </si>
  <si>
    <t>Ndryshimi në % i Transfertave për familjet dhe individët</t>
  </si>
  <si>
    <t>230. Aktivet e patrupëzuara</t>
  </si>
  <si>
    <t>Ndryshimi në % i Aktiveve të Patrupëzuara</t>
  </si>
  <si>
    <t>Ndryshimi në % i Aktiveve të Trupëzuara</t>
  </si>
  <si>
    <t>Aktiviteti diplomatik dhe konsullor i MEPJ</t>
  </si>
  <si>
    <t>01130</t>
  </si>
  <si>
    <t>Zbatimi i prioriteteve të politikës së jashtme të qeverisë dhe Strategjisë Kombëtare për Zhvillim dhe Integrim. Drejtimi teknik dhe bashkërendimi i procesit të anëtarësimit të RSH në Bashkimin Evropian.</t>
  </si>
  <si>
    <t xml:space="preserve">Përmirësimi i imazhit të vendit në Europë si dhe intesifikimi i përpjekjeve për integrimin e vendit në BE.
</t>
  </si>
  <si>
    <t>Intesifikimi i punës, përpjekjeve dhe kordinimi ndërinstitucional i procesit për përmbushjen e detyrimeve për hapjen e negociatave të anëtarësimit në BE"</t>
  </si>
  <si>
    <t>Trend rrites</t>
  </si>
  <si>
    <t>Anetaresimin ne BE</t>
  </si>
  <si>
    <t>viti 2019</t>
  </si>
  <si>
    <t>Kryesia e OSBE</t>
  </si>
  <si>
    <t>viti 2020</t>
  </si>
  <si>
    <t xml:space="preserve">Akte ligjore/nenligjore te hartuara
</t>
  </si>
  <si>
    <t>Aktivitetete sipas fushes se veprimeve te drejtorive te programit</t>
  </si>
  <si>
    <t xml:space="preserve">Produkti 2 </t>
  </si>
  <si>
    <t>Takime lobimi për hapjen e negociatave</t>
  </si>
  <si>
    <t>Lobim për hapjen dhe avancimin e negociatave</t>
  </si>
  <si>
    <t>nr. vizita, takimesh</t>
  </si>
  <si>
    <t>Zhvillimi i metejshëm i tërësisë së marrëdhenieve medyplaeshe me prioritet marrëdhëniet me partner strategjik, si dhe vendet fqinjë dhe angazhimi si vend anëtar ne NATO dhe rritja e rolit proaktiv ne Organizatat Ndërkombëtare</t>
  </si>
  <si>
    <t>Intensitet i rritur i marrëdhënieve 2 paleshe me vendet e rajonit</t>
  </si>
  <si>
    <t>Marreveshje rajonale te nenshkruara</t>
  </si>
  <si>
    <t>Nisma rajonale te kryesuara</t>
  </si>
  <si>
    <t>Organizimi i Forumeve Rajonale, G2G me Kosovën, Malin e Zi, Maqedoninë. Mbajtja e Trilateraleve dhe Kuadrilateraleve</t>
  </si>
  <si>
    <t>7</t>
  </si>
  <si>
    <t>9</t>
  </si>
  <si>
    <t>Zhvillimi në mënyrë dinamike I marrëdhënieve dypalëshe me vendet e Evropes dhe Azise Qendrore, të SHBA-ve dhe Vendet e Amerikave, Azisëse dhe Afrikës në bazë të interesave tona kombëtare</t>
  </si>
  <si>
    <t>Nxitja e procesit te integrimit evropian, si një prioritet i politikës së jashtme shqiptare</t>
  </si>
  <si>
    <r>
      <t xml:space="preserve">Lobim per njohjen dhe pranimin e Kosoves ne ON. </t>
    </r>
    <r>
      <rPr>
        <b/>
        <sz val="8"/>
        <rFont val="Garamond"/>
        <family val="1"/>
      </rPr>
      <t>Bashkepunim dhe asistence e fokusuar me vendet e DEAQ për Kryesine e OSBE dhe Lobim me vendet e DAAA për Kosoven te OKB.</t>
    </r>
    <r>
      <rPr>
        <sz val="8"/>
        <rFont val="Garamond"/>
        <family val="1"/>
      </rPr>
      <t xml:space="preserve"> </t>
    </r>
    <r>
      <rPr>
        <b/>
        <sz val="8"/>
        <rFont val="Garamond"/>
        <family val="1"/>
      </rPr>
      <t>Konkretizimi i bashkëpunimit ekonomik me vendet e AQ dhe APAA</t>
    </r>
    <r>
      <rPr>
        <sz val="8"/>
        <rFont val="Garamond"/>
        <family val="1"/>
      </rPr>
      <t>. Intensifikim bashkepunimi me diasporen në vendet e mbulimit.</t>
    </r>
  </si>
  <si>
    <t>Rol proaktiv në vendimmarrjen kolektive në kuadër të rritjes dhe forcimit të sigurisë në hapësirën Euro-Atlantike, nëpërmjet pjesëmarrjes në takimet e Ministrave të Jashtëm të NATOS, Samite dhe aktivitete të tjera të Aleancës.</t>
  </si>
  <si>
    <t xml:space="preserve">Avancimi i prioriteve  globale, rajonale dhe kombëtare të  ruajtes së paqes dhe stabilitetit, nëpërmjet pjesëmarrjes në takimet e nivelit të lartë, ku trajtohet gama e çështjeve të sigurisë. </t>
  </si>
  <si>
    <t>Permbyllja me sukses e kryesimit te Grupit te Kontaktit te Mesdheut ne OSBE. Zhvillimi i 7 aktiviteteve ne kete kuader, me e spikatur Konferenca e Mesdheut.</t>
  </si>
  <si>
    <t>Realizimi i vizitave te Ministrit, Kryetarit te TF ne zonat problematike te OSBE, por edhe te vendeve te rendesishme dhe partnere.</t>
  </si>
  <si>
    <t>Trajnimi i ekipit qe meret me kryesine shqiptare te OSBE.</t>
  </si>
  <si>
    <t>Rritja e kontributit tone ne operacionet paqerijetes (3-4 misione)ne funskion dhe te realizimit te objektivit tone ne KS</t>
  </si>
  <si>
    <t>Marrja e kryesimit te OSBE dhe zhvillimi i 30 aktiviteve te gjate kryesimit. Me rendesi, zhvillimi I ministerialit te OSBE-se.</t>
  </si>
  <si>
    <t>Zhvillimi I 6 aktiviteteve ne kuader te Kryesimit te Grupit te Aizse, mbas kryesimit te OSBE</t>
  </si>
  <si>
    <t>Pjesemarrje ne takime ne kuader te bashkepunimit OSBE-Organizata te tjera Nderkombetare (OKB, KiE, KDNJ etj.)</t>
  </si>
  <si>
    <t>Anetaresimi ne Keshillin e Sigurimit te OKB si Anëtar jo i perhershem për periudhen 2022-2023</t>
  </si>
  <si>
    <t>Rritja e kontributeve financiare te Shqiperi ne mbeshtetje te veprimtarise se ON, ne kuader te kandidatures sone per KS.</t>
  </si>
  <si>
    <t>Zhvillim vizitash ne vende dhe rajone te ndryshme qe trajtohen nga KS, ne organizata te ndryshme rajonale, si ASEAN. Asocicioni i Amerkave, Unioni Afrikan etj., per te mesuar me shume mbi to dhe ne mbeshtetjen tone per zgjidhjen e problematikave, ne kuader te kandidatures sone per KS.</t>
  </si>
  <si>
    <t>Trajnimi i ekipit qe do te meret me performance tone ne KS.</t>
  </si>
  <si>
    <t>Rol Aktiv ne Organizata te ndryshme nderkombetare ne Vjene, Gjeneve, KDNJ, KiE, UNESCO etj., ne fushen e raportimeve, ne realizim te objektivave tona kombetare ne raport me keto organizata.</t>
  </si>
  <si>
    <t>Lobim pr Njohjen dhe pranimin e Kosoves ne ON.</t>
  </si>
  <si>
    <t xml:space="preserve">Rritja e numrit te gradave diplomatike ne funksione ekzekutive dhe drejtuese </t>
  </si>
  <si>
    <t>Produktet për Objektivin 2</t>
  </si>
  <si>
    <t xml:space="preserve">Takime diplomatike dy dhe shume paleshe </t>
  </si>
  <si>
    <t xml:space="preserve">Veprimtari dy dhe shumepaleshe në kuadër te rritjes dhe intensififkimit te marrëdhënieve me vende dhe organizata ndërkombëtare, Kryesimit te OSBE, Kandidatura KS, nisma rajonale. </t>
  </si>
  <si>
    <t xml:space="preserve">vizita, takime, konsultime, </t>
  </si>
  <si>
    <t>Objektivi 3 i Politikës së Programit</t>
  </si>
  <si>
    <t>Realizimi i një shërbimi konsullor të mbështetur në profesionalizëm, efiçensë, transparencë dhe përgjegjshmëri</t>
  </si>
  <si>
    <t>Treguesit e Performancës për Objektivin 3</t>
  </si>
  <si>
    <t>Fillimi I Zbatimit te projektit për regjistrimin e shtetasve shqiptar jashtë</t>
  </si>
  <si>
    <t>Lehtesimi dhe shkurtimi I dokumenatcioneve për sherbimet konsullore te kerkuara nga Shtetasit Shqiptare</t>
  </si>
  <si>
    <t>Produktet për Objektivin 3</t>
  </si>
  <si>
    <t xml:space="preserve">Shërbime konsullore te ofruara
</t>
  </si>
  <si>
    <t>nr. sherbimesh</t>
  </si>
  <si>
    <t>Objektivi 4 i Politikës së Programit</t>
  </si>
  <si>
    <t>Përmirësimi dhe modernizimi i diplomacisë publike, ekonomike dhe çështjeve të diasporës dhe rritjes së efektit të këtyre zërave në objektivat strategjikë për zhvillim të vendit</t>
  </si>
  <si>
    <t>Treguesit e Performancës për Objektivin 4</t>
  </si>
  <si>
    <t xml:space="preserve">Aktivitet promovues brenda dhe jashte vendit ne funksion te objektivave te diplomacise ekonomike, publike dhe diaspores
</t>
  </si>
  <si>
    <t>Aktivitet promovues brenda dhe jashte vendit ne funksion te objektivave te diplomacise ekonomike, publike dhe diaspores</t>
  </si>
  <si>
    <t xml:space="preserve">nr. aktivitetesh </t>
  </si>
  <si>
    <t xml:space="preserve">Mbështetja Institucionale për procesin e Integrimit </t>
  </si>
  <si>
    <t>01150</t>
  </si>
  <si>
    <t>Mbështetja e procesit të anëtarësimit të Shqipërisë në Bashkimin Evropian, nëpërmjet bashkërendimit, monitorimit dhe raportimit të zbatimit të Marrëveshjes së Stabilizim-Asociimit, përafrimit të legjislacionit vendas me atë të BE-së, menaxhimit të fondeve të BE-së, zhvillimit të negociatave të anëtarësimit të Republikës së Shqipërisë në Bashkimin Evropian, forcimit të rolit të shoqërisë civile në proceset vendimmarrëse si dhe informimit të publikut duke ruajtur parimin e aksesit të barabartë të grave në këtë proces.</t>
  </si>
  <si>
    <t>Hapja e negociatave të anëtarësimit dhe demonstrimi përpara Shteteve të BE-së të aftësisë së Shqipërisë për të plotësuar kriteret e anëtarësimit në BE</t>
  </si>
  <si>
    <t>Numri i kapitujve negociues të hapur për screening</t>
  </si>
  <si>
    <t>Progresi në përmbushjen e detyrimeve të procesit të anëtarësimit në BE</t>
  </si>
  <si>
    <t>Numri i aktiviteteve të kryera për zbatimin dhe monitorimin e MSA-së kundrejt kërkesës së Komisionit Europian</t>
  </si>
  <si>
    <t>Numri i vlerësimeve të përputhshmërisë së akteve ligjore të propozuara me acquis</t>
  </si>
  <si>
    <r>
      <t xml:space="preserve">Plani i përkthimit të </t>
    </r>
    <r>
      <rPr>
        <i/>
        <sz val="12"/>
        <color theme="1"/>
        <rFont val="Garamond"/>
        <family val="1"/>
      </rPr>
      <t>acquis</t>
    </r>
    <r>
      <rPr>
        <sz val="12"/>
        <color theme="1"/>
        <rFont val="Garamond"/>
        <family val="1"/>
      </rPr>
      <t xml:space="preserve"> i realizuar në sasi dhe cilësi</t>
    </r>
  </si>
  <si>
    <t>Numri i aktiviteteve negociuese kundrejt kërkesës së Komisionit Europian</t>
  </si>
  <si>
    <t>Marrëveshje financiare të nënshkruara (fonde të angazhuara)</t>
  </si>
  <si>
    <t>Sipas kuadrit të ri rregullator për IPA III</t>
  </si>
  <si>
    <t>Përqindja e projekteve problematike (kombëtare) kundrejt numrit total të projekteve të decentralizuara në zbatim</t>
  </si>
  <si>
    <t>Progresi në përqindjen e realizimit të indikatorëve për disbursimin e transheve të mbështetjes buxhetore</t>
  </si>
  <si>
    <t>Përqindja e projekteve me përfitues shqiptarë kundrejt numrit total të projekteve të miratuara nga programet e Bashkëpunimit Territorial</t>
  </si>
  <si>
    <t xml:space="preserve">nr. i aktiviteteve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</si>
  <si>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</t>
    </r>
    <r>
      <rPr>
        <b/>
        <sz val="12"/>
        <color theme="1"/>
        <rFont val="Garamond"/>
        <family val="1"/>
      </rPr>
      <t xml:space="preserve"> sipas Artikujve Ekonomikë</t>
    </r>
  </si>
  <si>
    <t>Shpenzimet Kapitale***</t>
  </si>
  <si>
    <t>Asistence Teknike per programet Europiane</t>
  </si>
  <si>
    <t xml:space="preserve">Produkti 1 </t>
  </si>
  <si>
    <t>Forcimi i kapaciteteve të MEPJ dhe ministrive të linjës për procesin e Integrimit Europian</t>
  </si>
  <si>
    <t>Kodi i projektit sipas listes se investimeve</t>
  </si>
  <si>
    <t xml:space="preserve"> 18BV301</t>
  </si>
  <si>
    <t>Asistencë teknike për MEPJ dhe ministritë/institucionet pjesëmarrëse në programet Europiane</t>
  </si>
  <si>
    <t>nr.projektesh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</si>
  <si>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</t>
    </r>
    <r>
      <rPr>
        <b/>
        <sz val="12"/>
        <color theme="1"/>
        <rFont val="Garamond"/>
        <family val="1"/>
      </rPr>
      <t>sipas Artikujve Ekonomikë</t>
    </r>
  </si>
  <si>
    <t>Kapitull 02</t>
  </si>
  <si>
    <t>Kapitulli 03</t>
  </si>
  <si>
    <t>Kapitulli 04</t>
  </si>
  <si>
    <t>Asistencë teknike IPA CBC Shqipëri-Mali i Zi</t>
  </si>
  <si>
    <t>AT IPA Shqipëri-Mali i Zi</t>
  </si>
  <si>
    <t>GM15003</t>
  </si>
  <si>
    <t>Asistencë për menaxhimin e programeve të bashkëpunimit Territorial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</si>
  <si>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2 </t>
    </r>
    <r>
      <rPr>
        <b/>
        <sz val="12"/>
        <color theme="1"/>
        <rFont val="Garamond"/>
        <family val="1"/>
      </rPr>
      <t>sipas Artikujve Ekonomikë</t>
    </r>
  </si>
  <si>
    <t>Kosto totale e produkti 2</t>
  </si>
  <si>
    <t>Asistencë teknike IPA CBC Shqipëri-Greqi</t>
  </si>
  <si>
    <t>AT IPA Shqipëri-Greqi</t>
  </si>
  <si>
    <t>GM15004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</si>
  <si>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3 </t>
    </r>
    <r>
      <rPr>
        <b/>
        <sz val="12"/>
        <color theme="1"/>
        <rFont val="Garamond"/>
        <family val="1"/>
      </rPr>
      <t>sipas Artikujve Ekonomikë</t>
    </r>
  </si>
  <si>
    <t>Asistencë teknike IPA CBC Shqipëri-Maqedoni</t>
  </si>
  <si>
    <t>AT IPA Shqipëri-Maqedoni</t>
  </si>
  <si>
    <t>GM15005</t>
  </si>
  <si>
    <r>
      <t xml:space="preserve">Detajimi i Kostos Totale të </t>
    </r>
    <r>
      <rPr>
        <b/>
        <sz val="12"/>
        <color rgb="FFFF0000"/>
        <rFont val="Garamond"/>
        <family val="1"/>
      </rPr>
      <t>Produktit 4</t>
    </r>
    <r>
      <rPr>
        <b/>
        <sz val="12"/>
        <color theme="1"/>
        <rFont val="Garamond"/>
        <family val="1"/>
      </rPr>
      <t xml:space="preserve"> sipas Artikujve Ekonomikë</t>
    </r>
  </si>
  <si>
    <t>Asistencë teknike IPA CBC Shqipëri-Kosovë</t>
  </si>
  <si>
    <t>AT IPA Shqipëri-Kosovë</t>
  </si>
  <si>
    <t>GM15006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</si>
  <si>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5 </t>
    </r>
    <r>
      <rPr>
        <b/>
        <sz val="12"/>
        <color theme="1"/>
        <rFont val="Garamond"/>
        <family val="1"/>
      </rPr>
      <t>sipas Artikujve Ekonomikë</t>
    </r>
  </si>
  <si>
    <r>
      <t>Asistencë teknike</t>
    </r>
    <r>
      <rPr>
        <sz val="12"/>
        <rFont val="Garamond"/>
        <family val="1"/>
      </rPr>
      <t xml:space="preserve"> IPA CBC projekti Strategjik</t>
    </r>
    <r>
      <rPr>
        <b/>
        <sz val="12"/>
        <color rgb="FFFF0000"/>
        <rFont val="Garamond"/>
        <family val="1"/>
      </rPr>
      <t xml:space="preserve"> </t>
    </r>
    <r>
      <rPr>
        <sz val="12"/>
        <color rgb="FF000000"/>
        <rFont val="Garamond"/>
        <family val="1"/>
      </rPr>
      <t>Adrion/EUSAIR</t>
    </r>
  </si>
  <si>
    <t xml:space="preserve">Produkti 6 </t>
  </si>
  <si>
    <t>Asistencë teknike IPA CBC Adrion</t>
  </si>
  <si>
    <t>GM15013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</si>
  <si>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6 </t>
    </r>
    <r>
      <rPr>
        <b/>
        <sz val="12"/>
        <color theme="1"/>
        <rFont val="Garamond"/>
        <family val="1"/>
      </rPr>
      <t>sipas Artikujve Ekonomikë</t>
    </r>
  </si>
  <si>
    <t>Kosto totale e produkti 6</t>
  </si>
  <si>
    <t>Asistencë teknike MED</t>
  </si>
  <si>
    <t xml:space="preserve">Produkti 7 </t>
  </si>
  <si>
    <t>GM15007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</si>
  <si>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7 </t>
    </r>
    <r>
      <rPr>
        <b/>
        <sz val="12"/>
        <color theme="1"/>
        <rFont val="Garamond"/>
        <family val="1"/>
      </rPr>
      <t>sipas Artikujve Ekonomikë</t>
    </r>
  </si>
  <si>
    <t>Asistencë teknike IPA CBC Balkan Mediterranean</t>
  </si>
  <si>
    <t xml:space="preserve">Produkti 8 </t>
  </si>
  <si>
    <t>Asistencë teknike Balkan Mediterranean</t>
  </si>
  <si>
    <t>GM15010</t>
  </si>
  <si>
    <r>
      <t xml:space="preserve">Detajimi i Kostos Totale të </t>
    </r>
    <r>
      <rPr>
        <b/>
        <sz val="12"/>
        <color rgb="FFFF0000"/>
        <rFont val="Garamond"/>
        <family val="1"/>
      </rPr>
      <t>Produktit 8</t>
    </r>
    <r>
      <rPr>
        <b/>
        <sz val="12"/>
        <color theme="1"/>
        <rFont val="Garamond"/>
        <family val="1"/>
      </rPr>
      <t xml:space="preserve"> sipas Artikujve Ekonomikë</t>
    </r>
  </si>
  <si>
    <t>Asistencë teknike IPA CBC Itali, Shqipëri, Mali i Zi</t>
  </si>
  <si>
    <t xml:space="preserve">Produkti 9 </t>
  </si>
  <si>
    <t>Asistencë teknike Itali-Shqipëri-Mali i Zi</t>
  </si>
  <si>
    <t>GM15011</t>
  </si>
  <si>
    <r>
      <t xml:space="preserve">Detajimi i Kostos Totale të </t>
    </r>
    <r>
      <rPr>
        <b/>
        <sz val="12"/>
        <color rgb="FFFF0000"/>
        <rFont val="Garamond"/>
        <family val="1"/>
      </rPr>
      <t>Produktit 9</t>
    </r>
    <r>
      <rPr>
        <b/>
        <sz val="12"/>
        <color theme="1"/>
        <rFont val="Garamond"/>
        <family val="1"/>
      </rPr>
      <t xml:space="preserve"> sipas Artikujve Ekonomikë</t>
    </r>
  </si>
  <si>
    <t>Projekti Platform/PANORAMED</t>
  </si>
  <si>
    <t xml:space="preserve">Produkti 10 </t>
  </si>
  <si>
    <t>Projekti Platform</t>
  </si>
  <si>
    <t>18AH901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</si>
  <si>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10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</si>
  <si>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10</t>
  </si>
  <si>
    <t>Asistencë teknike IPA CBC ADRION/Asistencë teknike Programi Adrion</t>
  </si>
  <si>
    <t xml:space="preserve">Produkti 11 </t>
  </si>
  <si>
    <t>Asistencë teknike IPA CBC ADRION</t>
  </si>
  <si>
    <t>GM15012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</si>
  <si>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11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</si>
  <si>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11</t>
  </si>
  <si>
    <t>Mbështetje për Programimin dhe Monitorimin e fondeve IPA/ PPF</t>
  </si>
  <si>
    <t>Produkti 12</t>
  </si>
  <si>
    <t>PPF</t>
  </si>
  <si>
    <t>GM15009</t>
  </si>
  <si>
    <t>Asistencë teknike për MEPJ dhe ministritë e linjës për proceset e programimit dhe monitorimit të projekteve IPA/ PPF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</si>
  <si>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12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</si>
  <si>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12</t>
  </si>
  <si>
    <t>Mbështetje për Organizatat e Shoqërisë Civile</t>
  </si>
  <si>
    <t xml:space="preserve">Produkti 13 </t>
  </si>
  <si>
    <t>18AI201</t>
  </si>
  <si>
    <t>Mbështetje me grante për Organizatat e Shoqërisë Civile lidhur me procesin e Integrimit Europian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</si>
  <si>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13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</si>
  <si>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13</t>
  </si>
  <si>
    <t>Projekti IPA CBC SMART ADRIA</t>
  </si>
  <si>
    <t xml:space="preserve">Produkti 14 </t>
  </si>
  <si>
    <t xml:space="preserve">Projekt i Ri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</si>
  <si>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14</t>
    </r>
    <r>
      <rPr>
        <b/>
        <sz val="12"/>
        <color theme="1"/>
        <rFont val="Garamond"/>
        <family val="1"/>
      </rPr>
      <t xml:space="preserve"> sipas Artikujve Ekonomikë</t>
    </r>
  </si>
  <si>
    <t>Kosto totale e produktit 14</t>
  </si>
  <si>
    <t>Kapitulli 02</t>
  </si>
  <si>
    <t>FORMATI 1: MISIONI I NJËSISË SË QEVERISJES QENDRORE</t>
  </si>
  <si>
    <t>Emërtimi i Njësisë së Qeverisjes Qendrore</t>
  </si>
  <si>
    <t>MINISTRIA PËR EVROPËN DHE PUNËT E JASHTME</t>
  </si>
  <si>
    <t>Kodi i Njësisë së Qeverisjes Qendrore</t>
  </si>
  <si>
    <t>15</t>
  </si>
  <si>
    <t>Misioni i Njësisë së Qeverisjes Qëndrore</t>
  </si>
  <si>
    <t>Ministria për Evropën dhe Punët e Jashtme formulon, përpunon dhe është zbatuesi kryesor i politikës së jashtme të shtetit shqiptar, në zbatim të programit të qeverisë. MEPJ drejton dhe bashkërendon procesin e anëtarësimit të RSH në Bashkimin Evropian. MEPJ në dialog dhe marrëdhënie me të gjithë partnerët ndërkombëtar, pasqyron të gjitha zhvillimet në Shqipëri, përfaqëson e mbron interersat kombëtare si dhe punon për interesat e shtetasve shqiptar kudo që ata ndodhen, në të mirë të lirisë, sigurisë dhe mirëqënies së tyre.</t>
  </si>
  <si>
    <t>Programet Buxhetore</t>
  </si>
  <si>
    <t>Emërtesa e Programit Buxhetor 1</t>
  </si>
  <si>
    <t>Planifikimi, menaxhimi efiçent dhe monitorimi i burimeve njerëzore dhe financiare të MPJ. Mbështetje financiare, njerëzore, dokumetare dhe me shërbime, për realizimin e politikave të institucionit duke siguruar një lidhje efikase midis MPJ dhe përfaqësive diplomatike. Organizimi dhe  realizimi i veprimtarisë protokollare të shtetit shqiptar</t>
  </si>
  <si>
    <t>Emërtesa e Programit Buxhetor 2</t>
  </si>
  <si>
    <t xml:space="preserve">Tërësia e funksioneve aktivitetit dhe shërbimeve që ofrojnë përfaqësitë diplomatike dhe postet konsullore të RSH jashtë vendit, në përputhje me Kushtetutën, normat e të drejtës ndërkombëtare, ligjin për shërbimin e jashtëm të qeverisë shqiptare që synojnë nxitjen dhe zhvillimin e marrëdhenieve  të bashkëpunimit të gjithanshëm, mbrojtjen dhe avancimin i interesave kombëtare  dhe përkujdesin për qytetarët shqiptarë kudo ata që ndodhen. </t>
  </si>
  <si>
    <t>Emërtesa e Programit Buxhetor 3</t>
  </si>
  <si>
    <t>Zbatimi i prioriteteve të politikës së jashtme sipas programit të qeverisë dhe Strategjisë Kombëtare për Zhvillim dhe Integtim. Drejtimi teknik dhe bashkërendimi i procesit të anëtarësimit të RSh në Bashkimim Evropian.</t>
  </si>
  <si>
    <t>Emërtesa e Programit Buxhetor 4</t>
  </si>
  <si>
    <t xml:space="preserve">Mbështetja e anëtarësimit të Shqipërisë në Bashkimin Evropian nëpërmjet koordinimit ndërinstitucional dhe udhëheqjes metodologjike, përafrimit të legjislacionit vendas me atë të BE-së, menxhimit të asistencës financiare të Bashkimit Europian, forcimit të rolit të shoqërisë civile në proceset vendimarrëse, si dhe informimit të publikut duke ruajtur parimin e aksesit të barabartë të grave në këtë proces. </t>
  </si>
  <si>
    <t>FORMAT 2.1: FORMATI STANDARD I PËRGATITJES SË KËRKESAVE BUXHETORE PBA 2020-2022 SIPAS TAVANEVE</t>
  </si>
  <si>
    <t xml:space="preserve">Raporti Femra/ Meshkuj </t>
  </si>
  <si>
    <t>% e fondeve arkivore te aksesueshme nga studiues</t>
  </si>
  <si>
    <t xml:space="preserve">Shërbime te përgjithshme te kontraktuara nga MEPJ </t>
  </si>
  <si>
    <t xml:space="preserve">  FORMAT 2.1 : FORMATI STANDARD I PËRGATITJES SË KËRKESAVE BUXHETORE PBA 2020-2022 </t>
  </si>
  <si>
    <t>Politikat Ekzistuese në Përputhje me Tavanet Indikative Buxhetore</t>
  </si>
  <si>
    <t>2019-2020</t>
  </si>
  <si>
    <t>Tërësia e funksioneve aktivitetit  dhe shërbimeve që ofrojnë përfaqësitë diplomatike dhe postet konsullore të RSH jashtë vendit, në përputhje me Kushtetutën, normat e të drejtës ndërkombëtare, ligjin për shërbimin e jashtëm të Qeverisë Shqiptare, që synojnë nxitjen dhe zhvillimin e marrëdhënieve të bashkëpunimit të gjithanshëm, mbrojtjen dhe avancimin i interesave kombëtare  dhe përkujdesin për qytetarët shqiptarë kudo ata ndodhen.</t>
  </si>
  <si>
    <t>Treguesit e Performancës në nivel Qëllimi*</t>
  </si>
  <si>
    <t>Emërtimi i Treguesit 1</t>
  </si>
  <si>
    <t>Emërtimi i Treguesit 2</t>
  </si>
  <si>
    <t>Treguesit e Performancës për Objektivin 1**</t>
  </si>
  <si>
    <t>Shpenzimet Korrente</t>
  </si>
  <si>
    <t>Produkti 1***</t>
  </si>
  <si>
    <t>Blerje pajisje zyre  për misionet diplomatike dhe postet konsullore</t>
  </si>
  <si>
    <t>Blerje pajisje zyre dhe orendi për apartamentet e personelit  për misionet diplomatike dhe postet konsullore</t>
  </si>
  <si>
    <t>18AG801</t>
  </si>
  <si>
    <t xml:space="preserve">Automjete te blera per misionet diplomatike </t>
  </si>
  <si>
    <t>Automjete te blera per misionet diplomatike dhe postet konsullore</t>
  </si>
  <si>
    <t>Blerje automjete protokallare për misionet diplomatike dhe postet konsullore</t>
  </si>
  <si>
    <t>Progukti 3</t>
  </si>
  <si>
    <t>Blerje pajisje kompjuterike per misionet diplomatike dhe postet konsullore</t>
  </si>
  <si>
    <t xml:space="preserve">FORMAT 2.1: FORMATI STANDARD I PËRGATITJES SË KËRKESAVE BUXHETORE PBA 2019-2021 SIPAS TAVANEVE </t>
  </si>
  <si>
    <t>Rritja e nivelit te rankimit te MEPJ ne Dixhital Diplomacine boterore.</t>
  </si>
  <si>
    <t>Vendit 1</t>
  </si>
  <si>
    <t xml:space="preserve">Investime te huaja te perthithura ne Shqiperi </t>
  </si>
  <si>
    <t>Investime shqiptare te promovuara jashte Shqiperie</t>
  </si>
  <si>
    <t>Numër perfaqesues diaspore te angazhuar</t>
  </si>
  <si>
    <t>Mbeshtetje per mesimin e gjuhes dhe kultures shqipe per diasporen shqiptare ne bote</t>
  </si>
  <si>
    <t>Aktivitete për mbështetjen institucionale për anëtarësimin në Bashkimin Evropian.</t>
  </si>
  <si>
    <t>Organizimi dhe koordinimi i aktiviteteve për zbatimin e MSA-së, hapjen e negociatave të anëtarësimit; Programimi, Monitorimi i fondeve IPA komponentët kombëtare, bashkëpunimit territorial, WBIF, Multi-country, etj; Realizimi i Planit të përkthimit të acquis dhe vlerësimi i përputhshmërisë së projekt-akteve ligjore me acquis.</t>
  </si>
  <si>
    <t>Kosto totale e projektit  3</t>
  </si>
  <si>
    <t>Kosto totale e produktit 7</t>
  </si>
  <si>
    <t>Kosto totale e produktit 8</t>
  </si>
  <si>
    <t>Kosto totale e produktit 9</t>
  </si>
  <si>
    <t>MINISTRIA PER EVROPEN DHE PUNET E JASHTME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</si>
</sst>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(* #,##0.00_);_(* \(#,##0.0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8"/>
      <color theme="1"/>
      <name val="Garamond"/>
      <family val="1"/>
    </font>
    <font>
      <sz val="8"/>
      <name val="Garamond"/>
      <family val="1"/>
    </font>
    <font>
      <b/>
      <sz val="9"/>
      <color theme="1"/>
      <name val="Garamond"/>
      <family val="1"/>
    </font>
    <font>
      <sz val="8"/>
      <color rgb="FFFF0000"/>
      <name val="Garamond"/>
      <family val="1"/>
    </font>
    <font>
      <b/>
      <sz val="8"/>
      <color rgb="FFFF0000"/>
      <name val="Garamond"/>
      <family val="1"/>
    </font>
    <font>
      <sz val="9"/>
      <color theme="1"/>
      <name val="Calibri"/>
      <family val="2"/>
      <scheme val="minor"/>
    </font>
    <font>
      <b/>
      <sz val="8"/>
      <color theme="1"/>
      <name val="Garamond"/>
      <family val="1"/>
    </font>
    <font>
      <i/>
      <sz val="9"/>
      <color theme="1"/>
      <name val="Garamond"/>
      <family val="1"/>
    </font>
    <font>
      <i/>
      <sz val="8"/>
      <color theme="1"/>
      <name val="Garamond"/>
      <family val="1"/>
    </font>
    <font>
      <sz val="8"/>
      <color theme="1"/>
      <name val="Calibri"/>
      <family val="2"/>
      <scheme val="minor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9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Garamond"/>
      <family val="1"/>
    </font>
    <font>
      <b/>
      <i/>
      <sz val="9"/>
      <color theme="1"/>
      <name val="Garamond"/>
      <family val="1"/>
    </font>
    <font>
      <b/>
      <i/>
      <sz val="8"/>
      <color theme="1"/>
      <name val="Garamond"/>
      <family val="1"/>
    </font>
    <font>
      <b/>
      <sz val="8"/>
      <name val="Garamond"/>
      <family val="1"/>
    </font>
    <font>
      <sz val="9"/>
      <name val="Garamond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i/>
      <sz val="12"/>
      <color rgb="FFFF000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Garamond"/>
      <family val="1"/>
    </font>
    <font>
      <sz val="12"/>
      <color rgb="FFFF0000"/>
      <name val="Garamond"/>
      <family val="1"/>
    </font>
    <font>
      <i/>
      <sz val="12"/>
      <color rgb="FFFF0000"/>
      <name val="Garamond"/>
      <family val="1"/>
    </font>
    <font>
      <i/>
      <sz val="12"/>
      <name val="Garamond"/>
      <family val="1"/>
    </font>
    <font>
      <sz val="10"/>
      <name val="Arial"/>
      <family val="2"/>
    </font>
    <font>
      <b/>
      <sz val="11"/>
      <color theme="1"/>
      <name val="Garamond"/>
      <family val="1"/>
    </font>
    <font>
      <b/>
      <i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name val="Garamond"/>
      <family val="1"/>
    </font>
    <font>
      <b/>
      <sz val="12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39997558519241921"/>
        <bgColor indexed="64"/>
      </patternFill>
    </fill>
  </fills>
  <borders count="83">
    <border>
      <left/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/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indexed="64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/>
      <right/>
      <top style="medium">
        <color rgb="FF2E74B5"/>
      </top>
      <bottom/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/>
      <right/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theme="8"/>
      </bottom>
      <diagonal/>
    </border>
    <border>
      <left/>
      <right style="medium">
        <color rgb="FF2E74B5"/>
      </right>
      <top style="medium">
        <color rgb="FF2E74B5"/>
      </top>
      <bottom style="medium">
        <color theme="4"/>
      </bottom>
      <diagonal/>
    </border>
    <border>
      <left/>
      <right style="medium">
        <color rgb="FF2E74B5"/>
      </right>
      <top style="medium">
        <color theme="4"/>
      </top>
      <bottom style="medium">
        <color rgb="FF2E74B5"/>
      </bottom>
      <diagonal/>
    </border>
    <border>
      <left style="medium">
        <color rgb="FF2E74B5"/>
      </left>
      <right/>
      <top style="thin">
        <color indexed="64"/>
      </top>
      <bottom style="medium">
        <color rgb="FF2E74B5"/>
      </bottom>
      <diagonal/>
    </border>
    <border>
      <left/>
      <right/>
      <top style="thin">
        <color indexed="64"/>
      </top>
      <bottom style="medium">
        <color rgb="FF2E74B5"/>
      </bottom>
      <diagonal/>
    </border>
    <border>
      <left/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/>
      <diagonal/>
    </border>
    <border>
      <left style="medium">
        <color indexed="64"/>
      </left>
      <right style="medium">
        <color rgb="FF2E74B5"/>
      </right>
      <top/>
      <bottom style="medium">
        <color indexed="64"/>
      </bottom>
      <diagonal/>
    </border>
    <border>
      <left/>
      <right style="medium">
        <color rgb="FF2E74B5"/>
      </right>
      <top/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indexed="64"/>
      </bottom>
      <diagonal/>
    </border>
    <border>
      <left style="medium">
        <color rgb="FF2E74B5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/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/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rgb="FF2E74B5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2E74B5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 style="medium">
        <color indexed="64"/>
      </left>
      <right/>
      <top style="medium">
        <color rgb="FF2E74B5"/>
      </top>
      <bottom/>
      <diagonal/>
    </border>
    <border>
      <left/>
      <right style="medium">
        <color indexed="64"/>
      </right>
      <top style="medium">
        <color rgb="FF2E74B5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 style="medium">
        <color theme="4"/>
      </top>
      <bottom/>
      <diagonal/>
    </border>
    <border>
      <left/>
      <right style="medium">
        <color rgb="FF2E74B5"/>
      </right>
      <top style="medium">
        <color theme="4"/>
      </top>
      <bottom/>
      <diagonal/>
    </border>
    <border>
      <left style="medium">
        <color rgb="FF2E74B5"/>
      </left>
      <right style="medium">
        <color rgb="FF2E74B5"/>
      </right>
      <top style="thin">
        <color indexed="64"/>
      </top>
      <bottom style="medium">
        <color theme="4"/>
      </bottom>
      <diagonal/>
    </border>
    <border>
      <left/>
      <right style="medium">
        <color rgb="FF2E74B5"/>
      </right>
      <top style="thin">
        <color indexed="64"/>
      </top>
      <bottom style="medium">
        <color theme="4"/>
      </bottom>
      <diagonal/>
    </border>
    <border>
      <left style="medium">
        <color theme="4"/>
      </left>
      <right style="medium">
        <color rgb="FF2E74B5"/>
      </right>
      <top style="medium">
        <color theme="4"/>
      </top>
      <bottom style="medium">
        <color theme="4"/>
      </bottom>
      <diagonal/>
    </border>
    <border>
      <left/>
      <right style="medium">
        <color rgb="FF2E74B5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2E74B5"/>
      </left>
      <right style="medium">
        <color rgb="FF2E74B5"/>
      </right>
      <top style="medium">
        <color theme="4"/>
      </top>
      <bottom style="medium">
        <color rgb="FF2E74B5"/>
      </bottom>
      <diagonal/>
    </border>
    <border>
      <left style="medium">
        <color indexed="64"/>
      </left>
      <right/>
      <top style="medium">
        <color indexed="64"/>
      </top>
      <bottom style="medium">
        <color rgb="FF2E74B5"/>
      </bottom>
      <diagonal/>
    </border>
    <border>
      <left/>
      <right/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/>
      <top style="medium">
        <color rgb="FF2E74B5"/>
      </top>
      <bottom style="thin">
        <color indexed="64"/>
      </bottom>
      <diagonal/>
    </border>
    <border>
      <left/>
      <right/>
      <top style="medium">
        <color rgb="FF2E74B5"/>
      </top>
      <bottom style="thin">
        <color indexed="64"/>
      </bottom>
      <diagonal/>
    </border>
    <border>
      <left/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 style="medium">
        <color rgb="FF2E74B5"/>
      </left>
      <right style="medium">
        <color indexed="64"/>
      </right>
      <top style="medium">
        <color rgb="FF2E74B5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4" fillId="0" borderId="0"/>
    <xf numFmtId="165" fontId="1" fillId="0" borderId="0" applyFont="0" applyFill="0" applyBorder="0" applyAlignment="0" applyProtection="0"/>
  </cellStyleXfs>
  <cellXfs count="555">
    <xf numFmtId="0" fontId="0" fillId="0" borderId="0" xfId="0"/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9" fontId="7" fillId="0" borderId="9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 wrapText="1"/>
    </xf>
    <xf numFmtId="4" fontId="0" fillId="0" borderId="0" xfId="0" applyNumberFormat="1"/>
    <xf numFmtId="0" fontId="7" fillId="5" borderId="8" xfId="0" applyFont="1" applyFill="1" applyBorder="1" applyAlignment="1">
      <alignment vertical="center" wrapText="1"/>
    </xf>
    <xf numFmtId="3" fontId="7" fillId="5" borderId="9" xfId="1" applyNumberFormat="1" applyFont="1" applyFill="1" applyBorder="1" applyAlignment="1">
      <alignment horizontal="center" vertical="center"/>
    </xf>
    <xf numFmtId="9" fontId="7" fillId="5" borderId="9" xfId="0" applyNumberFormat="1" applyFont="1" applyFill="1" applyBorder="1" applyAlignment="1">
      <alignment horizontal="center" vertical="center"/>
    </xf>
    <xf numFmtId="0" fontId="3" fillId="0" borderId="0" xfId="0" applyFont="1"/>
    <xf numFmtId="0" fontId="7" fillId="3" borderId="8" xfId="0" applyFont="1" applyFill="1" applyBorder="1" applyAlignment="1">
      <alignment horizontal="left" vertical="center" wrapText="1"/>
    </xf>
    <xf numFmtId="9" fontId="7" fillId="3" borderId="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7" fillId="3" borderId="9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indent="1"/>
    </xf>
    <xf numFmtId="3" fontId="7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 indent="1"/>
    </xf>
    <xf numFmtId="164" fontId="15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wrapText="1"/>
    </xf>
    <xf numFmtId="164" fontId="0" fillId="0" borderId="0" xfId="1" applyNumberFormat="1" applyFont="1"/>
    <xf numFmtId="0" fontId="17" fillId="0" borderId="11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center" vertical="center"/>
    </xf>
    <xf numFmtId="0" fontId="18" fillId="2" borderId="8" xfId="0" applyFont="1" applyFill="1" applyBorder="1" applyAlignment="1">
      <alignment vertical="center" wrapText="1"/>
    </xf>
    <xf numFmtId="3" fontId="13" fillId="2" borderId="9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1"/>
    </xf>
    <xf numFmtId="0" fontId="11" fillId="4" borderId="8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17" fillId="0" borderId="12" xfId="0" applyFont="1" applyBorder="1" applyAlignment="1">
      <alignment horizontal="left" vertical="center" wrapText="1" indent="1"/>
    </xf>
    <xf numFmtId="0" fontId="17" fillId="0" borderId="16" xfId="0" applyFont="1" applyBorder="1" applyAlignment="1">
      <alignment horizontal="left" vertical="center" wrapText="1" indent="1"/>
    </xf>
    <xf numFmtId="0" fontId="7" fillId="0" borderId="8" xfId="0" applyFont="1" applyFill="1" applyBorder="1" applyAlignment="1">
      <alignment vertical="center" wrapText="1"/>
    </xf>
    <xf numFmtId="3" fontId="7" fillId="0" borderId="9" xfId="1" applyNumberFormat="1" applyFont="1" applyFill="1" applyBorder="1" applyAlignment="1">
      <alignment horizontal="center" vertical="center"/>
    </xf>
    <xf numFmtId="3" fontId="10" fillId="0" borderId="9" xfId="1" applyNumberFormat="1" applyFont="1" applyFill="1" applyBorder="1" applyAlignment="1">
      <alignment horizontal="center" vertical="center"/>
    </xf>
    <xf numFmtId="9" fontId="10" fillId="0" borderId="9" xfId="0" applyNumberFormat="1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vertical="center" wrapText="1"/>
    </xf>
    <xf numFmtId="3" fontId="13" fillId="6" borderId="9" xfId="0" applyNumberFormat="1" applyFont="1" applyFill="1" applyBorder="1" applyAlignment="1">
      <alignment horizontal="center" vertical="center"/>
    </xf>
    <xf numFmtId="3" fontId="13" fillId="4" borderId="9" xfId="0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9" fillId="0" borderId="0" xfId="0" applyFont="1" applyBorder="1"/>
    <xf numFmtId="0" fontId="0" fillId="0" borderId="0" xfId="0" applyBorder="1"/>
    <xf numFmtId="0" fontId="0" fillId="3" borderId="0" xfId="0" applyFill="1"/>
    <xf numFmtId="3" fontId="15" fillId="0" borderId="24" xfId="0" applyNumberFormat="1" applyFont="1" applyBorder="1" applyAlignment="1">
      <alignment horizontal="center" vertical="center"/>
    </xf>
    <xf numFmtId="9" fontId="15" fillId="0" borderId="24" xfId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 indent="1"/>
    </xf>
    <xf numFmtId="3" fontId="10" fillId="3" borderId="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3" fontId="10" fillId="0" borderId="18" xfId="1" applyNumberFormat="1" applyFont="1" applyFill="1" applyBorder="1" applyAlignment="1">
      <alignment horizontal="center" vertical="center"/>
    </xf>
    <xf numFmtId="9" fontId="10" fillId="0" borderId="18" xfId="0" applyNumberFormat="1" applyFont="1" applyFill="1" applyBorder="1" applyAlignment="1">
      <alignment horizontal="center" vertical="center"/>
    </xf>
    <xf numFmtId="9" fontId="8" fillId="0" borderId="9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3" fontId="8" fillId="0" borderId="9" xfId="1" applyNumberFormat="1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31" fillId="3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left" vertical="center" wrapText="1"/>
    </xf>
    <xf numFmtId="9" fontId="32" fillId="0" borderId="9" xfId="0" applyNumberFormat="1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left" vertical="center" wrapText="1"/>
    </xf>
    <xf numFmtId="9" fontId="32" fillId="5" borderId="9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vertical="center" wrapText="1"/>
    </xf>
    <xf numFmtId="0" fontId="32" fillId="5" borderId="8" xfId="0" applyFont="1" applyFill="1" applyBorder="1" applyAlignment="1">
      <alignment vertical="center" wrapText="1"/>
    </xf>
    <xf numFmtId="3" fontId="32" fillId="5" borderId="9" xfId="1" applyNumberFormat="1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left" vertical="center" wrapText="1"/>
    </xf>
    <xf numFmtId="9" fontId="32" fillId="3" borderId="9" xfId="0" applyNumberFormat="1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vertical="center" wrapText="1"/>
    </xf>
    <xf numFmtId="9" fontId="32" fillId="0" borderId="2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vertical="center" wrapText="1"/>
    </xf>
    <xf numFmtId="0" fontId="28" fillId="3" borderId="0" xfId="0" applyFont="1" applyFill="1"/>
    <xf numFmtId="0" fontId="34" fillId="4" borderId="8" xfId="0" applyFont="1" applyFill="1" applyBorder="1" applyAlignment="1">
      <alignment horizontal="left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3" fontId="32" fillId="3" borderId="8" xfId="0" applyNumberFormat="1" applyFont="1" applyFill="1" applyBorder="1" applyAlignment="1">
      <alignment horizontal="center" vertical="center" wrapText="1"/>
    </xf>
    <xf numFmtId="3" fontId="32" fillId="0" borderId="8" xfId="0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0" fillId="0" borderId="0" xfId="0" applyFill="1"/>
    <xf numFmtId="164" fontId="32" fillId="3" borderId="9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 indent="1"/>
    </xf>
    <xf numFmtId="3" fontId="32" fillId="0" borderId="9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 indent="1"/>
    </xf>
    <xf numFmtId="3" fontId="33" fillId="0" borderId="9" xfId="0" applyNumberFormat="1" applyFont="1" applyBorder="1" applyAlignment="1">
      <alignment horizontal="center" vertical="center"/>
    </xf>
    <xf numFmtId="164" fontId="33" fillId="0" borderId="9" xfId="0" applyNumberFormat="1" applyFont="1" applyBorder="1" applyAlignment="1">
      <alignment horizontal="center" vertical="center"/>
    </xf>
    <xf numFmtId="9" fontId="32" fillId="0" borderId="9" xfId="1" applyFont="1" applyBorder="1" applyAlignment="1">
      <alignment horizontal="center" vertical="center"/>
    </xf>
    <xf numFmtId="0" fontId="0" fillId="0" borderId="0" xfId="0" applyAlignment="1"/>
    <xf numFmtId="164" fontId="32" fillId="0" borderId="9" xfId="1" applyNumberFormat="1" applyFont="1" applyBorder="1" applyAlignment="1">
      <alignment horizontal="center" vertical="center"/>
    </xf>
    <xf numFmtId="0" fontId="28" fillId="0" borderId="0" xfId="0" applyFont="1" applyAlignment="1"/>
    <xf numFmtId="0" fontId="35" fillId="0" borderId="16" xfId="0" applyFont="1" applyBorder="1" applyAlignment="1">
      <alignment horizontal="left" vertical="center" wrapText="1" indent="1"/>
    </xf>
    <xf numFmtId="0" fontId="34" fillId="2" borderId="8" xfId="0" applyFont="1" applyFill="1" applyBorder="1" applyAlignment="1">
      <alignment vertical="center" wrapText="1"/>
    </xf>
    <xf numFmtId="3" fontId="31" fillId="2" borderId="9" xfId="0" applyNumberFormat="1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left" vertical="center" wrapText="1"/>
    </xf>
    <xf numFmtId="9" fontId="34" fillId="7" borderId="1" xfId="0" applyNumberFormat="1" applyFont="1" applyFill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left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/>
    </xf>
    <xf numFmtId="3" fontId="32" fillId="0" borderId="9" xfId="0" applyNumberFormat="1" applyFont="1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27" fillId="3" borderId="0" xfId="0" applyFont="1" applyFill="1"/>
    <xf numFmtId="0" fontId="38" fillId="3" borderId="0" xfId="0" applyFont="1" applyFill="1"/>
    <xf numFmtId="3" fontId="39" fillId="3" borderId="0" xfId="0" applyNumberFormat="1" applyFont="1" applyFill="1"/>
    <xf numFmtId="3" fontId="27" fillId="0" borderId="0" xfId="0" applyNumberFormat="1" applyFont="1" applyAlignment="1">
      <alignment horizontal="center"/>
    </xf>
    <xf numFmtId="0" fontId="35" fillId="0" borderId="11" xfId="0" applyFont="1" applyBorder="1" applyAlignment="1">
      <alignment horizontal="left" vertical="center" wrapText="1" indent="1"/>
    </xf>
    <xf numFmtId="0" fontId="34" fillId="8" borderId="8" xfId="0" applyFont="1" applyFill="1" applyBorder="1" applyAlignment="1">
      <alignment horizontal="left" vertical="center" wrapText="1"/>
    </xf>
    <xf numFmtId="9" fontId="34" fillId="8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37" fillId="8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 indent="1"/>
    </xf>
    <xf numFmtId="3" fontId="32" fillId="3" borderId="9" xfId="0" applyNumberFormat="1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left" vertical="center" wrapText="1" indent="1"/>
    </xf>
    <xf numFmtId="3" fontId="33" fillId="3" borderId="9" xfId="0" applyNumberFormat="1" applyFont="1" applyFill="1" applyBorder="1" applyAlignment="1">
      <alignment horizontal="center" vertical="center"/>
    </xf>
    <xf numFmtId="3" fontId="40" fillId="3" borderId="9" xfId="0" applyNumberFormat="1" applyFont="1" applyFill="1" applyBorder="1" applyAlignment="1">
      <alignment horizontal="center" vertical="center"/>
    </xf>
    <xf numFmtId="3" fontId="40" fillId="3" borderId="18" xfId="0" applyNumberFormat="1" applyFont="1" applyFill="1" applyBorder="1" applyAlignment="1">
      <alignment horizontal="center" vertical="center"/>
    </xf>
    <xf numFmtId="3" fontId="40" fillId="3" borderId="30" xfId="0" applyNumberFormat="1" applyFont="1" applyFill="1" applyBorder="1" applyAlignment="1">
      <alignment horizontal="center" vertical="center"/>
    </xf>
    <xf numFmtId="0" fontId="27" fillId="3" borderId="0" xfId="0" applyFont="1" applyFill="1" applyBorder="1"/>
    <xf numFmtId="3" fontId="40" fillId="3" borderId="31" xfId="0" applyNumberFormat="1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left" vertical="center" wrapText="1" indent="1"/>
    </xf>
    <xf numFmtId="3" fontId="32" fillId="3" borderId="7" xfId="0" applyNumberFormat="1" applyFont="1" applyFill="1" applyBorder="1" applyAlignment="1">
      <alignment horizontal="center" vertical="center"/>
    </xf>
    <xf numFmtId="3" fontId="32" fillId="3" borderId="18" xfId="0" applyNumberFormat="1" applyFont="1" applyFill="1" applyBorder="1" applyAlignment="1">
      <alignment horizontal="center" vertical="center"/>
    </xf>
    <xf numFmtId="3" fontId="32" fillId="3" borderId="30" xfId="0" applyNumberFormat="1" applyFont="1" applyFill="1" applyBorder="1" applyAlignment="1">
      <alignment horizontal="center" vertical="center"/>
    </xf>
    <xf numFmtId="3" fontId="32" fillId="3" borderId="31" xfId="0" applyNumberFormat="1" applyFont="1" applyFill="1" applyBorder="1" applyAlignment="1">
      <alignment horizontal="center" vertical="center"/>
    </xf>
    <xf numFmtId="3" fontId="33" fillId="3" borderId="18" xfId="0" applyNumberFormat="1" applyFont="1" applyFill="1" applyBorder="1" applyAlignment="1">
      <alignment horizontal="center" vertical="center"/>
    </xf>
    <xf numFmtId="3" fontId="33" fillId="3" borderId="31" xfId="0" applyNumberFormat="1" applyFont="1" applyFill="1" applyBorder="1" applyAlignment="1">
      <alignment horizontal="center" vertical="center"/>
    </xf>
    <xf numFmtId="0" fontId="42" fillId="3" borderId="8" xfId="0" applyFont="1" applyFill="1" applyBorder="1" applyAlignment="1">
      <alignment horizontal="left" vertical="center" wrapText="1" indent="1"/>
    </xf>
    <xf numFmtId="3" fontId="41" fillId="3" borderId="9" xfId="0" applyNumberFormat="1" applyFont="1" applyFill="1" applyBorder="1" applyAlignment="1">
      <alignment horizontal="center" vertical="center"/>
    </xf>
    <xf numFmtId="3" fontId="41" fillId="3" borderId="18" xfId="0" applyNumberFormat="1" applyFont="1" applyFill="1" applyBorder="1" applyAlignment="1">
      <alignment horizontal="center" vertical="center"/>
    </xf>
    <xf numFmtId="3" fontId="41" fillId="3" borderId="31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27" fillId="6" borderId="0" xfId="0" applyFont="1" applyFill="1"/>
    <xf numFmtId="3" fontId="33" fillId="3" borderId="33" xfId="0" applyNumberFormat="1" applyFont="1" applyFill="1" applyBorder="1" applyAlignment="1">
      <alignment horizontal="center" vertical="center"/>
    </xf>
    <xf numFmtId="3" fontId="43" fillId="3" borderId="9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left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left" vertical="center" wrapText="1" indent="1"/>
    </xf>
    <xf numFmtId="3" fontId="32" fillId="3" borderId="38" xfId="0" applyNumberFormat="1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left" vertical="center" wrapText="1" indent="1"/>
    </xf>
    <xf numFmtId="3" fontId="33" fillId="3" borderId="38" xfId="0" applyNumberFormat="1" applyFont="1" applyFill="1" applyBorder="1" applyAlignment="1">
      <alignment horizontal="center" vertical="center"/>
    </xf>
    <xf numFmtId="3" fontId="40" fillId="3" borderId="38" xfId="0" applyNumberFormat="1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left" vertical="center" wrapText="1" indent="1"/>
    </xf>
    <xf numFmtId="3" fontId="33" fillId="3" borderId="36" xfId="0" applyNumberFormat="1" applyFont="1" applyFill="1" applyBorder="1" applyAlignment="1">
      <alignment horizontal="center" vertical="center"/>
    </xf>
    <xf numFmtId="3" fontId="33" fillId="3" borderId="29" xfId="0" applyNumberFormat="1" applyFont="1" applyFill="1" applyBorder="1" applyAlignment="1">
      <alignment horizontal="center" vertical="center"/>
    </xf>
    <xf numFmtId="0" fontId="34" fillId="8" borderId="39" xfId="0" applyFont="1" applyFill="1" applyBorder="1" applyAlignment="1">
      <alignment horizontal="left" vertical="center" wrapText="1"/>
    </xf>
    <xf numFmtId="9" fontId="34" fillId="8" borderId="8" xfId="0" applyNumberFormat="1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/>
    </xf>
    <xf numFmtId="3" fontId="33" fillId="3" borderId="7" xfId="0" applyNumberFormat="1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left" vertical="center" wrapText="1" indent="1"/>
    </xf>
    <xf numFmtId="3" fontId="33" fillId="3" borderId="42" xfId="0" applyNumberFormat="1" applyFont="1" applyFill="1" applyBorder="1" applyAlignment="1">
      <alignment horizontal="center" vertical="center"/>
    </xf>
    <xf numFmtId="3" fontId="33" fillId="3" borderId="43" xfId="0" applyNumberFormat="1" applyFont="1" applyFill="1" applyBorder="1" applyAlignment="1">
      <alignment horizontal="center" vertical="center"/>
    </xf>
    <xf numFmtId="3" fontId="33" fillId="3" borderId="44" xfId="0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>
      <alignment horizontal="center" vertical="center"/>
    </xf>
    <xf numFmtId="3" fontId="40" fillId="3" borderId="45" xfId="0" applyNumberFormat="1" applyFont="1" applyFill="1" applyBorder="1" applyAlignment="1">
      <alignment horizontal="center" vertical="center"/>
    </xf>
    <xf numFmtId="3" fontId="40" fillId="3" borderId="46" xfId="0" applyNumberFormat="1" applyFont="1" applyFill="1" applyBorder="1" applyAlignment="1">
      <alignment horizontal="center" vertical="center"/>
    </xf>
    <xf numFmtId="3" fontId="33" fillId="3" borderId="37" xfId="0" applyNumberFormat="1" applyFont="1" applyFill="1" applyBorder="1" applyAlignment="1">
      <alignment horizontal="center" vertical="center"/>
    </xf>
    <xf numFmtId="0" fontId="34" fillId="8" borderId="1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9" fontId="34" fillId="0" borderId="1" xfId="0" applyNumberFormat="1" applyFont="1" applyFill="1" applyBorder="1" applyAlignment="1">
      <alignment horizontal="center" vertical="center" wrapText="1"/>
    </xf>
    <xf numFmtId="0" fontId="37" fillId="9" borderId="20" xfId="0" applyFont="1" applyFill="1" applyBorder="1" applyAlignment="1">
      <alignment horizontal="left" vertical="center" wrapText="1"/>
    </xf>
    <xf numFmtId="0" fontId="34" fillId="7" borderId="2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center"/>
    </xf>
    <xf numFmtId="0" fontId="34" fillId="6" borderId="8" xfId="0" applyFont="1" applyFill="1" applyBorder="1" applyAlignment="1">
      <alignment vertical="center" wrapText="1"/>
    </xf>
    <xf numFmtId="3" fontId="31" fillId="6" borderId="9" xfId="0" applyNumberFormat="1" applyFont="1" applyFill="1" applyBorder="1" applyAlignment="1">
      <alignment horizontal="center" vertical="center"/>
    </xf>
    <xf numFmtId="3" fontId="31" fillId="4" borderId="9" xfId="0" applyNumberFormat="1" applyFont="1" applyFill="1" applyBorder="1" applyAlignment="1">
      <alignment horizontal="center" vertical="center"/>
    </xf>
    <xf numFmtId="3" fontId="31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3" fontId="31" fillId="3" borderId="9" xfId="0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0" fillId="3" borderId="0" xfId="0" applyNumberFormat="1" applyFill="1" applyBorder="1"/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9" fillId="0" borderId="0" xfId="0" applyFont="1" applyAlignment="1"/>
    <xf numFmtId="0" fontId="0" fillId="0" borderId="50" xfId="0" applyBorder="1"/>
    <xf numFmtId="0" fontId="31" fillId="2" borderId="51" xfId="0" applyFont="1" applyFill="1" applyBorder="1" applyAlignment="1">
      <alignment horizontal="left" vertical="center" wrapText="1"/>
    </xf>
    <xf numFmtId="0" fontId="31" fillId="3" borderId="51" xfId="0" applyFont="1" applyFill="1" applyBorder="1" applyAlignment="1">
      <alignment horizontal="left" vertical="center" wrapText="1"/>
    </xf>
    <xf numFmtId="0" fontId="31" fillId="3" borderId="54" xfId="0" applyFont="1" applyFill="1" applyBorder="1" applyAlignment="1">
      <alignment horizontal="left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31" fillId="3" borderId="56" xfId="0" applyFont="1" applyFill="1" applyBorder="1" applyAlignment="1">
      <alignment horizontal="left" vertical="center" wrapText="1"/>
    </xf>
    <xf numFmtId="49" fontId="5" fillId="3" borderId="58" xfId="0" applyNumberFormat="1" applyFont="1" applyFill="1" applyBorder="1" applyAlignment="1">
      <alignment horizontal="center" vertical="center" wrapText="1"/>
    </xf>
    <xf numFmtId="49" fontId="5" fillId="3" borderId="59" xfId="0" applyNumberFormat="1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left" vertical="center" wrapText="1"/>
    </xf>
    <xf numFmtId="49" fontId="5" fillId="3" borderId="61" xfId="0" applyNumberFormat="1" applyFont="1" applyFill="1" applyBorder="1" applyAlignment="1">
      <alignment horizontal="center" vertical="center" wrapText="1"/>
    </xf>
    <xf numFmtId="0" fontId="0" fillId="0" borderId="62" xfId="0" applyBorder="1"/>
    <xf numFmtId="1" fontId="7" fillId="0" borderId="9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9" xfId="3" applyNumberFormat="1" applyFont="1" applyFill="1" applyBorder="1" applyAlignment="1">
      <alignment horizontal="center" vertical="center"/>
    </xf>
    <xf numFmtId="3" fontId="8" fillId="3" borderId="9" xfId="1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 indent="1"/>
    </xf>
    <xf numFmtId="3" fontId="7" fillId="0" borderId="28" xfId="0" applyNumberFormat="1" applyFont="1" applyBorder="1" applyAlignment="1">
      <alignment horizontal="center" vertical="center"/>
    </xf>
    <xf numFmtId="0" fontId="18" fillId="2" borderId="16" xfId="0" applyFont="1" applyFill="1" applyBorder="1" applyAlignment="1">
      <alignment vertical="center" wrapText="1"/>
    </xf>
    <xf numFmtId="3" fontId="11" fillId="0" borderId="9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3" fontId="25" fillId="0" borderId="9" xfId="0" applyNumberFormat="1" applyFont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3" fontId="48" fillId="0" borderId="9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7" fillId="10" borderId="8" xfId="0" applyFont="1" applyFill="1" applyBorder="1" applyAlignment="1">
      <alignment horizontal="left" vertical="center" wrapText="1"/>
    </xf>
    <xf numFmtId="9" fontId="7" fillId="10" borderId="18" xfId="0" applyNumberFormat="1" applyFont="1" applyFill="1" applyBorder="1" applyAlignment="1">
      <alignment horizontal="center" vertical="center"/>
    </xf>
    <xf numFmtId="9" fontId="7" fillId="10" borderId="9" xfId="0" applyNumberFormat="1" applyFont="1" applyFill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left" vertical="center" wrapText="1" indent="1"/>
    </xf>
    <xf numFmtId="3" fontId="15" fillId="0" borderId="69" xfId="0" applyNumberFormat="1" applyFont="1" applyBorder="1" applyAlignment="1">
      <alignment horizontal="center" vertical="center"/>
    </xf>
    <xf numFmtId="164" fontId="15" fillId="0" borderId="69" xfId="0" applyNumberFormat="1" applyFont="1" applyBorder="1" applyAlignment="1">
      <alignment horizontal="center" vertical="center"/>
    </xf>
    <xf numFmtId="0" fontId="6" fillId="0" borderId="70" xfId="0" applyFont="1" applyBorder="1" applyAlignment="1">
      <alignment horizontal="left" vertical="center" wrapText="1" indent="1"/>
    </xf>
    <xf numFmtId="3" fontId="7" fillId="0" borderId="71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3" fontId="15" fillId="0" borderId="7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left" vertical="center" wrapText="1" indent="1"/>
    </xf>
    <xf numFmtId="3" fontId="7" fillId="0" borderId="73" xfId="0" applyNumberFormat="1" applyFont="1" applyBorder="1" applyAlignment="1">
      <alignment horizontal="center" vertical="center"/>
    </xf>
    <xf numFmtId="3" fontId="7" fillId="0" borderId="74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left" vertical="center" wrapText="1" indent="1"/>
    </xf>
    <xf numFmtId="164" fontId="15" fillId="0" borderId="25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/>
    </xf>
    <xf numFmtId="2" fontId="32" fillId="3" borderId="20" xfId="0" applyNumberFormat="1" applyFont="1" applyFill="1" applyBorder="1" applyAlignment="1">
      <alignment horizontal="center" vertical="center" wrapText="1"/>
    </xf>
    <xf numFmtId="2" fontId="32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0" fillId="0" borderId="0" xfId="0" applyFont="1"/>
    <xf numFmtId="0" fontId="30" fillId="0" borderId="0" xfId="0" applyFont="1" applyAlignment="1"/>
    <xf numFmtId="3" fontId="41" fillId="0" borderId="9" xfId="0" applyNumberFormat="1" applyFont="1" applyFill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28" fillId="0" borderId="0" xfId="0" applyFont="1" applyFill="1" applyAlignment="1"/>
    <xf numFmtId="3" fontId="40" fillId="0" borderId="9" xfId="0" applyNumberFormat="1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left" vertical="center" wrapText="1" indent="1"/>
    </xf>
    <xf numFmtId="3" fontId="40" fillId="0" borderId="38" xfId="0" applyNumberFormat="1" applyFont="1" applyFill="1" applyBorder="1" applyAlignment="1">
      <alignment horizontal="center" vertical="center"/>
    </xf>
    <xf numFmtId="3" fontId="40" fillId="3" borderId="37" xfId="0" applyNumberFormat="1" applyFont="1" applyFill="1" applyBorder="1" applyAlignment="1">
      <alignment horizontal="center" vertical="center"/>
    </xf>
    <xf numFmtId="0" fontId="35" fillId="3" borderId="82" xfId="0" applyFont="1" applyFill="1" applyBorder="1" applyAlignment="1">
      <alignment horizontal="left" vertical="center" wrapText="1" indent="1"/>
    </xf>
    <xf numFmtId="0" fontId="39" fillId="0" borderId="0" xfId="0" applyFont="1" applyFill="1" applyAlignment="1"/>
    <xf numFmtId="3" fontId="40" fillId="0" borderId="9" xfId="0" applyNumberFormat="1" applyFont="1" applyBorder="1" applyAlignment="1">
      <alignment horizontal="center" vertical="center"/>
    </xf>
    <xf numFmtId="0" fontId="3" fillId="3" borderId="0" xfId="0" applyFont="1" applyFill="1" applyBorder="1"/>
    <xf numFmtId="3" fontId="27" fillId="3" borderId="0" xfId="0" applyNumberFormat="1" applyFont="1" applyFill="1" applyBorder="1"/>
    <xf numFmtId="3" fontId="3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53" xfId="0" applyNumberFormat="1" applyFont="1" applyFill="1" applyBorder="1" applyAlignment="1">
      <alignment horizontal="center" vertical="center"/>
    </xf>
    <xf numFmtId="49" fontId="4" fillId="3" borderId="51" xfId="0" applyNumberFormat="1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 wrapText="1"/>
    </xf>
    <xf numFmtId="1" fontId="13" fillId="4" borderId="3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6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7" fillId="3" borderId="0" xfId="0" applyFont="1" applyFill="1" applyBorder="1" applyAlignment="1">
      <alignment horizontal="left" wrapText="1"/>
    </xf>
    <xf numFmtId="0" fontId="46" fillId="3" borderId="0" xfId="0" applyFont="1" applyFill="1" applyBorder="1" applyAlignment="1">
      <alignment horizontal="left" vertical="top" wrapText="1"/>
    </xf>
    <xf numFmtId="0" fontId="47" fillId="3" borderId="0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9" fontId="13" fillId="4" borderId="2" xfId="0" applyNumberFormat="1" applyFont="1" applyFill="1" applyBorder="1" applyAlignment="1">
      <alignment horizontal="left" vertical="center"/>
    </xf>
    <xf numFmtId="9" fontId="13" fillId="4" borderId="3" xfId="0" applyNumberFormat="1" applyFont="1" applyFill="1" applyBorder="1" applyAlignment="1">
      <alignment horizontal="left" vertical="center"/>
    </xf>
    <xf numFmtId="9" fontId="13" fillId="4" borderId="4" xfId="0" applyNumberFormat="1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left" vertical="center"/>
    </xf>
    <xf numFmtId="9" fontId="7" fillId="4" borderId="3" xfId="0" applyNumberFormat="1" applyFont="1" applyFill="1" applyBorder="1" applyAlignment="1">
      <alignment horizontal="left" vertical="center"/>
    </xf>
    <xf numFmtId="9" fontId="7" fillId="4" borderId="4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3" fillId="4" borderId="76" xfId="0" applyFont="1" applyFill="1" applyBorder="1" applyAlignment="1">
      <alignment horizontal="center" vertical="center" wrapText="1"/>
    </xf>
    <xf numFmtId="0" fontId="13" fillId="4" borderId="7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36" fillId="0" borderId="2" xfId="0" applyNumberFormat="1" applyFont="1" applyFill="1" applyBorder="1" applyAlignment="1">
      <alignment horizontal="center" vertical="center"/>
    </xf>
    <xf numFmtId="9" fontId="36" fillId="0" borderId="4" xfId="0" applyNumberFormat="1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 wrapText="1"/>
    </xf>
    <xf numFmtId="0" fontId="37" fillId="9" borderId="3" xfId="0" applyFont="1" applyFill="1" applyBorder="1" applyAlignment="1">
      <alignment horizontal="center" vertical="center" wrapText="1"/>
    </xf>
    <xf numFmtId="0" fontId="37" fillId="9" borderId="4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/>
    </xf>
    <xf numFmtId="0" fontId="37" fillId="9" borderId="3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9" fontId="36" fillId="7" borderId="2" xfId="0" applyNumberFormat="1" applyFont="1" applyFill="1" applyBorder="1" applyAlignment="1">
      <alignment horizontal="center" vertical="center"/>
    </xf>
    <xf numFmtId="9" fontId="36" fillId="7" borderId="3" xfId="0" applyNumberFormat="1" applyFont="1" applyFill="1" applyBorder="1" applyAlignment="1">
      <alignment horizontal="center" vertical="center"/>
    </xf>
    <xf numFmtId="9" fontId="36" fillId="7" borderId="4" xfId="0" applyNumberFormat="1" applyFont="1" applyFill="1" applyBorder="1" applyAlignment="1">
      <alignment horizontal="center" vertical="center"/>
    </xf>
    <xf numFmtId="9" fontId="37" fillId="7" borderId="18" xfId="0" applyNumberFormat="1" applyFont="1" applyFill="1" applyBorder="1" applyAlignment="1">
      <alignment horizontal="center" vertical="center"/>
    </xf>
    <xf numFmtId="9" fontId="37" fillId="7" borderId="0" xfId="0" applyNumberFormat="1" applyFont="1" applyFill="1" applyBorder="1" applyAlignment="1">
      <alignment horizontal="center" vertical="center"/>
    </xf>
    <xf numFmtId="9" fontId="37" fillId="7" borderId="9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9" fontId="37" fillId="0" borderId="2" xfId="0" applyNumberFormat="1" applyFont="1" applyFill="1" applyBorder="1" applyAlignment="1">
      <alignment horizontal="center" vertical="center"/>
    </xf>
    <xf numFmtId="9" fontId="37" fillId="0" borderId="4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9" fontId="37" fillId="8" borderId="47" xfId="0" applyNumberFormat="1" applyFont="1" applyFill="1" applyBorder="1" applyAlignment="1">
      <alignment horizontal="center" vertical="center"/>
    </xf>
    <xf numFmtId="9" fontId="37" fillId="8" borderId="48" xfId="0" applyNumberFormat="1" applyFont="1" applyFill="1" applyBorder="1" applyAlignment="1">
      <alignment horizontal="center" vertical="center"/>
    </xf>
    <xf numFmtId="9" fontId="37" fillId="8" borderId="49" xfId="0" applyNumberFormat="1" applyFont="1" applyFill="1" applyBorder="1" applyAlignment="1">
      <alignment horizontal="center" vertical="center"/>
    </xf>
    <xf numFmtId="9" fontId="37" fillId="8" borderId="17" xfId="0" applyNumberFormat="1" applyFont="1" applyFill="1" applyBorder="1" applyAlignment="1">
      <alignment horizontal="center" vertical="center"/>
    </xf>
    <xf numFmtId="9" fontId="37" fillId="8" borderId="9" xfId="0" applyNumberFormat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2" fillId="3" borderId="34" xfId="0" applyFont="1" applyFill="1" applyBorder="1" applyAlignment="1">
      <alignment horizontal="center" vertical="center" wrapText="1"/>
    </xf>
    <xf numFmtId="0" fontId="32" fillId="3" borderId="35" xfId="0" applyFont="1" applyFill="1" applyBorder="1" applyAlignment="1">
      <alignment horizontal="center" vertical="center" wrapText="1"/>
    </xf>
    <xf numFmtId="9" fontId="37" fillId="8" borderId="40" xfId="0" applyNumberFormat="1" applyFont="1" applyFill="1" applyBorder="1" applyAlignment="1">
      <alignment horizontal="center" vertical="center"/>
    </xf>
    <xf numFmtId="9" fontId="37" fillId="8" borderId="21" xfId="0" applyNumberFormat="1" applyFont="1" applyFill="1" applyBorder="1" applyAlignment="1">
      <alignment horizontal="center" vertical="center"/>
    </xf>
    <xf numFmtId="9" fontId="37" fillId="8" borderId="22" xfId="0" applyNumberFormat="1" applyFont="1" applyFill="1" applyBorder="1" applyAlignment="1">
      <alignment horizontal="center" vertical="center"/>
    </xf>
    <xf numFmtId="9" fontId="36" fillId="8" borderId="17" xfId="0" applyNumberFormat="1" applyFont="1" applyFill="1" applyBorder="1" applyAlignment="1">
      <alignment horizontal="center" vertical="center"/>
    </xf>
    <xf numFmtId="9" fontId="36" fillId="8" borderId="9" xfId="0" applyNumberFormat="1" applyFont="1" applyFill="1" applyBorder="1" applyAlignment="1">
      <alignment horizontal="center" vertical="center"/>
    </xf>
    <xf numFmtId="9" fontId="37" fillId="8" borderId="2" xfId="0" applyNumberFormat="1" applyFont="1" applyFill="1" applyBorder="1" applyAlignment="1">
      <alignment horizontal="center" vertical="center"/>
    </xf>
    <xf numFmtId="9" fontId="37" fillId="8" borderId="14" xfId="0" applyNumberFormat="1" applyFont="1" applyFill="1" applyBorder="1" applyAlignment="1">
      <alignment horizontal="center" vertical="center"/>
    </xf>
    <xf numFmtId="9" fontId="37" fillId="8" borderId="3" xfId="0" applyNumberFormat="1" applyFont="1" applyFill="1" applyBorder="1" applyAlignment="1">
      <alignment horizontal="center" vertical="center"/>
    </xf>
    <xf numFmtId="9" fontId="37" fillId="8" borderId="4" xfId="0" applyNumberFormat="1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9" fontId="32" fillId="3" borderId="2" xfId="0" applyNumberFormat="1" applyFont="1" applyFill="1" applyBorder="1" applyAlignment="1">
      <alignment horizontal="center" vertical="center"/>
    </xf>
    <xf numFmtId="9" fontId="32" fillId="3" borderId="14" xfId="0" applyNumberFormat="1" applyFont="1" applyFill="1" applyBorder="1" applyAlignment="1">
      <alignment horizontal="center" vertical="center"/>
    </xf>
    <xf numFmtId="9" fontId="32" fillId="3" borderId="3" xfId="0" applyNumberFormat="1" applyFont="1" applyFill="1" applyBorder="1" applyAlignment="1">
      <alignment horizontal="center" vertical="center"/>
    </xf>
    <xf numFmtId="9" fontId="32" fillId="3" borderId="4" xfId="0" applyNumberFormat="1" applyFont="1" applyFill="1" applyBorder="1" applyAlignment="1">
      <alignment horizontal="center" vertical="center"/>
    </xf>
    <xf numFmtId="9" fontId="37" fillId="7" borderId="2" xfId="0" applyNumberFormat="1" applyFont="1" applyFill="1" applyBorder="1" applyAlignment="1">
      <alignment horizontal="center" vertical="center"/>
    </xf>
    <xf numFmtId="9" fontId="37" fillId="7" borderId="14" xfId="0" applyNumberFormat="1" applyFont="1" applyFill="1" applyBorder="1" applyAlignment="1">
      <alignment horizontal="center" vertical="center"/>
    </xf>
    <xf numFmtId="9" fontId="37" fillId="7" borderId="3" xfId="0" applyNumberFormat="1" applyFont="1" applyFill="1" applyBorder="1" applyAlignment="1">
      <alignment horizontal="center" vertical="center"/>
    </xf>
    <xf numFmtId="9" fontId="37" fillId="7" borderId="4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49" fillId="8" borderId="4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8" borderId="79" xfId="0" applyFont="1" applyFill="1" applyBorder="1" applyAlignment="1">
      <alignment horizontal="center" vertical="center"/>
    </xf>
    <xf numFmtId="0" fontId="37" fillId="8" borderId="80" xfId="0" applyFont="1" applyFill="1" applyBorder="1" applyAlignment="1">
      <alignment horizontal="center" vertical="center"/>
    </xf>
    <xf numFmtId="0" fontId="37" fillId="8" borderId="8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/>
    </xf>
    <xf numFmtId="0" fontId="40" fillId="0" borderId="4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/>
    </xf>
    <xf numFmtId="0" fontId="32" fillId="3" borderId="1" xfId="0" applyFont="1" applyFill="1" applyBorder="1" applyAlignment="1">
      <alignment horizontal="center" vertical="center"/>
    </xf>
    <xf numFmtId="49" fontId="32" fillId="3" borderId="2" xfId="0" applyNumberFormat="1" applyFont="1" applyFill="1" applyBorder="1" applyAlignment="1">
      <alignment horizontal="center" vertical="center"/>
    </xf>
    <xf numFmtId="49" fontId="32" fillId="3" borderId="3" xfId="0" applyNumberFormat="1" applyFont="1" applyFill="1" applyBorder="1" applyAlignment="1">
      <alignment horizontal="center" vertical="center"/>
    </xf>
    <xf numFmtId="49" fontId="32" fillId="3" borderId="4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view="pageBreakPreview" zoomScale="60" zoomScaleNormal="100" workbookViewId="0">
      <selection activeCell="B6" sqref="B6:I6"/>
    </sheetView>
  </sheetViews>
  <sheetFormatPr defaultRowHeight="15" x14ac:dyDescent="0.25"/>
  <cols>
    <col min="1" max="1" width="21" customWidth="1"/>
    <col min="2" max="2" width="15.140625" customWidth="1"/>
    <col min="3" max="3" width="17" customWidth="1"/>
    <col min="4" max="4" width="13.42578125" customWidth="1"/>
    <col min="5" max="5" width="8.85546875" customWidth="1"/>
    <col min="7" max="7" width="6.5703125" customWidth="1"/>
    <col min="8" max="8" width="10.7109375" customWidth="1"/>
    <col min="9" max="9" width="9" customWidth="1"/>
  </cols>
  <sheetData>
    <row r="2" spans="1:9" x14ac:dyDescent="0.25">
      <c r="A2" s="284" t="s">
        <v>316</v>
      </c>
      <c r="B2" s="284"/>
      <c r="C2" s="284"/>
      <c r="D2" s="284"/>
      <c r="E2" s="284"/>
      <c r="F2" s="284"/>
      <c r="G2" s="284"/>
      <c r="H2" s="284"/>
      <c r="I2" s="284"/>
    </row>
    <row r="3" spans="1:9" ht="15.75" thickBot="1" x14ac:dyDescent="0.3">
      <c r="A3" s="210"/>
    </row>
    <row r="4" spans="1:9" ht="85.5" customHeight="1" thickBot="1" x14ac:dyDescent="0.3">
      <c r="A4" s="211" t="s">
        <v>317</v>
      </c>
      <c r="B4" s="285" t="s">
        <v>318</v>
      </c>
      <c r="C4" s="286"/>
      <c r="D4" s="286"/>
      <c r="E4" s="286"/>
      <c r="F4" s="286"/>
      <c r="G4" s="286"/>
      <c r="H4" s="286"/>
      <c r="I4" s="287"/>
    </row>
    <row r="5" spans="1:9" ht="65.25" customHeight="1" thickBot="1" x14ac:dyDescent="0.3">
      <c r="A5" s="212" t="s">
        <v>319</v>
      </c>
      <c r="B5" s="288" t="s">
        <v>320</v>
      </c>
      <c r="C5" s="289"/>
      <c r="D5" s="289"/>
      <c r="E5" s="289"/>
      <c r="F5" s="289"/>
      <c r="G5" s="289"/>
      <c r="H5" s="289"/>
      <c r="I5" s="290"/>
    </row>
    <row r="6" spans="1:9" ht="76.5" customHeight="1" thickBot="1" x14ac:dyDescent="0.3">
      <c r="A6" s="213" t="s">
        <v>321</v>
      </c>
      <c r="B6" s="291" t="s">
        <v>322</v>
      </c>
      <c r="C6" s="282"/>
      <c r="D6" s="282"/>
      <c r="E6" s="282"/>
      <c r="F6" s="282"/>
      <c r="G6" s="282"/>
      <c r="H6" s="282"/>
      <c r="I6" s="283"/>
    </row>
    <row r="7" spans="1:9" ht="51" customHeight="1" thickBot="1" x14ac:dyDescent="0.3">
      <c r="A7" s="212" t="s">
        <v>323</v>
      </c>
      <c r="B7" s="214" t="s">
        <v>4</v>
      </c>
      <c r="C7" s="292" t="s">
        <v>8</v>
      </c>
      <c r="D7" s="292"/>
      <c r="E7" s="292"/>
      <c r="F7" s="292"/>
      <c r="G7" s="292"/>
      <c r="H7" s="292"/>
      <c r="I7" s="293"/>
    </row>
    <row r="8" spans="1:9" ht="64.5" customHeight="1" thickBot="1" x14ac:dyDescent="0.3">
      <c r="A8" s="215" t="s">
        <v>324</v>
      </c>
      <c r="B8" s="216" t="s">
        <v>5</v>
      </c>
      <c r="C8" s="282" t="s">
        <v>325</v>
      </c>
      <c r="D8" s="282"/>
      <c r="E8" s="282"/>
      <c r="F8" s="282"/>
      <c r="G8" s="282"/>
      <c r="H8" s="282"/>
      <c r="I8" s="283"/>
    </row>
    <row r="9" spans="1:9" ht="81" customHeight="1" thickBot="1" x14ac:dyDescent="0.3">
      <c r="A9" s="213" t="s">
        <v>326</v>
      </c>
      <c r="B9" s="217" t="s">
        <v>105</v>
      </c>
      <c r="C9" s="278" t="s">
        <v>327</v>
      </c>
      <c r="D9" s="278"/>
      <c r="E9" s="278"/>
      <c r="F9" s="278"/>
      <c r="G9" s="278"/>
      <c r="H9" s="278"/>
      <c r="I9" s="279"/>
    </row>
    <row r="10" spans="1:9" ht="51.75" customHeight="1" thickBot="1" x14ac:dyDescent="0.3">
      <c r="A10" s="218" t="s">
        <v>328</v>
      </c>
      <c r="B10" s="219" t="s">
        <v>159</v>
      </c>
      <c r="C10" s="280" t="s">
        <v>329</v>
      </c>
      <c r="D10" s="280"/>
      <c r="E10" s="280"/>
      <c r="F10" s="280"/>
      <c r="G10" s="280"/>
      <c r="H10" s="280"/>
      <c r="I10" s="281"/>
    </row>
    <row r="11" spans="1:9" ht="75" customHeight="1" thickBot="1" x14ac:dyDescent="0.3">
      <c r="A11" s="212" t="s">
        <v>330</v>
      </c>
      <c r="B11" s="217" t="s">
        <v>219</v>
      </c>
      <c r="C11" s="282" t="s">
        <v>331</v>
      </c>
      <c r="D11" s="282"/>
      <c r="E11" s="282"/>
      <c r="F11" s="282"/>
      <c r="G11" s="282"/>
      <c r="H11" s="282"/>
      <c r="I11" s="283"/>
    </row>
    <row r="12" spans="1:9" x14ac:dyDescent="0.25">
      <c r="B12" s="220"/>
    </row>
    <row r="18" ht="15" customHeight="1" x14ac:dyDescent="0.25"/>
    <row r="22" ht="15" customHeight="1" x14ac:dyDescent="0.25"/>
    <row r="26" ht="15" customHeight="1" x14ac:dyDescent="0.25"/>
    <row r="30" ht="15" customHeight="1" x14ac:dyDescent="0.25"/>
    <row r="34" ht="15" customHeight="1" x14ac:dyDescent="0.25"/>
    <row r="38" ht="15" customHeight="1" x14ac:dyDescent="0.25"/>
    <row r="42" ht="15" customHeight="1" x14ac:dyDescent="0.25"/>
  </sheetData>
  <mergeCells count="9">
    <mergeCell ref="C9:I9"/>
    <mergeCell ref="C10:I10"/>
    <mergeCell ref="C11:I11"/>
    <mergeCell ref="A2:I2"/>
    <mergeCell ref="B4:I4"/>
    <mergeCell ref="B5:I5"/>
    <mergeCell ref="B6:I6"/>
    <mergeCell ref="C7:I7"/>
    <mergeCell ref="C8:I8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9"/>
  <sheetViews>
    <sheetView view="pageBreakPreview" topLeftCell="A208" zoomScale="60" zoomScaleNormal="120" workbookViewId="0">
      <selection sqref="A1:E1"/>
    </sheetView>
  </sheetViews>
  <sheetFormatPr defaultRowHeight="15" x14ac:dyDescent="0.25"/>
  <cols>
    <col min="1" max="1" width="30.85546875" customWidth="1"/>
    <col min="2" max="5" width="11.7109375" customWidth="1"/>
  </cols>
  <sheetData>
    <row r="1" spans="1:6" ht="15.75" x14ac:dyDescent="0.25">
      <c r="A1" s="294" t="s">
        <v>367</v>
      </c>
      <c r="B1" s="294"/>
      <c r="C1" s="294"/>
      <c r="D1" s="294"/>
      <c r="E1" s="294"/>
    </row>
    <row r="2" spans="1:6" ht="34.5" customHeight="1" x14ac:dyDescent="0.25">
      <c r="A2" s="376" t="s">
        <v>332</v>
      </c>
      <c r="B2" s="376"/>
      <c r="C2" s="376"/>
      <c r="D2" s="376"/>
      <c r="E2" s="376"/>
      <c r="F2" s="208"/>
    </row>
    <row r="3" spans="1:6" x14ac:dyDescent="0.25">
      <c r="A3" s="365" t="s">
        <v>1</v>
      </c>
      <c r="B3" s="365"/>
      <c r="C3" s="365"/>
      <c r="D3" s="365"/>
      <c r="E3" s="365"/>
      <c r="F3" s="1"/>
    </row>
    <row r="4" spans="1:6" ht="15.75" thickBot="1" x14ac:dyDescent="0.3"/>
    <row r="5" spans="1:6" ht="15.75" thickBot="1" x14ac:dyDescent="0.3">
      <c r="A5" s="2" t="s">
        <v>2</v>
      </c>
      <c r="B5" s="366" t="s">
        <v>3</v>
      </c>
      <c r="C5" s="366"/>
      <c r="D5" s="366"/>
      <c r="E5" s="366"/>
    </row>
    <row r="6" spans="1:6" ht="15.75" thickBot="1" x14ac:dyDescent="0.3">
      <c r="A6" s="2" t="s">
        <v>4</v>
      </c>
      <c r="B6" s="367" t="s">
        <v>5</v>
      </c>
      <c r="C6" s="368"/>
      <c r="D6" s="368"/>
      <c r="E6" s="369"/>
    </row>
    <row r="7" spans="1:6" ht="15.75" thickBot="1" x14ac:dyDescent="0.3">
      <c r="A7" s="2" t="s">
        <v>6</v>
      </c>
      <c r="B7" s="370" t="s">
        <v>7</v>
      </c>
      <c r="C7" s="371"/>
      <c r="D7" s="371"/>
      <c r="E7" s="372"/>
    </row>
    <row r="8" spans="1:6" ht="15.75" thickBot="1" x14ac:dyDescent="0.3">
      <c r="A8" s="373" t="s">
        <v>8</v>
      </c>
      <c r="B8" s="374"/>
      <c r="C8" s="374"/>
      <c r="D8" s="374"/>
      <c r="E8" s="375"/>
    </row>
    <row r="9" spans="1:6" x14ac:dyDescent="0.25">
      <c r="A9" s="356" t="s">
        <v>9</v>
      </c>
      <c r="B9" s="357"/>
      <c r="C9" s="357"/>
      <c r="D9" s="357"/>
      <c r="E9" s="358"/>
    </row>
    <row r="10" spans="1:6" x14ac:dyDescent="0.25">
      <c r="A10" s="359"/>
      <c r="B10" s="360"/>
      <c r="C10" s="360"/>
      <c r="D10" s="360"/>
      <c r="E10" s="361"/>
    </row>
    <row r="11" spans="1:6" ht="15.75" thickBot="1" x14ac:dyDescent="0.3">
      <c r="A11" s="362"/>
      <c r="B11" s="363"/>
      <c r="C11" s="363"/>
      <c r="D11" s="363"/>
      <c r="E11" s="364"/>
    </row>
    <row r="12" spans="1:6" ht="42.75" customHeight="1" thickBot="1" x14ac:dyDescent="0.3">
      <c r="A12" s="3" t="s">
        <v>10</v>
      </c>
      <c r="B12" s="300" t="s">
        <v>11</v>
      </c>
      <c r="C12" s="301"/>
      <c r="D12" s="301"/>
      <c r="E12" s="302"/>
    </row>
    <row r="13" spans="1:6" x14ac:dyDescent="0.25">
      <c r="A13" s="295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6" ht="15.75" thickBot="1" x14ac:dyDescent="0.3">
      <c r="A14" s="296"/>
      <c r="B14" s="5" t="s">
        <v>13</v>
      </c>
      <c r="C14" s="5" t="s">
        <v>14</v>
      </c>
      <c r="D14" s="5" t="s">
        <v>14</v>
      </c>
      <c r="E14" s="5" t="s">
        <v>14</v>
      </c>
    </row>
    <row r="15" spans="1:6" ht="15.75" thickBot="1" x14ac:dyDescent="0.3">
      <c r="A15" s="6" t="s">
        <v>15</v>
      </c>
      <c r="B15" s="7">
        <v>1</v>
      </c>
      <c r="C15" s="7">
        <v>0.95</v>
      </c>
      <c r="D15" s="7">
        <v>0.95</v>
      </c>
      <c r="E15" s="7">
        <v>0.95</v>
      </c>
    </row>
    <row r="16" spans="1:6" ht="15.75" thickBot="1" x14ac:dyDescent="0.3">
      <c r="A16" s="8" t="s">
        <v>18</v>
      </c>
      <c r="B16" s="221">
        <v>16</v>
      </c>
      <c r="C16" s="221">
        <v>25</v>
      </c>
      <c r="D16" s="221">
        <v>25</v>
      </c>
      <c r="E16" s="221">
        <v>25</v>
      </c>
    </row>
    <row r="17" spans="1:6" ht="24" customHeight="1" thickBot="1" x14ac:dyDescent="0.3">
      <c r="A17" s="9" t="s">
        <v>19</v>
      </c>
      <c r="B17" s="300" t="s">
        <v>20</v>
      </c>
      <c r="C17" s="301"/>
      <c r="D17" s="301"/>
      <c r="E17" s="302"/>
    </row>
    <row r="18" spans="1:6" ht="15.75" thickBot="1" x14ac:dyDescent="0.3">
      <c r="A18" s="303" t="s">
        <v>21</v>
      </c>
      <c r="B18" s="304"/>
      <c r="C18" s="304"/>
      <c r="D18" s="304"/>
      <c r="E18" s="305"/>
    </row>
    <row r="19" spans="1:6" ht="15.75" thickBot="1" x14ac:dyDescent="0.3">
      <c r="A19" s="11"/>
      <c r="B19" s="12"/>
      <c r="C19" s="13" t="s">
        <v>22</v>
      </c>
      <c r="D19" s="13" t="s">
        <v>22</v>
      </c>
      <c r="E19" s="13" t="s">
        <v>22</v>
      </c>
    </row>
    <row r="20" spans="1:6" ht="15.75" thickBot="1" x14ac:dyDescent="0.3">
      <c r="A20" s="15" t="s">
        <v>333</v>
      </c>
      <c r="B20" s="222">
        <v>0.5</v>
      </c>
      <c r="C20" s="16">
        <v>0.5</v>
      </c>
      <c r="D20" s="16">
        <v>0.5</v>
      </c>
      <c r="E20" s="16">
        <v>0.5</v>
      </c>
    </row>
    <row r="21" spans="1:6" ht="23.25" thickBot="1" x14ac:dyDescent="0.3">
      <c r="A21" s="15" t="s">
        <v>23</v>
      </c>
      <c r="B21" s="223">
        <v>0.09</v>
      </c>
      <c r="C21" s="16">
        <v>0.1</v>
      </c>
      <c r="D21" s="16">
        <v>0.1</v>
      </c>
      <c r="E21" s="16">
        <v>0.1</v>
      </c>
    </row>
    <row r="22" spans="1:6" ht="34.5" thickBot="1" x14ac:dyDescent="0.3">
      <c r="A22" s="15" t="s">
        <v>24</v>
      </c>
      <c r="B22" s="222">
        <v>0.09</v>
      </c>
      <c r="C22" s="16">
        <v>0.1</v>
      </c>
      <c r="D22" s="16">
        <v>0.1</v>
      </c>
      <c r="E22" s="16">
        <v>0.1</v>
      </c>
    </row>
    <row r="23" spans="1:6" ht="23.25" thickBot="1" x14ac:dyDescent="0.3">
      <c r="A23" s="15" t="s">
        <v>25</v>
      </c>
      <c r="B23" s="224">
        <v>45</v>
      </c>
      <c r="C23" s="16">
        <v>0.5</v>
      </c>
      <c r="D23" s="16">
        <v>0.5</v>
      </c>
      <c r="E23" s="16">
        <v>0.5</v>
      </c>
    </row>
    <row r="24" spans="1:6" ht="23.25" thickBot="1" x14ac:dyDescent="0.3">
      <c r="A24" s="15" t="s">
        <v>334</v>
      </c>
      <c r="B24" s="224">
        <v>100</v>
      </c>
      <c r="C24" s="16">
        <v>1</v>
      </c>
      <c r="D24" s="16">
        <v>1</v>
      </c>
      <c r="E24" s="16">
        <v>1</v>
      </c>
    </row>
    <row r="25" spans="1:6" ht="15.75" thickBot="1" x14ac:dyDescent="0.3">
      <c r="A25" s="15" t="s">
        <v>26</v>
      </c>
      <c r="B25" s="224">
        <v>0</v>
      </c>
      <c r="C25" s="16">
        <v>0</v>
      </c>
      <c r="D25" s="16">
        <v>0</v>
      </c>
      <c r="E25" s="16">
        <v>0</v>
      </c>
    </row>
    <row r="26" spans="1:6" ht="23.25" thickBot="1" x14ac:dyDescent="0.3">
      <c r="A26" s="15" t="s">
        <v>27</v>
      </c>
      <c r="B26" s="224">
        <v>0</v>
      </c>
      <c r="C26" s="16">
        <v>0</v>
      </c>
      <c r="D26" s="16">
        <v>0</v>
      </c>
      <c r="E26" s="16">
        <v>0</v>
      </c>
    </row>
    <row r="27" spans="1:6" ht="23.25" thickBot="1" x14ac:dyDescent="0.3">
      <c r="A27" s="15" t="s">
        <v>28</v>
      </c>
      <c r="B27" s="224">
        <v>100</v>
      </c>
      <c r="C27" s="16">
        <v>1</v>
      </c>
      <c r="D27" s="16">
        <v>1</v>
      </c>
      <c r="E27" s="16">
        <v>1</v>
      </c>
    </row>
    <row r="28" spans="1:6" ht="15.75" thickBot="1" x14ac:dyDescent="0.3">
      <c r="A28" s="306" t="s">
        <v>29</v>
      </c>
      <c r="B28" s="307"/>
      <c r="C28" s="307"/>
      <c r="D28" s="307"/>
      <c r="E28" s="308"/>
    </row>
    <row r="29" spans="1:6" ht="15.75" thickBot="1" x14ac:dyDescent="0.3">
      <c r="A29" s="18" t="s">
        <v>30</v>
      </c>
      <c r="B29" s="346" t="s">
        <v>31</v>
      </c>
      <c r="C29" s="347"/>
      <c r="D29" s="347"/>
      <c r="E29" s="348"/>
      <c r="F29" s="352"/>
    </row>
    <row r="30" spans="1:6" ht="15.75" thickBot="1" x14ac:dyDescent="0.3">
      <c r="A30" s="15" t="s">
        <v>32</v>
      </c>
      <c r="B30" s="353" t="s">
        <v>33</v>
      </c>
      <c r="C30" s="354"/>
      <c r="D30" s="354"/>
      <c r="E30" s="355"/>
      <c r="F30" s="352"/>
    </row>
    <row r="31" spans="1:6" ht="15.75" thickBot="1" x14ac:dyDescent="0.3">
      <c r="A31" s="15" t="s">
        <v>34</v>
      </c>
      <c r="B31" s="341" t="s">
        <v>35</v>
      </c>
      <c r="C31" s="342"/>
      <c r="D31" s="342"/>
      <c r="E31" s="343"/>
      <c r="F31" s="352"/>
    </row>
    <row r="32" spans="1:6" x14ac:dyDescent="0.25">
      <c r="A32" s="295"/>
      <c r="B32" s="19">
        <v>2019</v>
      </c>
      <c r="C32" s="19">
        <v>2020</v>
      </c>
      <c r="D32" s="19">
        <v>2021</v>
      </c>
      <c r="E32" s="19">
        <v>2022</v>
      </c>
    </row>
    <row r="33" spans="1:5" ht="15.75" thickBot="1" x14ac:dyDescent="0.3">
      <c r="A33" s="296"/>
      <c r="B33" s="20" t="s">
        <v>13</v>
      </c>
      <c r="C33" s="20" t="s">
        <v>14</v>
      </c>
      <c r="D33" s="20" t="s">
        <v>14</v>
      </c>
      <c r="E33" s="20" t="s">
        <v>14</v>
      </c>
    </row>
    <row r="34" spans="1:5" ht="15.75" thickBot="1" x14ac:dyDescent="0.3">
      <c r="A34" s="15" t="s">
        <v>36</v>
      </c>
      <c r="B34" s="21">
        <v>24</v>
      </c>
      <c r="C34" s="21">
        <v>24</v>
      </c>
      <c r="D34" s="21">
        <v>24</v>
      </c>
      <c r="E34" s="21">
        <v>24</v>
      </c>
    </row>
    <row r="35" spans="1:5" ht="15.75" thickBot="1" x14ac:dyDescent="0.3">
      <c r="A35" s="15" t="s">
        <v>37</v>
      </c>
      <c r="B35" s="21">
        <v>80450</v>
      </c>
      <c r="C35" s="21">
        <v>80450</v>
      </c>
      <c r="D35" s="21">
        <v>80450</v>
      </c>
      <c r="E35" s="21">
        <v>80450</v>
      </c>
    </row>
    <row r="36" spans="1:5" ht="15.75" thickBot="1" x14ac:dyDescent="0.3">
      <c r="A36" s="15" t="s">
        <v>38</v>
      </c>
      <c r="B36" s="21">
        <f>B35/B34</f>
        <v>3352.0833333333335</v>
      </c>
      <c r="C36" s="21">
        <f t="shared" ref="C36:E36" si="0">C35/C34</f>
        <v>3352.0833333333335</v>
      </c>
      <c r="D36" s="21">
        <f t="shared" si="0"/>
        <v>3352.0833333333335</v>
      </c>
      <c r="E36" s="21">
        <f t="shared" si="0"/>
        <v>3352.0833333333335</v>
      </c>
    </row>
    <row r="37" spans="1:5" ht="15.75" thickBot="1" x14ac:dyDescent="0.3">
      <c r="A37" s="15" t="s">
        <v>39</v>
      </c>
      <c r="B37" s="200" t="s">
        <v>40</v>
      </c>
      <c r="C37" s="23">
        <f>C34/B34-1</f>
        <v>0</v>
      </c>
      <c r="D37" s="23">
        <f t="shared" ref="D37:E39" si="1">D34/C34-1</f>
        <v>0</v>
      </c>
      <c r="E37" s="23">
        <f t="shared" si="1"/>
        <v>0</v>
      </c>
    </row>
    <row r="38" spans="1:5" ht="15.75" thickBot="1" x14ac:dyDescent="0.3">
      <c r="A38" s="15" t="s">
        <v>41</v>
      </c>
      <c r="B38" s="200" t="s">
        <v>40</v>
      </c>
      <c r="C38" s="23">
        <f>C35/B35-1</f>
        <v>0</v>
      </c>
      <c r="D38" s="23">
        <f t="shared" si="1"/>
        <v>0</v>
      </c>
      <c r="E38" s="23">
        <f t="shared" si="1"/>
        <v>0</v>
      </c>
    </row>
    <row r="39" spans="1:5" ht="15.75" thickBot="1" x14ac:dyDescent="0.3">
      <c r="A39" s="15" t="s">
        <v>42</v>
      </c>
      <c r="B39" s="200" t="s">
        <v>40</v>
      </c>
      <c r="C39" s="23">
        <f>C36/B36-1</f>
        <v>0</v>
      </c>
      <c r="D39" s="23">
        <f t="shared" si="1"/>
        <v>0</v>
      </c>
      <c r="E39" s="23">
        <f t="shared" si="1"/>
        <v>0</v>
      </c>
    </row>
    <row r="40" spans="1:5" ht="15.75" thickBot="1" x14ac:dyDescent="0.3">
      <c r="A40" s="297" t="s">
        <v>43</v>
      </c>
      <c r="B40" s="298"/>
      <c r="C40" s="298"/>
      <c r="D40" s="298"/>
      <c r="E40" s="299"/>
    </row>
    <row r="41" spans="1:5" x14ac:dyDescent="0.25">
      <c r="A41" s="295"/>
      <c r="B41" s="19">
        <v>2019</v>
      </c>
      <c r="C41" s="19">
        <v>2020</v>
      </c>
      <c r="D41" s="19">
        <v>2021</v>
      </c>
      <c r="E41" s="19">
        <v>2022</v>
      </c>
    </row>
    <row r="42" spans="1:5" ht="15.75" thickBot="1" x14ac:dyDescent="0.3">
      <c r="A42" s="296"/>
      <c r="B42" s="20" t="s">
        <v>13</v>
      </c>
      <c r="C42" s="20" t="s">
        <v>14</v>
      </c>
      <c r="D42" s="20" t="s">
        <v>14</v>
      </c>
      <c r="E42" s="20" t="s">
        <v>14</v>
      </c>
    </row>
    <row r="43" spans="1:5" ht="15.75" thickBot="1" x14ac:dyDescent="0.3">
      <c r="A43" s="24" t="s">
        <v>44</v>
      </c>
      <c r="B43" s="25">
        <v>70000</v>
      </c>
      <c r="C43" s="25">
        <v>70000</v>
      </c>
      <c r="D43" s="25">
        <v>70000</v>
      </c>
      <c r="E43" s="25">
        <v>70000</v>
      </c>
    </row>
    <row r="44" spans="1:5" ht="13.15" customHeight="1" thickBot="1" x14ac:dyDescent="0.3">
      <c r="A44" s="24" t="s">
        <v>47</v>
      </c>
      <c r="B44" s="25">
        <v>10000</v>
      </c>
      <c r="C44" s="25">
        <v>10000</v>
      </c>
      <c r="D44" s="25">
        <v>10000</v>
      </c>
      <c r="E44" s="25">
        <v>10000</v>
      </c>
    </row>
    <row r="45" spans="1:5" ht="15.75" thickBot="1" x14ac:dyDescent="0.3">
      <c r="A45" s="24" t="s">
        <v>48</v>
      </c>
      <c r="B45" s="25">
        <v>0</v>
      </c>
      <c r="C45" s="25">
        <v>0</v>
      </c>
      <c r="D45" s="25">
        <v>0</v>
      </c>
      <c r="E45" s="25">
        <v>0</v>
      </c>
    </row>
    <row r="46" spans="1:5" ht="15.75" thickBot="1" x14ac:dyDescent="0.3">
      <c r="A46" s="24" t="s">
        <v>49</v>
      </c>
      <c r="B46" s="25">
        <v>0</v>
      </c>
      <c r="C46" s="25">
        <v>0</v>
      </c>
      <c r="D46" s="25">
        <v>0</v>
      </c>
      <c r="E46" s="25">
        <v>0</v>
      </c>
    </row>
    <row r="47" spans="1:5" ht="15.75" thickBot="1" x14ac:dyDescent="0.3">
      <c r="A47" s="24" t="s">
        <v>50</v>
      </c>
      <c r="B47" s="25">
        <v>0</v>
      </c>
      <c r="C47" s="25">
        <v>0</v>
      </c>
      <c r="D47" s="25">
        <v>0</v>
      </c>
      <c r="E47" s="25">
        <v>0</v>
      </c>
    </row>
    <row r="48" spans="1:5" ht="15.75" thickBot="1" x14ac:dyDescent="0.3">
      <c r="A48" s="24" t="s">
        <v>51</v>
      </c>
      <c r="B48" s="25">
        <v>0</v>
      </c>
      <c r="C48" s="25">
        <v>0</v>
      </c>
      <c r="D48" s="25">
        <v>0</v>
      </c>
      <c r="E48" s="25"/>
    </row>
    <row r="49" spans="1:5" ht="15.75" thickBot="1" x14ac:dyDescent="0.3">
      <c r="A49" s="24" t="s">
        <v>52</v>
      </c>
      <c r="B49" s="25">
        <v>450</v>
      </c>
      <c r="C49" s="25">
        <v>450</v>
      </c>
      <c r="D49" s="25">
        <v>450</v>
      </c>
      <c r="E49" s="25">
        <v>450</v>
      </c>
    </row>
    <row r="50" spans="1:5" ht="15.75" thickBot="1" x14ac:dyDescent="0.3">
      <c r="A50" s="30" t="s">
        <v>53</v>
      </c>
      <c r="B50" s="31">
        <f>B49+B48+B47+B46+B45+B44+B43</f>
        <v>80450</v>
      </c>
      <c r="C50" s="31">
        <f>C49+C48+C47+C46+C45+C44+C43</f>
        <v>80450</v>
      </c>
      <c r="D50" s="31">
        <f>D49+D48+D47+D46+D45+D44+D43</f>
        <v>80450</v>
      </c>
      <c r="E50" s="31">
        <f>E49+E48+E47+E46+E45+E44+E43</f>
        <v>80450</v>
      </c>
    </row>
    <row r="51" spans="1:5" ht="15.75" thickBot="1" x14ac:dyDescent="0.3">
      <c r="A51" s="32" t="s">
        <v>54</v>
      </c>
      <c r="B51" s="33">
        <f>IF(B50-B35=0,0,"Error")</f>
        <v>0</v>
      </c>
      <c r="C51" s="33">
        <f>IF(C50-C35=0,0,"Error")</f>
        <v>0</v>
      </c>
      <c r="D51" s="33">
        <f>IF(D50-D35=0,0,"Error")</f>
        <v>0</v>
      </c>
      <c r="E51" s="33">
        <f>IF(E50-E35=0,0,"Error")</f>
        <v>0</v>
      </c>
    </row>
    <row r="52" spans="1:5" ht="15.75" thickBot="1" x14ac:dyDescent="0.3">
      <c r="A52" s="34" t="s">
        <v>55</v>
      </c>
      <c r="B52" s="341" t="s">
        <v>56</v>
      </c>
      <c r="C52" s="342"/>
      <c r="D52" s="342"/>
      <c r="E52" s="343"/>
    </row>
    <row r="53" spans="1:5" ht="23.45" customHeight="1" thickBot="1" x14ac:dyDescent="0.3">
      <c r="A53" s="15" t="s">
        <v>32</v>
      </c>
      <c r="B53" s="349" t="s">
        <v>57</v>
      </c>
      <c r="C53" s="350"/>
      <c r="D53" s="350"/>
      <c r="E53" s="351"/>
    </row>
    <row r="54" spans="1:5" ht="15.75" thickBot="1" x14ac:dyDescent="0.3">
      <c r="A54" s="15" t="s">
        <v>34</v>
      </c>
      <c r="B54" s="341" t="s">
        <v>58</v>
      </c>
      <c r="C54" s="342"/>
      <c r="D54" s="342"/>
      <c r="E54" s="343"/>
    </row>
    <row r="55" spans="1:5" x14ac:dyDescent="0.25">
      <c r="A55" s="295"/>
      <c r="B55" s="19">
        <v>2019</v>
      </c>
      <c r="C55" s="19">
        <v>2020</v>
      </c>
      <c r="D55" s="19">
        <v>2021</v>
      </c>
      <c r="E55" s="19">
        <v>2022</v>
      </c>
    </row>
    <row r="56" spans="1:5" ht="15.75" thickBot="1" x14ac:dyDescent="0.3">
      <c r="A56" s="296"/>
      <c r="B56" s="20" t="s">
        <v>13</v>
      </c>
      <c r="C56" s="20" t="s">
        <v>14</v>
      </c>
      <c r="D56" s="20" t="s">
        <v>14</v>
      </c>
      <c r="E56" s="20" t="s">
        <v>14</v>
      </c>
    </row>
    <row r="57" spans="1:5" ht="15.75" thickBot="1" x14ac:dyDescent="0.3">
      <c r="A57" s="15" t="s">
        <v>36</v>
      </c>
      <c r="B57" s="35">
        <v>10</v>
      </c>
      <c r="C57" s="35">
        <v>10</v>
      </c>
      <c r="D57" s="35">
        <v>10</v>
      </c>
      <c r="E57" s="35">
        <v>10</v>
      </c>
    </row>
    <row r="58" spans="1:5" ht="15.75" thickBot="1" x14ac:dyDescent="0.3">
      <c r="A58" s="15" t="s">
        <v>37</v>
      </c>
      <c r="B58" s="21">
        <v>2050</v>
      </c>
      <c r="C58" s="21">
        <v>2050</v>
      </c>
      <c r="D58" s="21">
        <v>2150</v>
      </c>
      <c r="E58" s="21">
        <v>2250</v>
      </c>
    </row>
    <row r="59" spans="1:5" ht="15.75" thickBot="1" x14ac:dyDescent="0.3">
      <c r="A59" s="15" t="s">
        <v>38</v>
      </c>
      <c r="B59" s="21">
        <f>B58/B57</f>
        <v>205</v>
      </c>
      <c r="C59" s="21">
        <f>C58/C57</f>
        <v>205</v>
      </c>
      <c r="D59" s="21">
        <f>D58/D57</f>
        <v>215</v>
      </c>
      <c r="E59" s="21">
        <f>E58/E57</f>
        <v>225</v>
      </c>
    </row>
    <row r="60" spans="1:5" ht="15.75" thickBot="1" x14ac:dyDescent="0.3">
      <c r="A60" s="15" t="s">
        <v>39</v>
      </c>
      <c r="B60" s="200"/>
      <c r="C60" s="23">
        <f>C57/B57-1</f>
        <v>0</v>
      </c>
      <c r="D60" s="23">
        <f>D57/C57-1</f>
        <v>0</v>
      </c>
      <c r="E60" s="23">
        <f>E57/D57-1</f>
        <v>0</v>
      </c>
    </row>
    <row r="61" spans="1:5" ht="15.75" thickBot="1" x14ac:dyDescent="0.3">
      <c r="A61" s="15" t="s">
        <v>41</v>
      </c>
      <c r="B61" s="200"/>
      <c r="C61" s="23">
        <f>C58/B58-1</f>
        <v>0</v>
      </c>
      <c r="D61" s="23">
        <f t="shared" ref="D61:E62" si="2">D58/C58-1</f>
        <v>4.8780487804878092E-2</v>
      </c>
      <c r="E61" s="23">
        <f t="shared" si="2"/>
        <v>4.6511627906976827E-2</v>
      </c>
    </row>
    <row r="62" spans="1:5" ht="15.75" thickBot="1" x14ac:dyDescent="0.3">
      <c r="A62" s="15" t="s">
        <v>42</v>
      </c>
      <c r="B62" s="200"/>
      <c r="C62" s="23">
        <f>C59/B59-1</f>
        <v>0</v>
      </c>
      <c r="D62" s="23">
        <f t="shared" si="2"/>
        <v>4.8780487804878092E-2</v>
      </c>
      <c r="E62" s="23">
        <f t="shared" si="2"/>
        <v>4.6511627906976827E-2</v>
      </c>
    </row>
    <row r="63" spans="1:5" ht="15.75" thickBot="1" x14ac:dyDescent="0.3">
      <c r="A63" s="297" t="s">
        <v>59</v>
      </c>
      <c r="B63" s="298"/>
      <c r="C63" s="298"/>
      <c r="D63" s="298"/>
      <c r="E63" s="299"/>
    </row>
    <row r="64" spans="1:5" x14ac:dyDescent="0.25">
      <c r="A64" s="295"/>
      <c r="B64" s="19">
        <v>2019</v>
      </c>
      <c r="C64" s="19">
        <v>2020</v>
      </c>
      <c r="D64" s="19">
        <v>2021</v>
      </c>
      <c r="E64" s="19">
        <v>2022</v>
      </c>
    </row>
    <row r="65" spans="1:5" ht="15.75" thickBot="1" x14ac:dyDescent="0.3">
      <c r="A65" s="296"/>
      <c r="B65" s="20" t="s">
        <v>13</v>
      </c>
      <c r="C65" s="20" t="s">
        <v>14</v>
      </c>
      <c r="D65" s="20" t="s">
        <v>14</v>
      </c>
      <c r="E65" s="20" t="s">
        <v>14</v>
      </c>
    </row>
    <row r="66" spans="1:5" ht="15.75" thickBot="1" x14ac:dyDescent="0.3">
      <c r="A66" s="24" t="s">
        <v>44</v>
      </c>
      <c r="B66" s="25">
        <v>0</v>
      </c>
      <c r="C66" s="25">
        <v>0</v>
      </c>
      <c r="D66" s="25">
        <v>0</v>
      </c>
      <c r="E66" s="25">
        <v>0</v>
      </c>
    </row>
    <row r="67" spans="1:5" ht="24.75" thickBot="1" x14ac:dyDescent="0.3">
      <c r="A67" s="24" t="s">
        <v>47</v>
      </c>
      <c r="B67" s="25">
        <v>0</v>
      </c>
      <c r="C67" s="25">
        <v>0</v>
      </c>
      <c r="D67" s="25">
        <v>0</v>
      </c>
      <c r="E67" s="25">
        <v>0</v>
      </c>
    </row>
    <row r="68" spans="1:5" ht="15.75" thickBot="1" x14ac:dyDescent="0.3">
      <c r="A68" s="24" t="s">
        <v>48</v>
      </c>
      <c r="B68" s="31">
        <v>2050</v>
      </c>
      <c r="C68" s="25">
        <v>2050</v>
      </c>
      <c r="D68" s="25">
        <v>2150</v>
      </c>
      <c r="E68" s="25">
        <v>2250</v>
      </c>
    </row>
    <row r="69" spans="1:5" ht="15.75" thickBot="1" x14ac:dyDescent="0.3">
      <c r="A69" s="24" t="s">
        <v>49</v>
      </c>
      <c r="B69" s="31">
        <v>0</v>
      </c>
      <c r="C69" s="25">
        <v>0</v>
      </c>
      <c r="D69" s="25">
        <v>0</v>
      </c>
      <c r="E69" s="25">
        <v>0</v>
      </c>
    </row>
    <row r="70" spans="1:5" ht="15.75" thickBot="1" x14ac:dyDescent="0.3">
      <c r="A70" s="24" t="s">
        <v>50</v>
      </c>
      <c r="B70" s="31">
        <v>0</v>
      </c>
      <c r="C70" s="25">
        <v>0</v>
      </c>
      <c r="D70" s="25">
        <v>0</v>
      </c>
      <c r="E70" s="25">
        <v>0</v>
      </c>
    </row>
    <row r="71" spans="1:5" ht="15.75" thickBot="1" x14ac:dyDescent="0.3">
      <c r="A71" s="24" t="s">
        <v>51</v>
      </c>
      <c r="B71" s="31">
        <v>0</v>
      </c>
      <c r="C71" s="25">
        <v>0</v>
      </c>
      <c r="D71" s="25">
        <v>0</v>
      </c>
      <c r="E71" s="25">
        <v>0</v>
      </c>
    </row>
    <row r="72" spans="1:5" ht="15.75" thickBot="1" x14ac:dyDescent="0.3">
      <c r="A72" s="24" t="s">
        <v>52</v>
      </c>
      <c r="B72" s="31">
        <v>0</v>
      </c>
      <c r="C72" s="25">
        <v>0</v>
      </c>
      <c r="D72" s="25">
        <v>0</v>
      </c>
      <c r="E72" s="25">
        <v>0</v>
      </c>
    </row>
    <row r="73" spans="1:5" ht="15.75" thickBot="1" x14ac:dyDescent="0.3">
      <c r="A73" s="36" t="s">
        <v>60</v>
      </c>
      <c r="B73" s="31">
        <f>B72+B71+B70+B69+B68+B67+B66</f>
        <v>2050</v>
      </c>
      <c r="C73" s="31">
        <f>C72+C71+C70+C69+C68+C67+C66</f>
        <v>2050</v>
      </c>
      <c r="D73" s="31">
        <f>D72+D71+D70+D69+D68+D67+D66</f>
        <v>2150</v>
      </c>
      <c r="E73" s="31">
        <f>E72+E71+E70+E69+E68+E67+E66</f>
        <v>2250</v>
      </c>
    </row>
    <row r="74" spans="1:5" ht="15.75" thickBot="1" x14ac:dyDescent="0.3">
      <c r="A74" s="32" t="s">
        <v>54</v>
      </c>
      <c r="B74" s="33">
        <f>IF(B73-B58=0,0,"Error")</f>
        <v>0</v>
      </c>
      <c r="C74" s="33">
        <f>IF(C73-C58=0,0,"Error")</f>
        <v>0</v>
      </c>
      <c r="D74" s="33">
        <f>IF(D73-D58=0,0,"Error")</f>
        <v>0</v>
      </c>
      <c r="E74" s="33">
        <f>IF(E73-E58=0,0,"Error")</f>
        <v>0</v>
      </c>
    </row>
    <row r="75" spans="1:5" ht="15.75" thickBot="1" x14ac:dyDescent="0.3">
      <c r="A75" s="37" t="s">
        <v>61</v>
      </c>
      <c r="B75" s="309" t="s">
        <v>62</v>
      </c>
      <c r="C75" s="344"/>
      <c r="D75" s="344"/>
      <c r="E75" s="345"/>
    </row>
    <row r="76" spans="1:5" ht="15.75" thickBot="1" x14ac:dyDescent="0.3">
      <c r="A76" s="15" t="s">
        <v>32</v>
      </c>
      <c r="B76" s="346" t="s">
        <v>335</v>
      </c>
      <c r="C76" s="347"/>
      <c r="D76" s="347"/>
      <c r="E76" s="348"/>
    </row>
    <row r="77" spans="1:5" ht="15.75" thickBot="1" x14ac:dyDescent="0.3">
      <c r="A77" s="15" t="s">
        <v>34</v>
      </c>
      <c r="B77" s="341" t="s">
        <v>63</v>
      </c>
      <c r="C77" s="342"/>
      <c r="D77" s="342"/>
      <c r="E77" s="343"/>
    </row>
    <row r="78" spans="1:5" x14ac:dyDescent="0.25">
      <c r="A78" s="295"/>
      <c r="B78" s="19">
        <v>2019</v>
      </c>
      <c r="C78" s="19">
        <v>2020</v>
      </c>
      <c r="D78" s="19">
        <v>2021</v>
      </c>
      <c r="E78" s="19">
        <v>2022</v>
      </c>
    </row>
    <row r="79" spans="1:5" ht="15.75" thickBot="1" x14ac:dyDescent="0.3">
      <c r="A79" s="296"/>
      <c r="B79" s="20" t="s">
        <v>13</v>
      </c>
      <c r="C79" s="20" t="s">
        <v>14</v>
      </c>
      <c r="D79" s="20" t="s">
        <v>14</v>
      </c>
      <c r="E79" s="20" t="s">
        <v>14</v>
      </c>
    </row>
    <row r="80" spans="1:5" ht="15.75" thickBot="1" x14ac:dyDescent="0.3">
      <c r="A80" s="15" t="s">
        <v>36</v>
      </c>
      <c r="B80" s="38">
        <v>70</v>
      </c>
      <c r="C80" s="38">
        <v>100</v>
      </c>
      <c r="D80" s="38">
        <v>100</v>
      </c>
      <c r="E80" s="38">
        <v>100</v>
      </c>
    </row>
    <row r="81" spans="1:5" ht="15.75" thickBot="1" x14ac:dyDescent="0.3">
      <c r="A81" s="15" t="s">
        <v>37</v>
      </c>
      <c r="B81" s="21">
        <v>30500</v>
      </c>
      <c r="C81" s="21">
        <v>47100</v>
      </c>
      <c r="D81" s="21">
        <v>47100</v>
      </c>
      <c r="E81" s="21">
        <v>47300</v>
      </c>
    </row>
    <row r="82" spans="1:5" ht="15.75" thickBot="1" x14ac:dyDescent="0.3">
      <c r="A82" s="15" t="s">
        <v>38</v>
      </c>
      <c r="B82" s="21">
        <f>B81/B80</f>
        <v>435.71428571428572</v>
      </c>
      <c r="C82" s="21">
        <f>C81/C80</f>
        <v>471</v>
      </c>
      <c r="D82" s="21">
        <f>D81/D80</f>
        <v>471</v>
      </c>
      <c r="E82" s="21">
        <f>E81/E80</f>
        <v>473</v>
      </c>
    </row>
    <row r="83" spans="1:5" ht="15.75" thickBot="1" x14ac:dyDescent="0.3">
      <c r="A83" s="15" t="s">
        <v>39</v>
      </c>
      <c r="B83" s="200"/>
      <c r="C83" s="23">
        <f>C80/B80-1</f>
        <v>0.4285714285714286</v>
      </c>
      <c r="D83" s="23">
        <f>D80/C80-1</f>
        <v>0</v>
      </c>
      <c r="E83" s="23">
        <f>E80/D80-1</f>
        <v>0</v>
      </c>
    </row>
    <row r="84" spans="1:5" ht="15.75" thickBot="1" x14ac:dyDescent="0.3">
      <c r="A84" s="15" t="s">
        <v>41</v>
      </c>
      <c r="B84" s="200"/>
      <c r="C84" s="23">
        <f>C81/B81-1</f>
        <v>0.54426229508196711</v>
      </c>
      <c r="D84" s="23">
        <f t="shared" ref="D84:E85" si="3">D81/C81-1</f>
        <v>0</v>
      </c>
      <c r="E84" s="23">
        <f t="shared" si="3"/>
        <v>4.2462845010615702E-3</v>
      </c>
    </row>
    <row r="85" spans="1:5" ht="15.75" thickBot="1" x14ac:dyDescent="0.3">
      <c r="A85" s="15" t="s">
        <v>42</v>
      </c>
      <c r="B85" s="200"/>
      <c r="C85" s="23">
        <f>C82/B82-1</f>
        <v>8.0983606557377019E-2</v>
      </c>
      <c r="D85" s="23">
        <f t="shared" si="3"/>
        <v>0</v>
      </c>
      <c r="E85" s="23">
        <f t="shared" si="3"/>
        <v>4.2462845010615702E-3</v>
      </c>
    </row>
    <row r="86" spans="1:5" ht="15.75" thickBot="1" x14ac:dyDescent="0.3">
      <c r="A86" s="297" t="s">
        <v>64</v>
      </c>
      <c r="B86" s="298"/>
      <c r="C86" s="298"/>
      <c r="D86" s="298"/>
      <c r="E86" s="299"/>
    </row>
    <row r="87" spans="1:5" x14ac:dyDescent="0.25">
      <c r="A87" s="295"/>
      <c r="B87" s="19">
        <v>2019</v>
      </c>
      <c r="C87" s="19">
        <v>2020</v>
      </c>
      <c r="D87" s="19">
        <v>2021</v>
      </c>
      <c r="E87" s="19">
        <v>2022</v>
      </c>
    </row>
    <row r="88" spans="1:5" ht="15.75" thickBot="1" x14ac:dyDescent="0.3">
      <c r="A88" s="296"/>
      <c r="B88" s="20" t="s">
        <v>13</v>
      </c>
      <c r="C88" s="20" t="s">
        <v>14</v>
      </c>
      <c r="D88" s="20" t="s">
        <v>14</v>
      </c>
      <c r="E88" s="20" t="s">
        <v>14</v>
      </c>
    </row>
    <row r="89" spans="1:5" ht="15.75" thickBot="1" x14ac:dyDescent="0.3">
      <c r="A89" s="24" t="s">
        <v>44</v>
      </c>
      <c r="B89" s="25">
        <v>0</v>
      </c>
      <c r="C89" s="25">
        <v>0</v>
      </c>
      <c r="D89" s="25">
        <v>0</v>
      </c>
      <c r="E89" s="25">
        <v>0</v>
      </c>
    </row>
    <row r="90" spans="1:5" ht="24.75" thickBot="1" x14ac:dyDescent="0.3">
      <c r="A90" s="24" t="s">
        <v>47</v>
      </c>
      <c r="B90" s="25">
        <v>0</v>
      </c>
      <c r="C90" s="25">
        <v>0</v>
      </c>
      <c r="D90" s="25">
        <v>0</v>
      </c>
      <c r="E90" s="25"/>
    </row>
    <row r="91" spans="1:5" ht="15.75" thickBot="1" x14ac:dyDescent="0.3">
      <c r="A91" s="24" t="s">
        <v>48</v>
      </c>
      <c r="B91" s="39">
        <v>30500</v>
      </c>
      <c r="C91" s="40">
        <v>47100</v>
      </c>
      <c r="D91" s="40">
        <v>47100</v>
      </c>
      <c r="E91" s="40">
        <v>47300</v>
      </c>
    </row>
    <row r="92" spans="1:5" ht="15.75" thickBot="1" x14ac:dyDescent="0.3">
      <c r="A92" s="24" t="s">
        <v>49</v>
      </c>
      <c r="B92" s="31">
        <v>0</v>
      </c>
      <c r="C92" s="25">
        <v>0</v>
      </c>
      <c r="D92" s="25">
        <v>0</v>
      </c>
      <c r="E92" s="25">
        <v>0</v>
      </c>
    </row>
    <row r="93" spans="1:5" ht="15.75" thickBot="1" x14ac:dyDescent="0.3">
      <c r="A93" s="24" t="s">
        <v>50</v>
      </c>
      <c r="B93" s="31">
        <v>0</v>
      </c>
      <c r="C93" s="25">
        <v>0</v>
      </c>
      <c r="D93" s="25">
        <v>0</v>
      </c>
      <c r="E93" s="25">
        <v>0</v>
      </c>
    </row>
    <row r="94" spans="1:5" ht="15.75" thickBot="1" x14ac:dyDescent="0.3">
      <c r="A94" s="24" t="s">
        <v>51</v>
      </c>
      <c r="B94" s="31">
        <v>0</v>
      </c>
      <c r="C94" s="25">
        <v>0</v>
      </c>
      <c r="D94" s="25">
        <v>0</v>
      </c>
      <c r="E94" s="25">
        <v>0</v>
      </c>
    </row>
    <row r="95" spans="1:5" ht="15.75" thickBot="1" x14ac:dyDescent="0.3">
      <c r="A95" s="24" t="s">
        <v>52</v>
      </c>
      <c r="B95" s="31">
        <v>0</v>
      </c>
      <c r="C95" s="25">
        <v>0</v>
      </c>
      <c r="D95" s="25">
        <v>0</v>
      </c>
      <c r="E95" s="25">
        <v>0</v>
      </c>
    </row>
    <row r="96" spans="1:5" ht="15.75" thickBot="1" x14ac:dyDescent="0.3">
      <c r="A96" s="36" t="s">
        <v>65</v>
      </c>
      <c r="B96" s="31">
        <f>B95+B94+B93+B92+B91+B90+B89</f>
        <v>30500</v>
      </c>
      <c r="C96" s="31">
        <f>C95+C94+C93+C92+C91+C90+C89</f>
        <v>47100</v>
      </c>
      <c r="D96" s="31">
        <f>D95+D94+D93+D92+D91+D90+D89</f>
        <v>47100</v>
      </c>
      <c r="E96" s="31">
        <f>E95+E94+E93+E92+E91+E90+E89</f>
        <v>47300</v>
      </c>
    </row>
    <row r="97" spans="1:5" ht="15.75" thickBot="1" x14ac:dyDescent="0.3">
      <c r="A97" s="32" t="s">
        <v>54</v>
      </c>
      <c r="B97" s="33">
        <f>IF(B96-B81=0,0,"Error")</f>
        <v>0</v>
      </c>
      <c r="C97" s="33">
        <f>IF(C96-C81=0,0,"Error")</f>
        <v>0</v>
      </c>
      <c r="D97" s="33">
        <f>IF(D96-D81=0,0,"Error")</f>
        <v>0</v>
      </c>
      <c r="E97" s="33">
        <f>IF(E96-E81=0,0,"Error")</f>
        <v>0</v>
      </c>
    </row>
    <row r="98" spans="1:5" ht="15.75" thickBot="1" x14ac:dyDescent="0.3">
      <c r="A98" s="37" t="s">
        <v>66</v>
      </c>
      <c r="B98" s="309" t="s">
        <v>67</v>
      </c>
      <c r="C98" s="344"/>
      <c r="D98" s="344"/>
      <c r="E98" s="345"/>
    </row>
    <row r="99" spans="1:5" ht="22.5" customHeight="1" thickBot="1" x14ac:dyDescent="0.3">
      <c r="A99" s="15" t="s">
        <v>32</v>
      </c>
      <c r="B99" s="312" t="s">
        <v>68</v>
      </c>
      <c r="C99" s="313"/>
      <c r="D99" s="313"/>
      <c r="E99" s="314"/>
    </row>
    <row r="100" spans="1:5" ht="15.75" thickBot="1" x14ac:dyDescent="0.3">
      <c r="A100" s="15" t="s">
        <v>34</v>
      </c>
      <c r="B100" s="341" t="s">
        <v>69</v>
      </c>
      <c r="C100" s="342"/>
      <c r="D100" s="342"/>
      <c r="E100" s="343"/>
    </row>
    <row r="101" spans="1:5" x14ac:dyDescent="0.25">
      <c r="A101" s="295"/>
      <c r="B101" s="19">
        <v>2019</v>
      </c>
      <c r="C101" s="19">
        <v>2020</v>
      </c>
      <c r="D101" s="19">
        <v>2021</v>
      </c>
      <c r="E101" s="19">
        <v>2022</v>
      </c>
    </row>
    <row r="102" spans="1:5" ht="15.75" thickBot="1" x14ac:dyDescent="0.3">
      <c r="A102" s="296"/>
      <c r="B102" s="20" t="s">
        <v>13</v>
      </c>
      <c r="C102" s="20" t="s">
        <v>14</v>
      </c>
      <c r="D102" s="20" t="s">
        <v>14</v>
      </c>
      <c r="E102" s="20" t="s">
        <v>14</v>
      </c>
    </row>
    <row r="103" spans="1:5" ht="15.75" thickBot="1" x14ac:dyDescent="0.3">
      <c r="A103" s="15" t="s">
        <v>36</v>
      </c>
      <c r="B103" s="38">
        <v>16</v>
      </c>
      <c r="C103" s="38">
        <v>25</v>
      </c>
      <c r="D103" s="38">
        <v>25</v>
      </c>
      <c r="E103" s="38">
        <v>25</v>
      </c>
    </row>
    <row r="104" spans="1:5" ht="15.75" thickBot="1" x14ac:dyDescent="0.3">
      <c r="A104" s="15" t="s">
        <v>37</v>
      </c>
      <c r="B104" s="21">
        <v>3000</v>
      </c>
      <c r="C104" s="21">
        <v>5000</v>
      </c>
      <c r="D104" s="21">
        <v>5100</v>
      </c>
      <c r="E104" s="21">
        <v>5200</v>
      </c>
    </row>
    <row r="105" spans="1:5" ht="15.75" thickBot="1" x14ac:dyDescent="0.3">
      <c r="A105" s="15" t="s">
        <v>38</v>
      </c>
      <c r="B105" s="21">
        <f>B104/B103</f>
        <v>187.5</v>
      </c>
      <c r="C105" s="21">
        <f>C104/C103</f>
        <v>200</v>
      </c>
      <c r="D105" s="21">
        <f>D104/D103</f>
        <v>204</v>
      </c>
      <c r="E105" s="21">
        <f>E104/E103</f>
        <v>208</v>
      </c>
    </row>
    <row r="106" spans="1:5" ht="15.75" thickBot="1" x14ac:dyDescent="0.3">
      <c r="A106" s="15" t="s">
        <v>39</v>
      </c>
      <c r="B106" s="200"/>
      <c r="C106" s="23">
        <f>C103/B103-1</f>
        <v>0.5625</v>
      </c>
      <c r="D106" s="23">
        <f>D103/C103-1</f>
        <v>0</v>
      </c>
      <c r="E106" s="23">
        <f>E103/D103-1</f>
        <v>0</v>
      </c>
    </row>
    <row r="107" spans="1:5" ht="15.75" thickBot="1" x14ac:dyDescent="0.3">
      <c r="A107" s="15" t="s">
        <v>41</v>
      </c>
      <c r="B107" s="200"/>
      <c r="C107" s="23">
        <f>C104/B104-1</f>
        <v>0.66666666666666674</v>
      </c>
      <c r="D107" s="23">
        <f t="shared" ref="D107:E108" si="4">D104/C104-1</f>
        <v>2.0000000000000018E-2</v>
      </c>
      <c r="E107" s="23">
        <f t="shared" si="4"/>
        <v>1.9607843137254832E-2</v>
      </c>
    </row>
    <row r="108" spans="1:5" ht="15.75" thickBot="1" x14ac:dyDescent="0.3">
      <c r="A108" s="15" t="s">
        <v>42</v>
      </c>
      <c r="B108" s="200"/>
      <c r="C108" s="23">
        <f>C105/B105-1</f>
        <v>6.6666666666666652E-2</v>
      </c>
      <c r="D108" s="23">
        <f t="shared" si="4"/>
        <v>2.0000000000000018E-2</v>
      </c>
      <c r="E108" s="23">
        <f t="shared" si="4"/>
        <v>1.9607843137254832E-2</v>
      </c>
    </row>
    <row r="109" spans="1:5" ht="15.75" thickBot="1" x14ac:dyDescent="0.3">
      <c r="A109" s="297" t="s">
        <v>70</v>
      </c>
      <c r="B109" s="298"/>
      <c r="C109" s="298"/>
      <c r="D109" s="298"/>
      <c r="E109" s="299"/>
    </row>
    <row r="110" spans="1:5" x14ac:dyDescent="0.25">
      <c r="A110" s="295"/>
      <c r="B110" s="19">
        <v>2019</v>
      </c>
      <c r="C110" s="19">
        <v>2020</v>
      </c>
      <c r="D110" s="19">
        <v>2021</v>
      </c>
      <c r="E110" s="19">
        <v>2022</v>
      </c>
    </row>
    <row r="111" spans="1:5" ht="15.75" thickBot="1" x14ac:dyDescent="0.3">
      <c r="A111" s="296"/>
      <c r="B111" s="20" t="s">
        <v>13</v>
      </c>
      <c r="C111" s="20" t="s">
        <v>14</v>
      </c>
      <c r="D111" s="20" t="s">
        <v>14</v>
      </c>
      <c r="E111" s="20" t="s">
        <v>14</v>
      </c>
    </row>
    <row r="112" spans="1:5" ht="15.75" thickBot="1" x14ac:dyDescent="0.3">
      <c r="A112" s="24" t="s">
        <v>44</v>
      </c>
      <c r="B112" s="25">
        <v>0</v>
      </c>
      <c r="C112" s="25">
        <v>0</v>
      </c>
      <c r="D112" s="25">
        <v>0</v>
      </c>
      <c r="E112" s="25">
        <v>0</v>
      </c>
    </row>
    <row r="113" spans="1:5" ht="24.75" thickBot="1" x14ac:dyDescent="0.3">
      <c r="A113" s="24" t="s">
        <v>47</v>
      </c>
      <c r="B113" s="25">
        <v>0</v>
      </c>
      <c r="C113" s="25">
        <v>0</v>
      </c>
      <c r="D113" s="25">
        <v>0</v>
      </c>
      <c r="E113" s="25">
        <v>0</v>
      </c>
    </row>
    <row r="114" spans="1:5" ht="15.75" thickBot="1" x14ac:dyDescent="0.3">
      <c r="A114" s="24" t="s">
        <v>48</v>
      </c>
      <c r="B114" s="39">
        <v>3000</v>
      </c>
      <c r="C114" s="40">
        <v>5000</v>
      </c>
      <c r="D114" s="40">
        <v>5100</v>
      </c>
      <c r="E114" s="40">
        <v>5200</v>
      </c>
    </row>
    <row r="115" spans="1:5" ht="15.75" thickBot="1" x14ac:dyDescent="0.3">
      <c r="A115" s="24" t="s">
        <v>49</v>
      </c>
      <c r="B115" s="31">
        <v>0</v>
      </c>
      <c r="C115" s="25">
        <v>0</v>
      </c>
      <c r="D115" s="25">
        <v>0</v>
      </c>
      <c r="E115" s="25">
        <v>0</v>
      </c>
    </row>
    <row r="116" spans="1:5" ht="15.75" thickBot="1" x14ac:dyDescent="0.3">
      <c r="A116" s="24" t="s">
        <v>50</v>
      </c>
      <c r="B116" s="31">
        <v>0</v>
      </c>
      <c r="C116" s="25">
        <v>0</v>
      </c>
      <c r="D116" s="25">
        <v>0</v>
      </c>
      <c r="E116" s="25">
        <v>0</v>
      </c>
    </row>
    <row r="117" spans="1:5" ht="15.75" thickBot="1" x14ac:dyDescent="0.3">
      <c r="A117" s="24" t="s">
        <v>51</v>
      </c>
      <c r="B117" s="31">
        <v>0</v>
      </c>
      <c r="C117" s="25">
        <v>0</v>
      </c>
      <c r="D117" s="25">
        <v>0</v>
      </c>
      <c r="E117" s="25">
        <v>0</v>
      </c>
    </row>
    <row r="118" spans="1:5" ht="15.75" thickBot="1" x14ac:dyDescent="0.3">
      <c r="A118" s="24" t="s">
        <v>52</v>
      </c>
      <c r="B118" s="31">
        <v>0</v>
      </c>
      <c r="C118" s="25">
        <v>0</v>
      </c>
      <c r="D118" s="25">
        <v>0</v>
      </c>
      <c r="E118" s="25">
        <v>0</v>
      </c>
    </row>
    <row r="119" spans="1:5" ht="15.75" thickBot="1" x14ac:dyDescent="0.3">
      <c r="A119" s="41" t="s">
        <v>71</v>
      </c>
      <c r="B119" s="31">
        <f>B118+B117+B116+B115+B114+B113+B112</f>
        <v>3000</v>
      </c>
      <c r="C119" s="31">
        <f>C118+C117+C116+C115+C114+C113+C112</f>
        <v>5000</v>
      </c>
      <c r="D119" s="31">
        <f>D118+D117+D116+D115+D114+D113+D112</f>
        <v>5100</v>
      </c>
      <c r="E119" s="31">
        <f>E118+E117+E116+E115+E114+E113+E112</f>
        <v>5200</v>
      </c>
    </row>
    <row r="120" spans="1:5" ht="15.75" thickBot="1" x14ac:dyDescent="0.3">
      <c r="A120" s="32" t="s">
        <v>54</v>
      </c>
      <c r="B120" s="33">
        <f>B104-B119</f>
        <v>0</v>
      </c>
      <c r="C120" s="33">
        <f>C104-C119</f>
        <v>0</v>
      </c>
      <c r="D120" s="33">
        <f>D104-D119</f>
        <v>0</v>
      </c>
      <c r="E120" s="33">
        <f>E104-E119</f>
        <v>0</v>
      </c>
    </row>
    <row r="121" spans="1:5" ht="15.75" thickBot="1" x14ac:dyDescent="0.3">
      <c r="A121" s="306" t="s">
        <v>72</v>
      </c>
      <c r="B121" s="307"/>
      <c r="C121" s="307"/>
      <c r="D121" s="307"/>
      <c r="E121" s="308"/>
    </row>
    <row r="122" spans="1:5" ht="15.75" thickBot="1" x14ac:dyDescent="0.3">
      <c r="A122" s="306" t="s">
        <v>73</v>
      </c>
      <c r="B122" s="307"/>
      <c r="C122" s="307"/>
      <c r="D122" s="307"/>
      <c r="E122" s="308"/>
    </row>
    <row r="123" spans="1:5" ht="15.75" thickBot="1" x14ac:dyDescent="0.3">
      <c r="A123" s="42" t="s">
        <v>74</v>
      </c>
      <c r="B123" s="335">
        <v>231</v>
      </c>
      <c r="C123" s="336"/>
      <c r="D123" s="336"/>
      <c r="E123" s="337"/>
    </row>
    <row r="124" spans="1:5" ht="34.5" thickBot="1" x14ac:dyDescent="0.3">
      <c r="A124" s="18" t="s">
        <v>30</v>
      </c>
      <c r="B124" s="43" t="s">
        <v>75</v>
      </c>
      <c r="C124" s="44" t="s">
        <v>76</v>
      </c>
      <c r="D124" s="45" t="s">
        <v>77</v>
      </c>
      <c r="E124" s="46"/>
    </row>
    <row r="125" spans="1:5" ht="19.5" customHeight="1" thickBot="1" x14ac:dyDescent="0.3">
      <c r="A125" s="15" t="s">
        <v>32</v>
      </c>
      <c r="B125" s="338" t="s">
        <v>78</v>
      </c>
      <c r="C125" s="339"/>
      <c r="D125" s="339"/>
      <c r="E125" s="340"/>
    </row>
    <row r="126" spans="1:5" ht="15.75" thickBot="1" x14ac:dyDescent="0.3">
      <c r="A126" s="15" t="s">
        <v>34</v>
      </c>
      <c r="B126" s="341" t="s">
        <v>79</v>
      </c>
      <c r="C126" s="342"/>
      <c r="D126" s="342"/>
      <c r="E126" s="343"/>
    </row>
    <row r="127" spans="1:5" x14ac:dyDescent="0.25">
      <c r="A127" s="295"/>
      <c r="B127" s="19">
        <v>2019</v>
      </c>
      <c r="C127" s="19">
        <v>2020</v>
      </c>
      <c r="D127" s="19">
        <v>2021</v>
      </c>
      <c r="E127" s="19">
        <v>2022</v>
      </c>
    </row>
    <row r="128" spans="1:5" ht="15.75" thickBot="1" x14ac:dyDescent="0.3">
      <c r="A128" s="296"/>
      <c r="B128" s="20" t="s">
        <v>13</v>
      </c>
      <c r="C128" s="20" t="s">
        <v>14</v>
      </c>
      <c r="D128" s="20" t="s">
        <v>14</v>
      </c>
      <c r="E128" s="20" t="s">
        <v>14</v>
      </c>
    </row>
    <row r="129" spans="1:5" ht="15.75" thickBot="1" x14ac:dyDescent="0.3">
      <c r="A129" s="15" t="s">
        <v>36</v>
      </c>
      <c r="B129" s="21">
        <v>2</v>
      </c>
      <c r="C129" s="21">
        <v>0</v>
      </c>
      <c r="D129" s="21">
        <v>0</v>
      </c>
      <c r="E129" s="21">
        <v>0</v>
      </c>
    </row>
    <row r="130" spans="1:5" ht="15.75" thickBot="1" x14ac:dyDescent="0.3">
      <c r="A130" s="15" t="s">
        <v>37</v>
      </c>
      <c r="B130" s="21">
        <v>80000</v>
      </c>
      <c r="C130" s="21">
        <v>0</v>
      </c>
      <c r="D130" s="21">
        <v>0</v>
      </c>
      <c r="E130" s="21">
        <v>0</v>
      </c>
    </row>
    <row r="131" spans="1:5" ht="15.75" thickBot="1" x14ac:dyDescent="0.3">
      <c r="A131" s="15" t="s">
        <v>38</v>
      </c>
      <c r="B131" s="21">
        <f>B130/B129</f>
        <v>40000</v>
      </c>
      <c r="C131" s="21" t="e">
        <f t="shared" ref="C131:E131" si="5">C130/C129</f>
        <v>#DIV/0!</v>
      </c>
      <c r="D131" s="21" t="e">
        <f t="shared" si="5"/>
        <v>#DIV/0!</v>
      </c>
      <c r="E131" s="21" t="e">
        <f t="shared" si="5"/>
        <v>#DIV/0!</v>
      </c>
    </row>
    <row r="132" spans="1:5" ht="15.75" thickBot="1" x14ac:dyDescent="0.3">
      <c r="A132" s="15" t="s">
        <v>39</v>
      </c>
      <c r="B132" s="200" t="s">
        <v>40</v>
      </c>
      <c r="C132" s="23">
        <f>C129/B129-1</f>
        <v>-1</v>
      </c>
      <c r="D132" s="23" t="e">
        <f t="shared" ref="D132:E134" si="6">D129/C129-1</f>
        <v>#DIV/0!</v>
      </c>
      <c r="E132" s="23" t="e">
        <f t="shared" si="6"/>
        <v>#DIV/0!</v>
      </c>
    </row>
    <row r="133" spans="1:5" ht="15.75" thickBot="1" x14ac:dyDescent="0.3">
      <c r="A133" s="15" t="s">
        <v>41</v>
      </c>
      <c r="B133" s="200" t="s">
        <v>40</v>
      </c>
      <c r="C133" s="23">
        <f>C130/B130-1</f>
        <v>-1</v>
      </c>
      <c r="D133" s="23" t="e">
        <f t="shared" si="6"/>
        <v>#DIV/0!</v>
      </c>
      <c r="E133" s="23" t="e">
        <f t="shared" si="6"/>
        <v>#DIV/0!</v>
      </c>
    </row>
    <row r="134" spans="1:5" ht="15.75" thickBot="1" x14ac:dyDescent="0.3">
      <c r="A134" s="15" t="s">
        <v>42</v>
      </c>
      <c r="B134" s="200" t="s">
        <v>40</v>
      </c>
      <c r="C134" s="23" t="e">
        <f>C131/B131-1</f>
        <v>#DIV/0!</v>
      </c>
      <c r="D134" s="23" t="e">
        <f t="shared" si="6"/>
        <v>#DIV/0!</v>
      </c>
      <c r="E134" s="23" t="e">
        <f t="shared" si="6"/>
        <v>#DIV/0!</v>
      </c>
    </row>
    <row r="135" spans="1:5" ht="15.75" thickBot="1" x14ac:dyDescent="0.3">
      <c r="A135" s="297" t="s">
        <v>43</v>
      </c>
      <c r="B135" s="298"/>
      <c r="C135" s="298"/>
      <c r="D135" s="298"/>
      <c r="E135" s="299"/>
    </row>
    <row r="136" spans="1:5" x14ac:dyDescent="0.25">
      <c r="A136" s="295"/>
      <c r="B136" s="19">
        <v>2019</v>
      </c>
      <c r="C136" s="19">
        <v>2020</v>
      </c>
      <c r="D136" s="19">
        <v>2021</v>
      </c>
      <c r="E136" s="19">
        <v>2022</v>
      </c>
    </row>
    <row r="137" spans="1:5" ht="15.75" thickBot="1" x14ac:dyDescent="0.3">
      <c r="A137" s="296"/>
      <c r="B137" s="20" t="s">
        <v>13</v>
      </c>
      <c r="C137" s="20" t="s">
        <v>14</v>
      </c>
      <c r="D137" s="20" t="s">
        <v>14</v>
      </c>
      <c r="E137" s="20" t="s">
        <v>14</v>
      </c>
    </row>
    <row r="138" spans="1:5" ht="15.75" thickBot="1" x14ac:dyDescent="0.3">
      <c r="A138" s="24" t="s">
        <v>80</v>
      </c>
      <c r="B138" s="25">
        <v>0</v>
      </c>
      <c r="C138" s="25">
        <v>0</v>
      </c>
      <c r="D138" s="25">
        <v>0</v>
      </c>
      <c r="E138" s="25">
        <v>0</v>
      </c>
    </row>
    <row r="139" spans="1:5" ht="15.75" thickBot="1" x14ac:dyDescent="0.3">
      <c r="A139" s="24" t="s">
        <v>81</v>
      </c>
      <c r="B139" s="31">
        <v>80000</v>
      </c>
      <c r="C139" s="25">
        <v>0</v>
      </c>
      <c r="D139" s="25">
        <v>0</v>
      </c>
      <c r="E139" s="25">
        <v>0</v>
      </c>
    </row>
    <row r="140" spans="1:5" ht="15.75" thickBot="1" x14ac:dyDescent="0.3">
      <c r="A140" s="47" t="s">
        <v>53</v>
      </c>
      <c r="B140" s="31">
        <f>B139+B138</f>
        <v>80000</v>
      </c>
      <c r="C140" s="31">
        <f t="shared" ref="C140:E140" si="7">C139+C138</f>
        <v>0</v>
      </c>
      <c r="D140" s="31">
        <f t="shared" si="7"/>
        <v>0</v>
      </c>
      <c r="E140" s="31">
        <f t="shared" si="7"/>
        <v>0</v>
      </c>
    </row>
    <row r="141" spans="1:5" ht="15.75" thickBot="1" x14ac:dyDescent="0.3">
      <c r="A141" s="32" t="s">
        <v>54</v>
      </c>
      <c r="B141" s="33">
        <f>B130-B140</f>
        <v>0</v>
      </c>
      <c r="C141" s="33">
        <f t="shared" ref="C141:E141" si="8">C130-C140</f>
        <v>0</v>
      </c>
      <c r="D141" s="33">
        <f t="shared" si="8"/>
        <v>0</v>
      </c>
      <c r="E141" s="33">
        <f t="shared" si="8"/>
        <v>0</v>
      </c>
    </row>
    <row r="142" spans="1:5" x14ac:dyDescent="0.25">
      <c r="A142" s="329" t="s">
        <v>82</v>
      </c>
      <c r="B142" s="323"/>
      <c r="C142" s="324"/>
      <c r="D142" s="324"/>
      <c r="E142" s="325"/>
    </row>
    <row r="143" spans="1:5" x14ac:dyDescent="0.25">
      <c r="A143" s="330"/>
      <c r="B143" s="326"/>
      <c r="C143" s="327"/>
      <c r="D143" s="327"/>
      <c r="E143" s="328"/>
    </row>
    <row r="144" spans="1:5" ht="6" customHeight="1" thickBot="1" x14ac:dyDescent="0.3">
      <c r="A144" s="331"/>
      <c r="B144" s="332"/>
      <c r="C144" s="333"/>
      <c r="D144" s="333"/>
      <c r="E144" s="334"/>
    </row>
    <row r="145" spans="1:5" ht="15.75" thickBot="1" x14ac:dyDescent="0.3">
      <c r="A145" s="42" t="s">
        <v>74</v>
      </c>
      <c r="B145" s="335">
        <v>231</v>
      </c>
      <c r="C145" s="336"/>
      <c r="D145" s="336"/>
      <c r="E145" s="337"/>
    </row>
    <row r="146" spans="1:5" ht="41.25" customHeight="1" thickBot="1" x14ac:dyDescent="0.3">
      <c r="A146" s="18" t="s">
        <v>30</v>
      </c>
      <c r="B146" s="43" t="s">
        <v>83</v>
      </c>
      <c r="C146" s="44" t="s">
        <v>76</v>
      </c>
      <c r="D146" s="45" t="s">
        <v>84</v>
      </c>
      <c r="E146" s="46"/>
    </row>
    <row r="147" spans="1:5" ht="15.75" thickBot="1" x14ac:dyDescent="0.3">
      <c r="A147" s="15" t="s">
        <v>32</v>
      </c>
      <c r="B147" s="303" t="s">
        <v>85</v>
      </c>
      <c r="C147" s="304"/>
      <c r="D147" s="304"/>
      <c r="E147" s="305"/>
    </row>
    <row r="148" spans="1:5" ht="15.75" thickBot="1" x14ac:dyDescent="0.3">
      <c r="A148" s="15" t="s">
        <v>34</v>
      </c>
      <c r="B148" s="320" t="s">
        <v>86</v>
      </c>
      <c r="C148" s="315"/>
      <c r="D148" s="315"/>
      <c r="E148" s="316"/>
    </row>
    <row r="149" spans="1:5" x14ac:dyDescent="0.25">
      <c r="A149" s="295"/>
      <c r="B149" s="19">
        <v>2019</v>
      </c>
      <c r="C149" s="19">
        <v>2020</v>
      </c>
      <c r="D149" s="19">
        <v>2021</v>
      </c>
      <c r="E149" s="19">
        <v>2022</v>
      </c>
    </row>
    <row r="150" spans="1:5" ht="15.75" thickBot="1" x14ac:dyDescent="0.3">
      <c r="A150" s="296"/>
      <c r="B150" s="20" t="s">
        <v>13</v>
      </c>
      <c r="C150" s="20" t="s">
        <v>14</v>
      </c>
      <c r="D150" s="20" t="s">
        <v>14</v>
      </c>
      <c r="E150" s="20" t="s">
        <v>14</v>
      </c>
    </row>
    <row r="151" spans="1:5" ht="15.75" thickBot="1" x14ac:dyDescent="0.3">
      <c r="A151" s="15" t="s">
        <v>36</v>
      </c>
      <c r="B151" s="38">
        <v>141</v>
      </c>
      <c r="C151" s="38">
        <v>86</v>
      </c>
      <c r="D151" s="38">
        <v>114</v>
      </c>
      <c r="E151" s="38">
        <v>114</v>
      </c>
    </row>
    <row r="152" spans="1:5" ht="15.75" thickBot="1" x14ac:dyDescent="0.3">
      <c r="A152" s="15" t="s">
        <v>37</v>
      </c>
      <c r="B152" s="38">
        <v>5000</v>
      </c>
      <c r="C152" s="38">
        <v>3000</v>
      </c>
      <c r="D152" s="38">
        <v>4000</v>
      </c>
      <c r="E152" s="38">
        <v>4000</v>
      </c>
    </row>
    <row r="153" spans="1:5" ht="15.75" thickBot="1" x14ac:dyDescent="0.3">
      <c r="A153" s="15" t="s">
        <v>38</v>
      </c>
      <c r="B153" s="21">
        <f>B152/B151</f>
        <v>35.460992907801419</v>
      </c>
      <c r="C153" s="21">
        <f t="shared" ref="C153:E153" si="9">C152/C151</f>
        <v>34.883720930232556</v>
      </c>
      <c r="D153" s="21">
        <f t="shared" si="9"/>
        <v>35.087719298245617</v>
      </c>
      <c r="E153" s="21">
        <f t="shared" si="9"/>
        <v>35.087719298245617</v>
      </c>
    </row>
    <row r="154" spans="1:5" ht="15.75" thickBot="1" x14ac:dyDescent="0.3">
      <c r="A154" s="15" t="s">
        <v>39</v>
      </c>
      <c r="B154" s="200" t="s">
        <v>40</v>
      </c>
      <c r="C154" s="23">
        <f>C151/B151-1</f>
        <v>-0.39007092198581561</v>
      </c>
      <c r="D154" s="23">
        <f t="shared" ref="D154:E156" si="10">D151/C151-1</f>
        <v>0.32558139534883712</v>
      </c>
      <c r="E154" s="23">
        <f t="shared" si="10"/>
        <v>0</v>
      </c>
    </row>
    <row r="155" spans="1:5" ht="15.75" thickBot="1" x14ac:dyDescent="0.3">
      <c r="A155" s="15" t="s">
        <v>41</v>
      </c>
      <c r="B155" s="200" t="s">
        <v>40</v>
      </c>
      <c r="C155" s="23">
        <f>C152/B152-1</f>
        <v>-0.4</v>
      </c>
      <c r="D155" s="23">
        <f t="shared" si="10"/>
        <v>0.33333333333333326</v>
      </c>
      <c r="E155" s="23">
        <f t="shared" si="10"/>
        <v>0</v>
      </c>
    </row>
    <row r="156" spans="1:5" ht="15.75" thickBot="1" x14ac:dyDescent="0.3">
      <c r="A156" s="15" t="s">
        <v>42</v>
      </c>
      <c r="B156" s="200" t="s">
        <v>40</v>
      </c>
      <c r="C156" s="23">
        <f>C153/B153-1</f>
        <v>-1.6279069767441978E-2</v>
      </c>
      <c r="D156" s="23">
        <f t="shared" si="10"/>
        <v>5.8479532163744352E-3</v>
      </c>
      <c r="E156" s="23">
        <f t="shared" si="10"/>
        <v>0</v>
      </c>
    </row>
    <row r="157" spans="1:5" ht="15.75" thickBot="1" x14ac:dyDescent="0.3">
      <c r="A157" s="297" t="s">
        <v>43</v>
      </c>
      <c r="B157" s="298"/>
      <c r="C157" s="298"/>
      <c r="D157" s="298"/>
      <c r="E157" s="299"/>
    </row>
    <row r="158" spans="1:5" x14ac:dyDescent="0.25">
      <c r="A158" s="295"/>
      <c r="B158" s="19">
        <v>2019</v>
      </c>
      <c r="C158" s="19">
        <v>2020</v>
      </c>
      <c r="D158" s="19">
        <v>2021</v>
      </c>
      <c r="E158" s="19">
        <v>2022</v>
      </c>
    </row>
    <row r="159" spans="1:5" ht="15.75" thickBot="1" x14ac:dyDescent="0.3">
      <c r="A159" s="296"/>
      <c r="B159" s="20" t="s">
        <v>13</v>
      </c>
      <c r="C159" s="20" t="s">
        <v>14</v>
      </c>
      <c r="D159" s="20" t="s">
        <v>14</v>
      </c>
      <c r="E159" s="20" t="s">
        <v>14</v>
      </c>
    </row>
    <row r="160" spans="1:5" ht="15.75" thickBot="1" x14ac:dyDescent="0.3">
      <c r="A160" s="24" t="s">
        <v>80</v>
      </c>
      <c r="B160" s="25">
        <v>0</v>
      </c>
      <c r="C160" s="25">
        <v>0</v>
      </c>
      <c r="D160" s="25">
        <v>0</v>
      </c>
      <c r="E160" s="25">
        <v>0</v>
      </c>
    </row>
    <row r="161" spans="1:5" ht="15.75" thickBot="1" x14ac:dyDescent="0.3">
      <c r="A161" s="24" t="s">
        <v>81</v>
      </c>
      <c r="B161" s="38">
        <v>5000</v>
      </c>
      <c r="C161" s="38">
        <v>3000</v>
      </c>
      <c r="D161" s="38">
        <v>4000</v>
      </c>
      <c r="E161" s="38">
        <v>4000</v>
      </c>
    </row>
    <row r="162" spans="1:5" ht="15.75" thickBot="1" x14ac:dyDescent="0.3">
      <c r="A162" s="48" t="s">
        <v>53</v>
      </c>
      <c r="B162" s="31">
        <f>B161+B160</f>
        <v>5000</v>
      </c>
      <c r="C162" s="31">
        <f t="shared" ref="C162:E162" si="11">C161+C160</f>
        <v>3000</v>
      </c>
      <c r="D162" s="31">
        <f t="shared" si="11"/>
        <v>4000</v>
      </c>
      <c r="E162" s="31">
        <f t="shared" si="11"/>
        <v>4000</v>
      </c>
    </row>
    <row r="163" spans="1:5" ht="15.75" thickBot="1" x14ac:dyDescent="0.3">
      <c r="A163" s="32" t="s">
        <v>54</v>
      </c>
      <c r="B163" s="33">
        <f>B152-B162</f>
        <v>0</v>
      </c>
      <c r="C163" s="33">
        <f t="shared" ref="C163:E163" si="12">C152-C162</f>
        <v>0</v>
      </c>
      <c r="D163" s="33">
        <f t="shared" si="12"/>
        <v>0</v>
      </c>
      <c r="E163" s="33">
        <f t="shared" si="12"/>
        <v>0</v>
      </c>
    </row>
    <row r="164" spans="1:5" x14ac:dyDescent="0.25">
      <c r="A164" s="329" t="s">
        <v>82</v>
      </c>
      <c r="B164" s="323"/>
      <c r="C164" s="324"/>
      <c r="D164" s="324"/>
      <c r="E164" s="325"/>
    </row>
    <row r="165" spans="1:5" x14ac:dyDescent="0.25">
      <c r="A165" s="330"/>
      <c r="B165" s="326"/>
      <c r="C165" s="327"/>
      <c r="D165" s="327"/>
      <c r="E165" s="328"/>
    </row>
    <row r="166" spans="1:5" ht="15.75" thickBot="1" x14ac:dyDescent="0.3">
      <c r="A166" s="331"/>
      <c r="B166" s="332"/>
      <c r="C166" s="333"/>
      <c r="D166" s="333"/>
      <c r="E166" s="334"/>
    </row>
    <row r="167" spans="1:5" ht="57" thickBot="1" x14ac:dyDescent="0.3">
      <c r="A167" s="18" t="s">
        <v>87</v>
      </c>
      <c r="B167" s="43" t="s">
        <v>88</v>
      </c>
      <c r="C167" s="44" t="s">
        <v>76</v>
      </c>
      <c r="D167" s="45" t="s">
        <v>89</v>
      </c>
      <c r="E167" s="46"/>
    </row>
    <row r="168" spans="1:5" ht="15.75" thickBot="1" x14ac:dyDescent="0.3">
      <c r="A168" s="15" t="s">
        <v>32</v>
      </c>
      <c r="B168" s="317" t="s">
        <v>88</v>
      </c>
      <c r="C168" s="318"/>
      <c r="D168" s="318"/>
      <c r="E168" s="319"/>
    </row>
    <row r="169" spans="1:5" ht="15.75" thickBot="1" x14ac:dyDescent="0.3">
      <c r="A169" s="15" t="s">
        <v>34</v>
      </c>
      <c r="B169" s="320" t="s">
        <v>86</v>
      </c>
      <c r="C169" s="315"/>
      <c r="D169" s="315"/>
      <c r="E169" s="316"/>
    </row>
    <row r="170" spans="1:5" x14ac:dyDescent="0.25">
      <c r="A170" s="295"/>
      <c r="B170" s="19">
        <v>2019</v>
      </c>
      <c r="C170" s="19">
        <v>2020</v>
      </c>
      <c r="D170" s="19">
        <v>2021</v>
      </c>
      <c r="E170" s="19">
        <v>2022</v>
      </c>
    </row>
    <row r="171" spans="1:5" ht="15.75" thickBot="1" x14ac:dyDescent="0.3">
      <c r="A171" s="296"/>
      <c r="B171" s="20" t="s">
        <v>13</v>
      </c>
      <c r="C171" s="20" t="s">
        <v>14</v>
      </c>
      <c r="D171" s="20" t="s">
        <v>14</v>
      </c>
      <c r="E171" s="20" t="s">
        <v>14</v>
      </c>
    </row>
    <row r="172" spans="1:5" ht="15.75" thickBot="1" x14ac:dyDescent="0.3">
      <c r="A172" s="15" t="s">
        <v>36</v>
      </c>
      <c r="B172" s="38">
        <v>26</v>
      </c>
      <c r="C172" s="38">
        <v>52</v>
      </c>
      <c r="D172" s="38">
        <v>39</v>
      </c>
      <c r="E172" s="38">
        <v>39</v>
      </c>
    </row>
    <row r="173" spans="1:5" ht="15.75" thickBot="1" x14ac:dyDescent="0.3">
      <c r="A173" s="15" t="s">
        <v>37</v>
      </c>
      <c r="B173" s="38">
        <v>2000</v>
      </c>
      <c r="C173" s="38">
        <v>4000</v>
      </c>
      <c r="D173" s="38">
        <v>3000</v>
      </c>
      <c r="E173" s="38">
        <v>3000</v>
      </c>
    </row>
    <row r="174" spans="1:5" ht="15.75" thickBot="1" x14ac:dyDescent="0.3">
      <c r="A174" s="15" t="s">
        <v>38</v>
      </c>
      <c r="B174" s="21">
        <f>B173/B172</f>
        <v>76.92307692307692</v>
      </c>
      <c r="C174" s="21">
        <f t="shared" ref="C174:E174" si="13">C173/C172</f>
        <v>76.92307692307692</v>
      </c>
      <c r="D174" s="21">
        <f t="shared" si="13"/>
        <v>76.92307692307692</v>
      </c>
      <c r="E174" s="21">
        <f t="shared" si="13"/>
        <v>76.92307692307692</v>
      </c>
    </row>
    <row r="175" spans="1:5" ht="15.75" thickBot="1" x14ac:dyDescent="0.3">
      <c r="A175" s="15" t="s">
        <v>39</v>
      </c>
      <c r="B175" s="200" t="s">
        <v>40</v>
      </c>
      <c r="C175" s="23">
        <f>C172/B172-1</f>
        <v>1</v>
      </c>
      <c r="D175" s="23">
        <f t="shared" ref="D175:E177" si="14">D172/C172-1</f>
        <v>-0.25</v>
      </c>
      <c r="E175" s="23">
        <f t="shared" si="14"/>
        <v>0</v>
      </c>
    </row>
    <row r="176" spans="1:5" ht="15.75" thickBot="1" x14ac:dyDescent="0.3">
      <c r="A176" s="15" t="s">
        <v>41</v>
      </c>
      <c r="B176" s="200" t="s">
        <v>40</v>
      </c>
      <c r="C176" s="23">
        <f>C173/B173-1</f>
        <v>1</v>
      </c>
      <c r="D176" s="23">
        <f t="shared" si="14"/>
        <v>-0.25</v>
      </c>
      <c r="E176" s="23">
        <f t="shared" si="14"/>
        <v>0</v>
      </c>
    </row>
    <row r="177" spans="1:5" ht="15.75" thickBot="1" x14ac:dyDescent="0.3">
      <c r="A177" s="15" t="s">
        <v>42</v>
      </c>
      <c r="B177" s="200" t="s">
        <v>40</v>
      </c>
      <c r="C177" s="23">
        <f>C174/B174-1</f>
        <v>0</v>
      </c>
      <c r="D177" s="23">
        <f t="shared" si="14"/>
        <v>0</v>
      </c>
      <c r="E177" s="23">
        <f t="shared" si="14"/>
        <v>0</v>
      </c>
    </row>
    <row r="178" spans="1:5" ht="15.75" thickBot="1" x14ac:dyDescent="0.3">
      <c r="A178" s="297" t="s">
        <v>43</v>
      </c>
      <c r="B178" s="298"/>
      <c r="C178" s="298"/>
      <c r="D178" s="298"/>
      <c r="E178" s="299"/>
    </row>
    <row r="179" spans="1:5" x14ac:dyDescent="0.25">
      <c r="A179" s="295"/>
      <c r="B179" s="19">
        <v>2019</v>
      </c>
      <c r="C179" s="19">
        <v>2020</v>
      </c>
      <c r="D179" s="19">
        <v>2021</v>
      </c>
      <c r="E179" s="19">
        <v>2022</v>
      </c>
    </row>
    <row r="180" spans="1:5" ht="15.75" thickBot="1" x14ac:dyDescent="0.3">
      <c r="A180" s="296"/>
      <c r="B180" s="20" t="s">
        <v>13</v>
      </c>
      <c r="C180" s="20" t="s">
        <v>14</v>
      </c>
      <c r="D180" s="20" t="s">
        <v>14</v>
      </c>
      <c r="E180" s="20" t="s">
        <v>14</v>
      </c>
    </row>
    <row r="181" spans="1:5" ht="15.75" thickBot="1" x14ac:dyDescent="0.3">
      <c r="A181" s="24" t="s">
        <v>80</v>
      </c>
      <c r="B181" s="25">
        <v>0</v>
      </c>
      <c r="C181" s="25">
        <v>0</v>
      </c>
      <c r="D181" s="25">
        <v>0</v>
      </c>
      <c r="E181" s="25">
        <v>0</v>
      </c>
    </row>
    <row r="182" spans="1:5" ht="15.75" thickBot="1" x14ac:dyDescent="0.3">
      <c r="A182" s="24" t="s">
        <v>81</v>
      </c>
      <c r="B182" s="38">
        <v>2000</v>
      </c>
      <c r="C182" s="38">
        <v>4000</v>
      </c>
      <c r="D182" s="38">
        <v>3000</v>
      </c>
      <c r="E182" s="38">
        <v>3000</v>
      </c>
    </row>
    <row r="183" spans="1:5" ht="15.75" thickBot="1" x14ac:dyDescent="0.3">
      <c r="A183" s="48" t="s">
        <v>53</v>
      </c>
      <c r="B183" s="31">
        <f>B182+B181</f>
        <v>2000</v>
      </c>
      <c r="C183" s="31">
        <f t="shared" ref="C183:E183" si="15">C182+C181</f>
        <v>4000</v>
      </c>
      <c r="D183" s="31">
        <f t="shared" si="15"/>
        <v>3000</v>
      </c>
      <c r="E183" s="31">
        <f t="shared" si="15"/>
        <v>3000</v>
      </c>
    </row>
    <row r="184" spans="1:5" ht="15.75" thickBot="1" x14ac:dyDescent="0.3">
      <c r="A184" s="32" t="s">
        <v>54</v>
      </c>
      <c r="B184" s="33">
        <f>B173-B183</f>
        <v>0</v>
      </c>
      <c r="C184" s="33">
        <f t="shared" ref="C184:E184" si="16">C173-C183</f>
        <v>0</v>
      </c>
      <c r="D184" s="33">
        <f t="shared" si="16"/>
        <v>0</v>
      </c>
      <c r="E184" s="33">
        <f t="shared" si="16"/>
        <v>0</v>
      </c>
    </row>
    <row r="185" spans="1:5" x14ac:dyDescent="0.25">
      <c r="A185" s="321" t="s">
        <v>82</v>
      </c>
      <c r="B185" s="323"/>
      <c r="C185" s="324"/>
      <c r="D185" s="324"/>
      <c r="E185" s="325"/>
    </row>
    <row r="186" spans="1:5" ht="15.75" thickBot="1" x14ac:dyDescent="0.3">
      <c r="A186" s="322"/>
      <c r="B186" s="326"/>
      <c r="C186" s="327"/>
      <c r="D186" s="327"/>
      <c r="E186" s="328"/>
    </row>
    <row r="187" spans="1:5" ht="22.5" customHeight="1" thickBot="1" x14ac:dyDescent="0.3">
      <c r="A187" s="9" t="s">
        <v>90</v>
      </c>
      <c r="B187" s="300" t="s">
        <v>91</v>
      </c>
      <c r="C187" s="301"/>
      <c r="D187" s="301"/>
      <c r="E187" s="302"/>
    </row>
    <row r="188" spans="1:5" ht="15.75" thickBot="1" x14ac:dyDescent="0.3">
      <c r="A188" s="303" t="s">
        <v>92</v>
      </c>
      <c r="B188" s="304"/>
      <c r="C188" s="304"/>
      <c r="D188" s="304"/>
      <c r="E188" s="305"/>
    </row>
    <row r="189" spans="1:5" ht="15.75" thickBot="1" x14ac:dyDescent="0.3">
      <c r="A189" s="49"/>
      <c r="B189" s="50"/>
      <c r="C189" s="7" t="s">
        <v>22</v>
      </c>
      <c r="D189" s="7" t="s">
        <v>22</v>
      </c>
      <c r="E189" s="7" t="s">
        <v>22</v>
      </c>
    </row>
    <row r="190" spans="1:5" ht="45.75" thickBot="1" x14ac:dyDescent="0.3">
      <c r="A190" s="17" t="s">
        <v>93</v>
      </c>
      <c r="B190" s="51"/>
      <c r="C190" s="52" t="s">
        <v>17</v>
      </c>
      <c r="D190" s="52" t="s">
        <v>17</v>
      </c>
      <c r="E190" s="52" t="s">
        <v>17</v>
      </c>
    </row>
    <row r="191" spans="1:5" ht="57" thickBot="1" x14ac:dyDescent="0.3">
      <c r="A191" s="17" t="s">
        <v>94</v>
      </c>
      <c r="B191" s="51"/>
      <c r="C191" s="52" t="s">
        <v>17</v>
      </c>
      <c r="D191" s="52" t="s">
        <v>17</v>
      </c>
      <c r="E191" s="52" t="s">
        <v>17</v>
      </c>
    </row>
    <row r="192" spans="1:5" ht="15.75" thickBot="1" x14ac:dyDescent="0.3">
      <c r="A192" s="17" t="s">
        <v>95</v>
      </c>
      <c r="B192" s="51"/>
      <c r="C192" s="52" t="s">
        <v>17</v>
      </c>
      <c r="D192" s="52" t="s">
        <v>17</v>
      </c>
      <c r="E192" s="52" t="s">
        <v>17</v>
      </c>
    </row>
    <row r="193" spans="1:5" ht="15.75" thickBot="1" x14ac:dyDescent="0.3">
      <c r="A193" s="306" t="s">
        <v>29</v>
      </c>
      <c r="B193" s="307"/>
      <c r="C193" s="307"/>
      <c r="D193" s="307"/>
      <c r="E193" s="308"/>
    </row>
    <row r="194" spans="1:5" ht="15.75" thickBot="1" x14ac:dyDescent="0.3">
      <c r="A194" s="18" t="s">
        <v>30</v>
      </c>
      <c r="B194" s="309" t="s">
        <v>96</v>
      </c>
      <c r="C194" s="310"/>
      <c r="D194" s="310"/>
      <c r="E194" s="311"/>
    </row>
    <row r="195" spans="1:5" ht="22.5" customHeight="1" thickBot="1" x14ac:dyDescent="0.3">
      <c r="A195" s="15" t="s">
        <v>32</v>
      </c>
      <c r="B195" s="312" t="s">
        <v>97</v>
      </c>
      <c r="C195" s="313"/>
      <c r="D195" s="313"/>
      <c r="E195" s="314"/>
    </row>
    <row r="196" spans="1:5" ht="19.5" customHeight="1" thickBot="1" x14ac:dyDescent="0.3">
      <c r="A196" s="15" t="s">
        <v>34</v>
      </c>
      <c r="B196" s="303" t="s">
        <v>98</v>
      </c>
      <c r="C196" s="315"/>
      <c r="D196" s="315"/>
      <c r="E196" s="316"/>
    </row>
    <row r="197" spans="1:5" x14ac:dyDescent="0.25">
      <c r="A197" s="295"/>
      <c r="B197" s="19">
        <v>2019</v>
      </c>
      <c r="C197" s="19">
        <v>2020</v>
      </c>
      <c r="D197" s="19">
        <v>2021</v>
      </c>
      <c r="E197" s="19">
        <v>2022</v>
      </c>
    </row>
    <row r="198" spans="1:5" ht="15.75" thickBot="1" x14ac:dyDescent="0.3">
      <c r="A198" s="296"/>
      <c r="B198" s="20" t="s">
        <v>13</v>
      </c>
      <c r="C198" s="20" t="s">
        <v>14</v>
      </c>
      <c r="D198" s="20" t="s">
        <v>14</v>
      </c>
      <c r="E198" s="20" t="s">
        <v>14</v>
      </c>
    </row>
    <row r="199" spans="1:5" ht="15.75" thickBot="1" x14ac:dyDescent="0.3">
      <c r="A199" s="15" t="s">
        <v>36</v>
      </c>
      <c r="B199" s="21">
        <v>90</v>
      </c>
      <c r="C199" s="21">
        <v>105</v>
      </c>
      <c r="D199" s="21">
        <v>105</v>
      </c>
      <c r="E199" s="21">
        <v>105</v>
      </c>
    </row>
    <row r="200" spans="1:5" ht="15.75" thickBot="1" x14ac:dyDescent="0.3">
      <c r="A200" s="15" t="s">
        <v>37</v>
      </c>
      <c r="B200" s="21">
        <v>12000</v>
      </c>
      <c r="C200" s="21">
        <v>15000</v>
      </c>
      <c r="D200" s="21">
        <v>15200</v>
      </c>
      <c r="E200" s="21">
        <v>15300</v>
      </c>
    </row>
    <row r="201" spans="1:5" ht="15.75" thickBot="1" x14ac:dyDescent="0.3">
      <c r="A201" s="15" t="s">
        <v>38</v>
      </c>
      <c r="B201" s="21">
        <f>B200/B199</f>
        <v>133.33333333333334</v>
      </c>
      <c r="C201" s="21">
        <f t="shared" ref="C201:E201" si="17">C200/C199</f>
        <v>142.85714285714286</v>
      </c>
      <c r="D201" s="21">
        <f t="shared" si="17"/>
        <v>144.76190476190476</v>
      </c>
      <c r="E201" s="21">
        <f t="shared" si="17"/>
        <v>145.71428571428572</v>
      </c>
    </row>
    <row r="202" spans="1:5" ht="15.75" thickBot="1" x14ac:dyDescent="0.3">
      <c r="A202" s="15" t="s">
        <v>39</v>
      </c>
      <c r="B202" s="200" t="s">
        <v>40</v>
      </c>
      <c r="C202" s="23">
        <f>C199/B199-1</f>
        <v>0.16666666666666674</v>
      </c>
      <c r="D202" s="23">
        <f t="shared" ref="D202:E204" si="18">D199/C199-1</f>
        <v>0</v>
      </c>
      <c r="E202" s="23">
        <f t="shared" si="18"/>
        <v>0</v>
      </c>
    </row>
    <row r="203" spans="1:5" ht="15.75" thickBot="1" x14ac:dyDescent="0.3">
      <c r="A203" s="15" t="s">
        <v>41</v>
      </c>
      <c r="B203" s="200" t="s">
        <v>40</v>
      </c>
      <c r="C203" s="23">
        <f>C200/B200-1</f>
        <v>0.25</v>
      </c>
      <c r="D203" s="23">
        <f t="shared" si="18"/>
        <v>1.3333333333333419E-2</v>
      </c>
      <c r="E203" s="23">
        <f t="shared" si="18"/>
        <v>6.5789473684210176E-3</v>
      </c>
    </row>
    <row r="204" spans="1:5" ht="15.75" thickBot="1" x14ac:dyDescent="0.3">
      <c r="A204" s="15" t="s">
        <v>42</v>
      </c>
      <c r="B204" s="200" t="s">
        <v>40</v>
      </c>
      <c r="C204" s="23">
        <f>C201/B201-1</f>
        <v>7.1428571428571397E-2</v>
      </c>
      <c r="D204" s="23">
        <f t="shared" si="18"/>
        <v>1.3333333333333197E-2</v>
      </c>
      <c r="E204" s="23">
        <f t="shared" si="18"/>
        <v>6.5789473684210176E-3</v>
      </c>
    </row>
    <row r="205" spans="1:5" ht="15.75" thickBot="1" x14ac:dyDescent="0.3">
      <c r="A205" s="297" t="s">
        <v>43</v>
      </c>
      <c r="B205" s="298"/>
      <c r="C205" s="298"/>
      <c r="D205" s="298"/>
      <c r="E205" s="299"/>
    </row>
    <row r="206" spans="1:5" x14ac:dyDescent="0.25">
      <c r="A206" s="295"/>
      <c r="B206" s="19">
        <v>2019</v>
      </c>
      <c r="C206" s="19">
        <v>2020</v>
      </c>
      <c r="D206" s="19">
        <v>2021</v>
      </c>
      <c r="E206" s="19">
        <v>2022</v>
      </c>
    </row>
    <row r="207" spans="1:5" ht="15.75" thickBot="1" x14ac:dyDescent="0.3">
      <c r="A207" s="296"/>
      <c r="B207" s="20" t="s">
        <v>13</v>
      </c>
      <c r="C207" s="20" t="s">
        <v>14</v>
      </c>
      <c r="D207" s="20" t="s">
        <v>14</v>
      </c>
      <c r="E207" s="20" t="s">
        <v>14</v>
      </c>
    </row>
    <row r="208" spans="1:5" ht="15.75" thickBot="1" x14ac:dyDescent="0.3">
      <c r="A208" s="24" t="s">
        <v>44</v>
      </c>
      <c r="B208" s="25">
        <v>0</v>
      </c>
      <c r="C208" s="25">
        <v>0</v>
      </c>
      <c r="D208" s="25">
        <v>0</v>
      </c>
      <c r="E208" s="25">
        <v>0</v>
      </c>
    </row>
    <row r="209" spans="1:5" ht="24.75" thickBot="1" x14ac:dyDescent="0.3">
      <c r="A209" s="24" t="s">
        <v>47</v>
      </c>
      <c r="B209" s="25">
        <v>0</v>
      </c>
      <c r="C209" s="25">
        <v>0</v>
      </c>
      <c r="D209" s="25">
        <v>0</v>
      </c>
      <c r="E209" s="25">
        <v>0</v>
      </c>
    </row>
    <row r="210" spans="1:5" ht="15.75" thickBot="1" x14ac:dyDescent="0.3">
      <c r="A210" s="24" t="s">
        <v>48</v>
      </c>
      <c r="B210" s="31">
        <v>12000</v>
      </c>
      <c r="C210" s="25">
        <v>15000</v>
      </c>
      <c r="D210" s="25">
        <v>15200</v>
      </c>
      <c r="E210" s="25">
        <v>15300</v>
      </c>
    </row>
    <row r="211" spans="1:5" ht="15.75" thickBot="1" x14ac:dyDescent="0.3">
      <c r="A211" s="24" t="s">
        <v>49</v>
      </c>
      <c r="B211" s="31">
        <v>0</v>
      </c>
      <c r="C211" s="25">
        <v>0</v>
      </c>
      <c r="D211" s="25">
        <v>0</v>
      </c>
      <c r="E211" s="25">
        <v>0</v>
      </c>
    </row>
    <row r="212" spans="1:5" ht="15.75" thickBot="1" x14ac:dyDescent="0.3">
      <c r="A212" s="24" t="s">
        <v>50</v>
      </c>
      <c r="B212" s="31">
        <v>0</v>
      </c>
      <c r="C212" s="25">
        <v>0</v>
      </c>
      <c r="D212" s="25">
        <v>0</v>
      </c>
      <c r="E212" s="25">
        <v>0</v>
      </c>
    </row>
    <row r="213" spans="1:5" ht="15.75" thickBot="1" x14ac:dyDescent="0.3">
      <c r="A213" s="24" t="s">
        <v>51</v>
      </c>
      <c r="B213" s="31">
        <v>0</v>
      </c>
      <c r="C213" s="25">
        <v>0</v>
      </c>
      <c r="D213" s="25">
        <v>0</v>
      </c>
      <c r="E213" s="25">
        <v>0</v>
      </c>
    </row>
    <row r="214" spans="1:5" ht="15.75" thickBot="1" x14ac:dyDescent="0.3">
      <c r="A214" s="24" t="s">
        <v>52</v>
      </c>
      <c r="B214" s="31">
        <v>0</v>
      </c>
      <c r="C214" s="25">
        <v>0</v>
      </c>
      <c r="D214" s="25">
        <f>C214*1.03*0.99</f>
        <v>0</v>
      </c>
      <c r="E214" s="25">
        <f>D214*1.03*0.99</f>
        <v>0</v>
      </c>
    </row>
    <row r="215" spans="1:5" ht="15.75" thickBot="1" x14ac:dyDescent="0.3">
      <c r="A215" s="30" t="s">
        <v>53</v>
      </c>
      <c r="B215" s="31">
        <f>B214+B213+B212+B211+B210+B209+B208</f>
        <v>12000</v>
      </c>
      <c r="C215" s="31">
        <f>C214+C213+C212+C211+C210+C209+C208</f>
        <v>15000</v>
      </c>
      <c r="D215" s="31">
        <f>D214+D213+D212+D211+D210+D209+D208</f>
        <v>15200</v>
      </c>
      <c r="E215" s="31">
        <f>E214+E213+E212+E211+E210+E209+E208</f>
        <v>15300</v>
      </c>
    </row>
    <row r="216" spans="1:5" ht="15.75" thickBot="1" x14ac:dyDescent="0.3">
      <c r="A216" s="32" t="s">
        <v>54</v>
      </c>
      <c r="B216" s="33">
        <f>IF(B215-B200=0,0,"Error")</f>
        <v>0</v>
      </c>
      <c r="C216" s="33">
        <f>IF(C215-C200=0,0,"Error")</f>
        <v>0</v>
      </c>
      <c r="D216" s="33">
        <f>IF(D215-D200=0,0,"Error")</f>
        <v>0</v>
      </c>
      <c r="E216" s="33">
        <f>IF(E215-E200=0,0,"Error")</f>
        <v>0</v>
      </c>
    </row>
    <row r="217" spans="1:5" ht="15.75" thickBot="1" x14ac:dyDescent="0.3">
      <c r="A217" s="53"/>
      <c r="B217" s="54"/>
      <c r="C217" s="54"/>
      <c r="D217" s="54"/>
      <c r="E217" s="54"/>
    </row>
    <row r="218" spans="1:5" ht="24.75" thickBot="1" x14ac:dyDescent="0.3">
      <c r="A218" s="9" t="s">
        <v>99</v>
      </c>
      <c r="B218" s="55">
        <f>B200+B173+B152+B130+B104+B81+B58+B35</f>
        <v>215000</v>
      </c>
      <c r="C218" s="55">
        <f t="shared" ref="C218:E218" si="19">C200+C173+C152+C130+C104+C81+C58+C35</f>
        <v>156600</v>
      </c>
      <c r="D218" s="55">
        <f t="shared" si="19"/>
        <v>157000</v>
      </c>
      <c r="E218" s="55">
        <f t="shared" si="19"/>
        <v>157500</v>
      </c>
    </row>
    <row r="219" spans="1:5" ht="24.75" thickBot="1" x14ac:dyDescent="0.3">
      <c r="A219" s="9" t="s">
        <v>100</v>
      </c>
      <c r="B219" s="55">
        <f>B220+B221+B222+B223+B224+B225+B226+B227+B228</f>
        <v>215000</v>
      </c>
      <c r="C219" s="55">
        <f>C220+C221+C222+C223+C224+C225+C226+C227+C228</f>
        <v>156600</v>
      </c>
      <c r="D219" s="55">
        <f>D220+D221+D222+D223+D224+D225+D226+D227+D228</f>
        <v>157000</v>
      </c>
      <c r="E219" s="55">
        <f>E220+E221+E222+E223+E224+E225+E226+E227+E228</f>
        <v>157500</v>
      </c>
    </row>
    <row r="220" spans="1:5" ht="15.75" thickBot="1" x14ac:dyDescent="0.3">
      <c r="A220" s="24" t="s">
        <v>44</v>
      </c>
      <c r="B220" s="56">
        <f t="shared" ref="B220:E226" si="20">B208+B112+B89+B66+B43</f>
        <v>70000</v>
      </c>
      <c r="C220" s="56">
        <f t="shared" si="20"/>
        <v>70000</v>
      </c>
      <c r="D220" s="56">
        <f t="shared" si="20"/>
        <v>70000</v>
      </c>
      <c r="E220" s="56">
        <f t="shared" si="20"/>
        <v>70000</v>
      </c>
    </row>
    <row r="221" spans="1:5" ht="24.75" thickBot="1" x14ac:dyDescent="0.3">
      <c r="A221" s="24" t="s">
        <v>102</v>
      </c>
      <c r="B221" s="56">
        <f t="shared" si="20"/>
        <v>10000</v>
      </c>
      <c r="C221" s="56">
        <f t="shared" si="20"/>
        <v>10000</v>
      </c>
      <c r="D221" s="56">
        <f t="shared" si="20"/>
        <v>10000</v>
      </c>
      <c r="E221" s="56">
        <f t="shared" si="20"/>
        <v>10000</v>
      </c>
    </row>
    <row r="222" spans="1:5" ht="15.75" thickBot="1" x14ac:dyDescent="0.3">
      <c r="A222" s="24" t="s">
        <v>48</v>
      </c>
      <c r="B222" s="56">
        <f t="shared" si="20"/>
        <v>47550</v>
      </c>
      <c r="C222" s="56">
        <f t="shared" si="20"/>
        <v>69150</v>
      </c>
      <c r="D222" s="56">
        <f t="shared" si="20"/>
        <v>69550</v>
      </c>
      <c r="E222" s="56">
        <f t="shared" si="20"/>
        <v>70050</v>
      </c>
    </row>
    <row r="223" spans="1:5" ht="15.75" thickBot="1" x14ac:dyDescent="0.3">
      <c r="A223" s="24" t="s">
        <v>49</v>
      </c>
      <c r="B223" s="56">
        <f t="shared" si="20"/>
        <v>0</v>
      </c>
      <c r="C223" s="56">
        <f t="shared" si="20"/>
        <v>0</v>
      </c>
      <c r="D223" s="56">
        <f t="shared" si="20"/>
        <v>0</v>
      </c>
      <c r="E223" s="56">
        <f t="shared" si="20"/>
        <v>0</v>
      </c>
    </row>
    <row r="224" spans="1:5" ht="15.75" thickBot="1" x14ac:dyDescent="0.3">
      <c r="A224" s="24" t="s">
        <v>50</v>
      </c>
      <c r="B224" s="56">
        <f t="shared" si="20"/>
        <v>0</v>
      </c>
      <c r="C224" s="56">
        <f t="shared" si="20"/>
        <v>0</v>
      </c>
      <c r="D224" s="56">
        <f t="shared" si="20"/>
        <v>0</v>
      </c>
      <c r="E224" s="56">
        <f t="shared" si="20"/>
        <v>0</v>
      </c>
    </row>
    <row r="225" spans="1:5" ht="15.75" thickBot="1" x14ac:dyDescent="0.3">
      <c r="A225" s="24" t="s">
        <v>51</v>
      </c>
      <c r="B225" s="56">
        <f t="shared" si="20"/>
        <v>0</v>
      </c>
      <c r="C225" s="56">
        <f t="shared" si="20"/>
        <v>0</v>
      </c>
      <c r="D225" s="56">
        <f t="shared" si="20"/>
        <v>0</v>
      </c>
      <c r="E225" s="56">
        <f t="shared" si="20"/>
        <v>0</v>
      </c>
    </row>
    <row r="226" spans="1:5" ht="15.75" thickBot="1" x14ac:dyDescent="0.3">
      <c r="A226" s="24" t="s">
        <v>52</v>
      </c>
      <c r="B226" s="56">
        <f t="shared" si="20"/>
        <v>450</v>
      </c>
      <c r="C226" s="56">
        <f t="shared" si="20"/>
        <v>450</v>
      </c>
      <c r="D226" s="56">
        <f t="shared" si="20"/>
        <v>450</v>
      </c>
      <c r="E226" s="56">
        <f t="shared" si="20"/>
        <v>450</v>
      </c>
    </row>
    <row r="227" spans="1:5" ht="15.75" thickBot="1" x14ac:dyDescent="0.3">
      <c r="A227" s="24" t="s">
        <v>80</v>
      </c>
      <c r="B227" s="25">
        <f>B181+B160+B138</f>
        <v>0</v>
      </c>
      <c r="C227" s="25">
        <f t="shared" ref="C227:E227" si="21">C181+C160+C138</f>
        <v>0</v>
      </c>
      <c r="D227" s="25">
        <f t="shared" si="21"/>
        <v>0</v>
      </c>
      <c r="E227" s="25">
        <f t="shared" si="21"/>
        <v>0</v>
      </c>
    </row>
    <row r="228" spans="1:5" ht="15.75" thickBot="1" x14ac:dyDescent="0.3">
      <c r="A228" s="24" t="s">
        <v>103</v>
      </c>
      <c r="B228" s="25">
        <f>B183+B161+B139</f>
        <v>87000</v>
      </c>
      <c r="C228" s="25">
        <f t="shared" ref="C228:E228" si="22">C183+C161+C139</f>
        <v>7000</v>
      </c>
      <c r="D228" s="25">
        <f t="shared" si="22"/>
        <v>7000</v>
      </c>
      <c r="E228" s="25">
        <f t="shared" si="22"/>
        <v>7000</v>
      </c>
    </row>
    <row r="229" spans="1:5" ht="15.75" thickBot="1" x14ac:dyDescent="0.3">
      <c r="A229" s="32" t="s">
        <v>54</v>
      </c>
      <c r="B229" s="33">
        <f>IF(B219-B218=0,0,"Error")</f>
        <v>0</v>
      </c>
      <c r="C229" s="33">
        <f>IF(C219-C218=0,0,"Error")</f>
        <v>0</v>
      </c>
      <c r="D229" s="33">
        <f>IF(D219-D218=0,0,"Error")</f>
        <v>0</v>
      </c>
      <c r="E229" s="33">
        <f>IF(E219-E218=0,0,"Error")</f>
        <v>0</v>
      </c>
    </row>
  </sheetData>
  <mergeCells count="72">
    <mergeCell ref="A2:E2"/>
    <mergeCell ref="A28:E28"/>
    <mergeCell ref="A3:E3"/>
    <mergeCell ref="B5:E5"/>
    <mergeCell ref="B6:E6"/>
    <mergeCell ref="B7:E7"/>
    <mergeCell ref="A8:E8"/>
    <mergeCell ref="A9:E11"/>
    <mergeCell ref="B12:E12"/>
    <mergeCell ref="A13:A14"/>
    <mergeCell ref="B17:E17"/>
    <mergeCell ref="A18:E18"/>
    <mergeCell ref="A63:E63"/>
    <mergeCell ref="B29:E29"/>
    <mergeCell ref="F29:F31"/>
    <mergeCell ref="B30:E30"/>
    <mergeCell ref="B31:E31"/>
    <mergeCell ref="A32:A33"/>
    <mergeCell ref="A40:E40"/>
    <mergeCell ref="A41:A42"/>
    <mergeCell ref="B52:E52"/>
    <mergeCell ref="B53:E53"/>
    <mergeCell ref="B54:E54"/>
    <mergeCell ref="A55:A56"/>
    <mergeCell ref="A109:E109"/>
    <mergeCell ref="A64:A65"/>
    <mergeCell ref="B75:E75"/>
    <mergeCell ref="B76:E76"/>
    <mergeCell ref="B77:E77"/>
    <mergeCell ref="A78:A79"/>
    <mergeCell ref="A86:E86"/>
    <mergeCell ref="A87:A88"/>
    <mergeCell ref="B98:E98"/>
    <mergeCell ref="B99:E99"/>
    <mergeCell ref="B100:E100"/>
    <mergeCell ref="A101:A102"/>
    <mergeCell ref="B145:E145"/>
    <mergeCell ref="A110:A111"/>
    <mergeCell ref="A121:E121"/>
    <mergeCell ref="A122:E122"/>
    <mergeCell ref="B123:E123"/>
    <mergeCell ref="B125:E125"/>
    <mergeCell ref="B126:E126"/>
    <mergeCell ref="A127:A128"/>
    <mergeCell ref="A135:E135"/>
    <mergeCell ref="A136:A137"/>
    <mergeCell ref="A142:A144"/>
    <mergeCell ref="B142:E144"/>
    <mergeCell ref="B185:E186"/>
    <mergeCell ref="B147:E147"/>
    <mergeCell ref="B148:E148"/>
    <mergeCell ref="A149:A150"/>
    <mergeCell ref="A157:E157"/>
    <mergeCell ref="A158:A159"/>
    <mergeCell ref="A164:A166"/>
    <mergeCell ref="B164:E166"/>
    <mergeCell ref="A1:E1"/>
    <mergeCell ref="A197:A198"/>
    <mergeCell ref="A205:E205"/>
    <mergeCell ref="A206:A207"/>
    <mergeCell ref="B187:E187"/>
    <mergeCell ref="A188:E188"/>
    <mergeCell ref="A193:E193"/>
    <mergeCell ref="B194:E194"/>
    <mergeCell ref="B195:E195"/>
    <mergeCell ref="B196:E196"/>
    <mergeCell ref="B168:E168"/>
    <mergeCell ref="B169:E169"/>
    <mergeCell ref="A170:A171"/>
    <mergeCell ref="A178:E178"/>
    <mergeCell ref="A179:A180"/>
    <mergeCell ref="A185:A186"/>
  </mergeCells>
  <pageMargins left="0.25" right="0.24" top="0.75" bottom="0.75" header="0.3" footer="0.3"/>
  <pageSetup scale="1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7"/>
  <sheetViews>
    <sheetView view="pageBreakPreview" topLeftCell="A238" zoomScale="60" zoomScaleNormal="110" workbookViewId="0">
      <selection sqref="A1:E1"/>
    </sheetView>
  </sheetViews>
  <sheetFormatPr defaultRowHeight="15" x14ac:dyDescent="0.25"/>
  <cols>
    <col min="1" max="1" width="21.42578125" customWidth="1"/>
    <col min="2" max="2" width="15" customWidth="1"/>
    <col min="3" max="3" width="15.5703125" customWidth="1"/>
    <col min="4" max="4" width="14.7109375" customWidth="1"/>
    <col min="5" max="5" width="14.5703125" customWidth="1"/>
  </cols>
  <sheetData>
    <row r="1" spans="1:5" ht="15.75" x14ac:dyDescent="0.25">
      <c r="A1" s="294" t="s">
        <v>367</v>
      </c>
      <c r="B1" s="294"/>
      <c r="C1" s="294"/>
      <c r="D1" s="294"/>
      <c r="E1" s="294"/>
    </row>
    <row r="2" spans="1:5" ht="18" customHeight="1" x14ac:dyDescent="0.25">
      <c r="A2" s="421" t="s">
        <v>336</v>
      </c>
      <c r="B2" s="421"/>
      <c r="C2" s="421"/>
      <c r="D2" s="421"/>
      <c r="E2" s="421"/>
    </row>
    <row r="3" spans="1:5" ht="18" customHeight="1" x14ac:dyDescent="0.25">
      <c r="A3" s="365" t="s">
        <v>337</v>
      </c>
      <c r="B3" s="365"/>
      <c r="C3" s="365"/>
      <c r="D3" s="365"/>
      <c r="E3" s="365"/>
    </row>
    <row r="4" spans="1:5" ht="15.75" thickBot="1" x14ac:dyDescent="0.3"/>
    <row r="5" spans="1:5" ht="26.25" thickBot="1" x14ac:dyDescent="0.3">
      <c r="A5" s="2" t="s">
        <v>2</v>
      </c>
      <c r="B5" s="366" t="s">
        <v>104</v>
      </c>
      <c r="C5" s="366"/>
      <c r="D5" s="366"/>
      <c r="E5" s="366"/>
    </row>
    <row r="6" spans="1:5" ht="15.75" thickBot="1" x14ac:dyDescent="0.3">
      <c r="A6" s="2" t="s">
        <v>4</v>
      </c>
      <c r="B6" s="367" t="s">
        <v>105</v>
      </c>
      <c r="C6" s="368"/>
      <c r="D6" s="368"/>
      <c r="E6" s="369"/>
    </row>
    <row r="7" spans="1:5" ht="26.25" thickBot="1" x14ac:dyDescent="0.3">
      <c r="A7" s="2" t="s">
        <v>6</v>
      </c>
      <c r="B7" s="370" t="s">
        <v>338</v>
      </c>
      <c r="C7" s="371"/>
      <c r="D7" s="371"/>
      <c r="E7" s="372"/>
    </row>
    <row r="8" spans="1:5" ht="15.75" thickBot="1" x14ac:dyDescent="0.3">
      <c r="A8" s="373" t="s">
        <v>8</v>
      </c>
      <c r="B8" s="374"/>
      <c r="C8" s="374"/>
      <c r="D8" s="374"/>
      <c r="E8" s="375"/>
    </row>
    <row r="9" spans="1:5" ht="15" customHeight="1" x14ac:dyDescent="0.25">
      <c r="A9" s="409" t="s">
        <v>339</v>
      </c>
      <c r="B9" s="410"/>
      <c r="C9" s="410"/>
      <c r="D9" s="410"/>
      <c r="E9" s="411"/>
    </row>
    <row r="10" spans="1:5" ht="53.25" customHeight="1" x14ac:dyDescent="0.25">
      <c r="A10" s="412"/>
      <c r="B10" s="413"/>
      <c r="C10" s="413"/>
      <c r="D10" s="413"/>
      <c r="E10" s="414"/>
    </row>
    <row r="11" spans="1:5" ht="2.25" customHeight="1" thickBot="1" x14ac:dyDescent="0.3">
      <c r="A11" s="415"/>
      <c r="B11" s="416"/>
      <c r="C11" s="416"/>
      <c r="D11" s="416"/>
      <c r="E11" s="417"/>
    </row>
    <row r="12" spans="1:5" ht="85.5" customHeight="1" thickBot="1" x14ac:dyDescent="0.3">
      <c r="A12" s="3" t="s">
        <v>10</v>
      </c>
      <c r="B12" s="403" t="s">
        <v>106</v>
      </c>
      <c r="C12" s="404"/>
      <c r="D12" s="404"/>
      <c r="E12" s="405"/>
    </row>
    <row r="13" spans="1:5" ht="23.25" customHeight="1" x14ac:dyDescent="0.25">
      <c r="A13" s="295" t="s">
        <v>340</v>
      </c>
      <c r="B13" s="4">
        <v>2019</v>
      </c>
      <c r="C13" s="4">
        <v>2020</v>
      </c>
      <c r="D13" s="4">
        <v>2021</v>
      </c>
      <c r="E13" s="4">
        <v>2022</v>
      </c>
    </row>
    <row r="14" spans="1:5" ht="15.75" thickBot="1" x14ac:dyDescent="0.3">
      <c r="A14" s="296"/>
      <c r="B14" s="5" t="s">
        <v>13</v>
      </c>
      <c r="C14" s="5" t="s">
        <v>14</v>
      </c>
      <c r="D14" s="5" t="s">
        <v>14</v>
      </c>
      <c r="E14" s="5" t="s">
        <v>14</v>
      </c>
    </row>
    <row r="15" spans="1:5" ht="15.75" thickBot="1" x14ac:dyDescent="0.3">
      <c r="A15" s="201" t="s">
        <v>341</v>
      </c>
      <c r="B15" s="16" t="s">
        <v>16</v>
      </c>
      <c r="C15" s="16" t="s">
        <v>17</v>
      </c>
      <c r="D15" s="16" t="s">
        <v>17</v>
      </c>
      <c r="E15" s="16" t="s">
        <v>17</v>
      </c>
    </row>
    <row r="16" spans="1:5" ht="15.75" thickBot="1" x14ac:dyDescent="0.3">
      <c r="A16" s="15" t="s">
        <v>342</v>
      </c>
      <c r="B16" s="16" t="s">
        <v>16</v>
      </c>
      <c r="C16" s="16" t="s">
        <v>17</v>
      </c>
      <c r="D16" s="16" t="s">
        <v>17</v>
      </c>
      <c r="E16" s="16" t="s">
        <v>17</v>
      </c>
    </row>
    <row r="17" spans="1:5" ht="23.25" thickBot="1" x14ac:dyDescent="0.3">
      <c r="A17" s="15" t="s">
        <v>108</v>
      </c>
      <c r="B17" s="16" t="s">
        <v>16</v>
      </c>
      <c r="C17" s="16" t="s">
        <v>17</v>
      </c>
      <c r="D17" s="16" t="s">
        <v>17</v>
      </c>
      <c r="E17" s="16" t="s">
        <v>17</v>
      </c>
    </row>
    <row r="18" spans="1:5" ht="78.75" customHeight="1" thickBot="1" x14ac:dyDescent="0.3">
      <c r="A18" s="9" t="s">
        <v>19</v>
      </c>
      <c r="B18" s="418" t="s">
        <v>107</v>
      </c>
      <c r="C18" s="419"/>
      <c r="D18" s="419"/>
      <c r="E18" s="420"/>
    </row>
    <row r="19" spans="1:5" ht="23.25" customHeight="1" thickBot="1" x14ac:dyDescent="0.3">
      <c r="A19" s="303" t="s">
        <v>343</v>
      </c>
      <c r="B19" s="304"/>
      <c r="C19" s="304"/>
      <c r="D19" s="304"/>
      <c r="E19" s="305"/>
    </row>
    <row r="20" spans="1:5" ht="15.75" thickBot="1" x14ac:dyDescent="0.3">
      <c r="A20" s="201" t="s">
        <v>341</v>
      </c>
      <c r="B20" s="16" t="s">
        <v>16</v>
      </c>
      <c r="C20" s="16" t="s">
        <v>17</v>
      </c>
      <c r="D20" s="16" t="s">
        <v>17</v>
      </c>
      <c r="E20" s="16" t="s">
        <v>17</v>
      </c>
    </row>
    <row r="21" spans="1:5" ht="15.75" thickBot="1" x14ac:dyDescent="0.3">
      <c r="A21" s="15" t="s">
        <v>342</v>
      </c>
      <c r="B21" s="16" t="s">
        <v>16</v>
      </c>
      <c r="C21" s="16" t="s">
        <v>17</v>
      </c>
      <c r="D21" s="16" t="s">
        <v>17</v>
      </c>
      <c r="E21" s="16" t="s">
        <v>17</v>
      </c>
    </row>
    <row r="22" spans="1:5" ht="23.25" thickBot="1" x14ac:dyDescent="0.3">
      <c r="A22" s="15" t="s">
        <v>108</v>
      </c>
      <c r="B22" s="16" t="s">
        <v>16</v>
      </c>
      <c r="C22" s="16" t="s">
        <v>17</v>
      </c>
      <c r="D22" s="16" t="s">
        <v>17</v>
      </c>
      <c r="E22" s="16" t="s">
        <v>17</v>
      </c>
    </row>
    <row r="23" spans="1:5" ht="15.75" thickBot="1" x14ac:dyDescent="0.3">
      <c r="A23" s="400" t="s">
        <v>109</v>
      </c>
      <c r="B23" s="401"/>
      <c r="C23" s="401"/>
      <c r="D23" s="401"/>
      <c r="E23" s="402"/>
    </row>
    <row r="24" spans="1:5" ht="15.75" thickBot="1" x14ac:dyDescent="0.3">
      <c r="A24" s="306" t="s">
        <v>344</v>
      </c>
      <c r="B24" s="307"/>
      <c r="C24" s="307"/>
      <c r="D24" s="307"/>
      <c r="E24" s="308"/>
    </row>
    <row r="25" spans="1:5" ht="29.25" customHeight="1" thickBot="1" x14ac:dyDescent="0.3">
      <c r="A25" s="18" t="s">
        <v>345</v>
      </c>
      <c r="B25" s="403" t="s">
        <v>110</v>
      </c>
      <c r="C25" s="404"/>
      <c r="D25" s="404"/>
      <c r="E25" s="405"/>
    </row>
    <row r="26" spans="1:5" ht="31.5" customHeight="1" thickBot="1" x14ac:dyDescent="0.3">
      <c r="A26" s="15" t="s">
        <v>32</v>
      </c>
      <c r="B26" s="406" t="s">
        <v>111</v>
      </c>
      <c r="C26" s="407"/>
      <c r="D26" s="407"/>
      <c r="E26" s="408"/>
    </row>
    <row r="27" spans="1:5" ht="15.75" thickBot="1" x14ac:dyDescent="0.3">
      <c r="A27" s="15" t="s">
        <v>34</v>
      </c>
      <c r="B27" s="320" t="s">
        <v>112</v>
      </c>
      <c r="C27" s="315"/>
      <c r="D27" s="315"/>
      <c r="E27" s="316"/>
    </row>
    <row r="28" spans="1:5" ht="12.75" customHeight="1" x14ac:dyDescent="0.25">
      <c r="A28" s="295"/>
      <c r="B28" s="19">
        <v>2019</v>
      </c>
      <c r="C28" s="19">
        <v>2020</v>
      </c>
      <c r="D28" s="19">
        <v>2021</v>
      </c>
      <c r="E28" s="19">
        <v>2022</v>
      </c>
    </row>
    <row r="29" spans="1:5" ht="15.75" customHeight="1" thickBot="1" x14ac:dyDescent="0.3">
      <c r="A29" s="296"/>
      <c r="B29" s="20" t="s">
        <v>13</v>
      </c>
      <c r="C29" s="20" t="s">
        <v>14</v>
      </c>
      <c r="D29" s="20" t="s">
        <v>14</v>
      </c>
      <c r="E29" s="20" t="s">
        <v>14</v>
      </c>
    </row>
    <row r="30" spans="1:5" ht="15.75" thickBot="1" x14ac:dyDescent="0.3">
      <c r="A30" s="15" t="s">
        <v>36</v>
      </c>
      <c r="B30" s="21">
        <v>356</v>
      </c>
      <c r="C30" s="21">
        <v>356</v>
      </c>
      <c r="D30" s="21">
        <v>356</v>
      </c>
      <c r="E30" s="21">
        <v>356</v>
      </c>
    </row>
    <row r="31" spans="1:5" ht="15.75" thickBot="1" x14ac:dyDescent="0.3">
      <c r="A31" s="15" t="s">
        <v>37</v>
      </c>
      <c r="B31" s="21">
        <v>1513000</v>
      </c>
      <c r="C31" s="21">
        <v>1633000</v>
      </c>
      <c r="D31" s="21">
        <v>1633000</v>
      </c>
      <c r="E31" s="21">
        <v>1633000</v>
      </c>
    </row>
    <row r="32" spans="1:5" ht="15.75" thickBot="1" x14ac:dyDescent="0.3">
      <c r="A32" s="15" t="s">
        <v>38</v>
      </c>
      <c r="B32" s="21">
        <f>B31/B30</f>
        <v>4250</v>
      </c>
      <c r="C32" s="21">
        <f t="shared" ref="C32:E32" si="0">C31/C30</f>
        <v>4587.0786516853932</v>
      </c>
      <c r="D32" s="21">
        <f t="shared" si="0"/>
        <v>4587.0786516853932</v>
      </c>
      <c r="E32" s="21">
        <f t="shared" si="0"/>
        <v>4587.0786516853932</v>
      </c>
    </row>
    <row r="33" spans="1:5" ht="15.75" thickBot="1" x14ac:dyDescent="0.3">
      <c r="A33" s="15" t="s">
        <v>39</v>
      </c>
      <c r="B33" s="200" t="s">
        <v>40</v>
      </c>
      <c r="C33" s="23">
        <f>C30/B30-1</f>
        <v>0</v>
      </c>
      <c r="D33" s="23">
        <f t="shared" ref="D33:E35" si="1">D30/C30-1</f>
        <v>0</v>
      </c>
      <c r="E33" s="23">
        <f t="shared" si="1"/>
        <v>0</v>
      </c>
    </row>
    <row r="34" spans="1:5" ht="15.75" thickBot="1" x14ac:dyDescent="0.3">
      <c r="A34" s="15" t="s">
        <v>41</v>
      </c>
      <c r="B34" s="200" t="s">
        <v>40</v>
      </c>
      <c r="C34" s="23">
        <f>C31/B31-1</f>
        <v>7.9312623925974934E-2</v>
      </c>
      <c r="D34" s="23">
        <f t="shared" si="1"/>
        <v>0</v>
      </c>
      <c r="E34" s="23">
        <f t="shared" si="1"/>
        <v>0</v>
      </c>
    </row>
    <row r="35" spans="1:5" ht="23.25" thickBot="1" x14ac:dyDescent="0.3">
      <c r="A35" s="15" t="s">
        <v>42</v>
      </c>
      <c r="B35" s="200" t="s">
        <v>40</v>
      </c>
      <c r="C35" s="23">
        <f>C32/B32-1</f>
        <v>7.9312623925974934E-2</v>
      </c>
      <c r="D35" s="23">
        <f t="shared" si="1"/>
        <v>0</v>
      </c>
      <c r="E35" s="23">
        <f t="shared" si="1"/>
        <v>0</v>
      </c>
    </row>
    <row r="36" spans="1:5" ht="15.75" thickBot="1" x14ac:dyDescent="0.3">
      <c r="A36" s="297" t="s">
        <v>43</v>
      </c>
      <c r="B36" s="298"/>
      <c r="C36" s="298"/>
      <c r="D36" s="298"/>
      <c r="E36" s="299"/>
    </row>
    <row r="37" spans="1:5" ht="12.75" customHeight="1" x14ac:dyDescent="0.25">
      <c r="A37" s="295"/>
      <c r="B37" s="19">
        <v>2019</v>
      </c>
      <c r="C37" s="19">
        <v>2020</v>
      </c>
      <c r="D37" s="19">
        <v>2021</v>
      </c>
      <c r="E37" s="19">
        <v>2022</v>
      </c>
    </row>
    <row r="38" spans="1:5" ht="12" customHeight="1" thickBot="1" x14ac:dyDescent="0.3">
      <c r="A38" s="296"/>
      <c r="B38" s="20" t="s">
        <v>13</v>
      </c>
      <c r="C38" s="20" t="s">
        <v>14</v>
      </c>
      <c r="D38" s="20" t="s">
        <v>14</v>
      </c>
      <c r="E38" s="20" t="s">
        <v>14</v>
      </c>
    </row>
    <row r="39" spans="1:5" ht="15.75" thickBot="1" x14ac:dyDescent="0.3">
      <c r="A39" s="24" t="s">
        <v>44</v>
      </c>
      <c r="B39" s="25">
        <v>677000</v>
      </c>
      <c r="C39" s="25">
        <v>795000</v>
      </c>
      <c r="D39" s="25">
        <v>795000</v>
      </c>
      <c r="E39" s="25">
        <v>795000</v>
      </c>
    </row>
    <row r="40" spans="1:5" ht="24.75" thickBot="1" x14ac:dyDescent="0.3">
      <c r="A40" s="24" t="s">
        <v>102</v>
      </c>
      <c r="B40" s="25">
        <v>60000</v>
      </c>
      <c r="C40" s="25">
        <v>62000</v>
      </c>
      <c r="D40" s="25">
        <v>62000</v>
      </c>
      <c r="E40" s="25">
        <v>62000</v>
      </c>
    </row>
    <row r="41" spans="1:5" ht="15.75" thickBot="1" x14ac:dyDescent="0.3">
      <c r="A41" s="24" t="s">
        <v>48</v>
      </c>
      <c r="B41" s="25">
        <v>776000</v>
      </c>
      <c r="C41" s="25">
        <v>776000</v>
      </c>
      <c r="D41" s="25">
        <v>776000</v>
      </c>
      <c r="E41" s="25">
        <v>776000</v>
      </c>
    </row>
    <row r="42" spans="1:5" ht="15.75" thickBot="1" x14ac:dyDescent="0.3">
      <c r="A42" s="24" t="s">
        <v>49</v>
      </c>
      <c r="B42" s="31"/>
      <c r="C42" s="25"/>
      <c r="D42" s="25"/>
      <c r="E42" s="25"/>
    </row>
    <row r="43" spans="1:5" ht="16.5" customHeight="1" thickBot="1" x14ac:dyDescent="0.3">
      <c r="A43" s="24" t="s">
        <v>50</v>
      </c>
      <c r="B43" s="31"/>
      <c r="C43" s="25"/>
      <c r="D43" s="25"/>
      <c r="E43" s="25"/>
    </row>
    <row r="44" spans="1:5" ht="15.75" thickBot="1" x14ac:dyDescent="0.3">
      <c r="A44" s="24" t="s">
        <v>51</v>
      </c>
      <c r="B44" s="31"/>
      <c r="C44" s="25"/>
      <c r="D44" s="25"/>
      <c r="E44" s="25"/>
    </row>
    <row r="45" spans="1:5" ht="24.75" thickBot="1" x14ac:dyDescent="0.3">
      <c r="A45" s="24" t="s">
        <v>52</v>
      </c>
      <c r="B45" s="31"/>
      <c r="C45" s="25"/>
      <c r="D45" s="25"/>
      <c r="E45" s="25"/>
    </row>
    <row r="46" spans="1:5" ht="19.5" customHeight="1" thickBot="1" x14ac:dyDescent="0.3">
      <c r="A46" s="48" t="s">
        <v>53</v>
      </c>
      <c r="B46" s="31">
        <f>B45+B44+B43+B42+B41+B40+B39</f>
        <v>1513000</v>
      </c>
      <c r="C46" s="31">
        <f>C45+C44+C43+C42+C41+C40+C39</f>
        <v>1633000</v>
      </c>
      <c r="D46" s="31">
        <f>D45+D44+D43+D42+D41+D40+D39</f>
        <v>1633000</v>
      </c>
      <c r="E46" s="31">
        <f>E45+E44+E43+E42+E41+E40+E39</f>
        <v>1633000</v>
      </c>
    </row>
    <row r="47" spans="1:5" ht="15.75" thickBot="1" x14ac:dyDescent="0.3">
      <c r="A47" s="32" t="s">
        <v>54</v>
      </c>
      <c r="B47" s="33">
        <f>IF(B46-B31=0,0,"Error")</f>
        <v>0</v>
      </c>
      <c r="C47" s="33">
        <f>IF(C46-C31=0,0,"Error")</f>
        <v>0</v>
      </c>
      <c r="D47" s="33">
        <f>IF(D46-D31=0,0,"Error")</f>
        <v>0</v>
      </c>
      <c r="E47" s="33">
        <f>IF(E46-E31=0,0,"Error")</f>
        <v>0</v>
      </c>
    </row>
    <row r="48" spans="1:5" ht="15.75" thickBot="1" x14ac:dyDescent="0.3">
      <c r="A48" s="18" t="s">
        <v>87</v>
      </c>
      <c r="B48" s="383" t="s">
        <v>113</v>
      </c>
      <c r="C48" s="384"/>
      <c r="D48" s="384"/>
      <c r="E48" s="385"/>
    </row>
    <row r="49" spans="1:5" ht="36" customHeight="1" thickBot="1" x14ac:dyDescent="0.3">
      <c r="A49" s="15" t="s">
        <v>32</v>
      </c>
      <c r="B49" s="312" t="s">
        <v>114</v>
      </c>
      <c r="C49" s="313"/>
      <c r="D49" s="313"/>
      <c r="E49" s="395"/>
    </row>
    <row r="50" spans="1:5" ht="15.75" thickBot="1" x14ac:dyDescent="0.3">
      <c r="A50" s="15" t="s">
        <v>34</v>
      </c>
      <c r="B50" s="320" t="s">
        <v>115</v>
      </c>
      <c r="C50" s="315"/>
      <c r="D50" s="315"/>
      <c r="E50" s="316"/>
    </row>
    <row r="51" spans="1:5" ht="11.25" customHeight="1" x14ac:dyDescent="0.25">
      <c r="A51" s="295"/>
      <c r="B51" s="19">
        <v>2019</v>
      </c>
      <c r="C51" s="19">
        <v>2020</v>
      </c>
      <c r="D51" s="19">
        <v>2021</v>
      </c>
      <c r="E51" s="19">
        <v>2022</v>
      </c>
    </row>
    <row r="52" spans="1:5" ht="12.75" customHeight="1" thickBot="1" x14ac:dyDescent="0.3">
      <c r="A52" s="296"/>
      <c r="B52" s="20" t="s">
        <v>13</v>
      </c>
      <c r="C52" s="20" t="s">
        <v>14</v>
      </c>
      <c r="D52" s="20" t="s">
        <v>14</v>
      </c>
      <c r="E52" s="20" t="s">
        <v>14</v>
      </c>
    </row>
    <row r="53" spans="1:5" ht="15.75" thickBot="1" x14ac:dyDescent="0.3">
      <c r="A53" s="15" t="s">
        <v>36</v>
      </c>
      <c r="B53" s="21">
        <v>50</v>
      </c>
      <c r="C53" s="21">
        <v>50</v>
      </c>
      <c r="D53" s="21">
        <v>50</v>
      </c>
      <c r="E53" s="21">
        <v>50</v>
      </c>
    </row>
    <row r="54" spans="1:5" ht="15.75" thickBot="1" x14ac:dyDescent="0.3">
      <c r="A54" s="15" t="s">
        <v>37</v>
      </c>
      <c r="B54" s="21">
        <v>209750</v>
      </c>
      <c r="C54" s="21">
        <v>209750</v>
      </c>
      <c r="D54" s="21">
        <v>239776</v>
      </c>
      <c r="E54" s="21">
        <v>239776</v>
      </c>
    </row>
    <row r="55" spans="1:5" ht="15.75" thickBot="1" x14ac:dyDescent="0.3">
      <c r="A55" s="15" t="s">
        <v>38</v>
      </c>
      <c r="B55" s="21">
        <f>B54/B53</f>
        <v>4195</v>
      </c>
      <c r="C55" s="21">
        <f>C54/C53</f>
        <v>4195</v>
      </c>
      <c r="D55" s="21">
        <f>D54/D53</f>
        <v>4795.5200000000004</v>
      </c>
      <c r="E55" s="21">
        <f>E54/E53</f>
        <v>4795.5200000000004</v>
      </c>
    </row>
    <row r="56" spans="1:5" ht="15.75" thickBot="1" x14ac:dyDescent="0.3">
      <c r="A56" s="15" t="s">
        <v>39</v>
      </c>
      <c r="B56" s="200" t="s">
        <v>40</v>
      </c>
      <c r="C56" s="23">
        <f>C53/B53-1</f>
        <v>0</v>
      </c>
      <c r="D56" s="23">
        <f t="shared" ref="D56:E58" si="2">D53/C53-1</f>
        <v>0</v>
      </c>
      <c r="E56" s="23">
        <f t="shared" si="2"/>
        <v>0</v>
      </c>
    </row>
    <row r="57" spans="1:5" ht="15.75" thickBot="1" x14ac:dyDescent="0.3">
      <c r="A57" s="15" t="s">
        <v>41</v>
      </c>
      <c r="B57" s="200" t="s">
        <v>40</v>
      </c>
      <c r="C57" s="23">
        <f>C54/B54-1</f>
        <v>0</v>
      </c>
      <c r="D57" s="23">
        <f t="shared" si="2"/>
        <v>0.14315137067938011</v>
      </c>
      <c r="E57" s="23">
        <f t="shared" si="2"/>
        <v>0</v>
      </c>
    </row>
    <row r="58" spans="1:5" ht="23.25" thickBot="1" x14ac:dyDescent="0.3">
      <c r="A58" s="15" t="s">
        <v>42</v>
      </c>
      <c r="B58" s="200" t="s">
        <v>40</v>
      </c>
      <c r="C58" s="23">
        <f>C55/B55-1</f>
        <v>0</v>
      </c>
      <c r="D58" s="23">
        <f t="shared" si="2"/>
        <v>0.14315137067938033</v>
      </c>
      <c r="E58" s="23">
        <f t="shared" si="2"/>
        <v>0</v>
      </c>
    </row>
    <row r="59" spans="1:5" ht="15.75" customHeight="1" thickBot="1" x14ac:dyDescent="0.3">
      <c r="A59" s="297" t="s">
        <v>116</v>
      </c>
      <c r="B59" s="298"/>
      <c r="C59" s="298"/>
      <c r="D59" s="298"/>
      <c r="E59" s="299"/>
    </row>
    <row r="60" spans="1:5" x14ac:dyDescent="0.25">
      <c r="A60" s="295"/>
      <c r="B60" s="19">
        <v>2018</v>
      </c>
      <c r="C60" s="19">
        <v>2019</v>
      </c>
      <c r="D60" s="19">
        <v>2020</v>
      </c>
      <c r="E60" s="19">
        <v>2021</v>
      </c>
    </row>
    <row r="61" spans="1:5" x14ac:dyDescent="0.25">
      <c r="A61" s="399"/>
      <c r="B61" s="19" t="s">
        <v>13</v>
      </c>
      <c r="C61" s="19" t="s">
        <v>14</v>
      </c>
      <c r="D61" s="19" t="s">
        <v>14</v>
      </c>
      <c r="E61" s="19" t="s">
        <v>14</v>
      </c>
    </row>
    <row r="62" spans="1:5" ht="15.75" thickBot="1" x14ac:dyDescent="0.3">
      <c r="A62" s="225" t="s">
        <v>44</v>
      </c>
      <c r="B62" s="226">
        <v>0</v>
      </c>
      <c r="C62" s="226">
        <v>0</v>
      </c>
      <c r="D62" s="226">
        <v>0</v>
      </c>
      <c r="E62" s="226">
        <v>0</v>
      </c>
    </row>
    <row r="63" spans="1:5" ht="24.75" thickBot="1" x14ac:dyDescent="0.3">
      <c r="A63" s="24" t="s">
        <v>102</v>
      </c>
      <c r="B63" s="60">
        <v>0</v>
      </c>
      <c r="C63" s="61">
        <v>0</v>
      </c>
      <c r="D63" s="61">
        <v>0</v>
      </c>
      <c r="E63" s="61">
        <v>0</v>
      </c>
    </row>
    <row r="64" spans="1:5" ht="15.75" thickBot="1" x14ac:dyDescent="0.3">
      <c r="A64" s="24" t="s">
        <v>48</v>
      </c>
      <c r="B64" s="62">
        <v>209750</v>
      </c>
      <c r="C64" s="63">
        <v>209750</v>
      </c>
      <c r="D64" s="63">
        <v>239776</v>
      </c>
      <c r="E64" s="63">
        <v>239776</v>
      </c>
    </row>
    <row r="65" spans="1:5" ht="15.75" thickBot="1" x14ac:dyDescent="0.3">
      <c r="A65" s="24" t="s">
        <v>49</v>
      </c>
      <c r="B65" s="25">
        <v>0</v>
      </c>
      <c r="C65" s="25">
        <v>0</v>
      </c>
      <c r="D65" s="25">
        <v>0</v>
      </c>
      <c r="E65" s="25"/>
    </row>
    <row r="66" spans="1:5" ht="18" customHeight="1" thickBot="1" x14ac:dyDescent="0.3">
      <c r="A66" s="24" t="s">
        <v>50</v>
      </c>
      <c r="B66" s="31">
        <v>0</v>
      </c>
      <c r="C66" s="25">
        <v>0</v>
      </c>
      <c r="D66" s="25">
        <v>0</v>
      </c>
      <c r="E66" s="25">
        <v>0</v>
      </c>
    </row>
    <row r="67" spans="1:5" ht="15.75" thickBot="1" x14ac:dyDescent="0.3">
      <c r="A67" s="24" t="s">
        <v>51</v>
      </c>
      <c r="B67" s="31">
        <v>0</v>
      </c>
      <c r="C67" s="25">
        <v>0</v>
      </c>
      <c r="D67" s="25">
        <v>0</v>
      </c>
      <c r="E67" s="25">
        <v>0</v>
      </c>
    </row>
    <row r="68" spans="1:5" ht="24.75" thickBot="1" x14ac:dyDescent="0.3">
      <c r="A68" s="24" t="s">
        <v>52</v>
      </c>
      <c r="B68" s="31">
        <v>0</v>
      </c>
      <c r="C68" s="25">
        <v>0</v>
      </c>
      <c r="D68" s="25">
        <v>0</v>
      </c>
      <c r="E68" s="25">
        <v>0</v>
      </c>
    </row>
    <row r="69" spans="1:5" ht="18.75" customHeight="1" thickBot="1" x14ac:dyDescent="0.3">
      <c r="A69" s="48" t="s">
        <v>60</v>
      </c>
      <c r="B69" s="31">
        <f>B68+B67+B66+B65+B64+B63+B62</f>
        <v>209750</v>
      </c>
      <c r="C69" s="31">
        <f>C68+C67+C66+C65+C64+C63+C62</f>
        <v>209750</v>
      </c>
      <c r="D69" s="31">
        <f>D68+D67+D66+D65+D64+D63+D62</f>
        <v>239776</v>
      </c>
      <c r="E69" s="31">
        <f>E68+E67+E66+E65+E64+E63+E62</f>
        <v>239776</v>
      </c>
    </row>
    <row r="70" spans="1:5" ht="15.75" thickBot="1" x14ac:dyDescent="0.3">
      <c r="A70" s="227" t="s">
        <v>54</v>
      </c>
      <c r="B70" s="64">
        <f>IF(B69-B54=0,0,"Error")</f>
        <v>0</v>
      </c>
      <c r="C70" s="64">
        <f>IF(C69-C54=0,0,"Error")</f>
        <v>0</v>
      </c>
      <c r="D70" s="64">
        <f>IF(D69-D54=0,0,"Error")</f>
        <v>0</v>
      </c>
      <c r="E70" s="64">
        <f>IF(E69-E54=0,0,"Error")</f>
        <v>0</v>
      </c>
    </row>
    <row r="71" spans="1:5" ht="20.25" customHeight="1" thickBot="1" x14ac:dyDescent="0.3">
      <c r="A71" s="18" t="s">
        <v>61</v>
      </c>
      <c r="B71" s="383" t="s">
        <v>117</v>
      </c>
      <c r="C71" s="384"/>
      <c r="D71" s="384"/>
      <c r="E71" s="385"/>
    </row>
    <row r="72" spans="1:5" ht="36.75" customHeight="1" thickBot="1" x14ac:dyDescent="0.3">
      <c r="A72" s="15" t="s">
        <v>32</v>
      </c>
      <c r="B72" s="312" t="s">
        <v>118</v>
      </c>
      <c r="C72" s="313"/>
      <c r="D72" s="313"/>
      <c r="E72" s="395"/>
    </row>
    <row r="73" spans="1:5" ht="15.75" thickBot="1" x14ac:dyDescent="0.3">
      <c r="A73" s="15" t="s">
        <v>34</v>
      </c>
      <c r="B73" s="320" t="s">
        <v>119</v>
      </c>
      <c r="C73" s="315"/>
      <c r="D73" s="315"/>
      <c r="E73" s="316"/>
    </row>
    <row r="74" spans="1:5" x14ac:dyDescent="0.25">
      <c r="A74" s="295"/>
      <c r="B74" s="19">
        <v>2019</v>
      </c>
      <c r="C74" s="19">
        <v>2020</v>
      </c>
      <c r="D74" s="19">
        <v>2021</v>
      </c>
      <c r="E74" s="19">
        <v>2022</v>
      </c>
    </row>
    <row r="75" spans="1:5" ht="14.25" customHeight="1" thickBot="1" x14ac:dyDescent="0.3">
      <c r="A75" s="296"/>
      <c r="B75" s="20" t="s">
        <v>13</v>
      </c>
      <c r="C75" s="20" t="s">
        <v>14</v>
      </c>
      <c r="D75" s="20" t="s">
        <v>14</v>
      </c>
      <c r="E75" s="20" t="s">
        <v>14</v>
      </c>
    </row>
    <row r="76" spans="1:5" ht="15.75" thickBot="1" x14ac:dyDescent="0.3">
      <c r="A76" s="15" t="s">
        <v>36</v>
      </c>
      <c r="B76" s="21">
        <v>220</v>
      </c>
      <c r="C76" s="21">
        <v>220</v>
      </c>
      <c r="D76" s="21">
        <v>220</v>
      </c>
      <c r="E76" s="21">
        <v>220</v>
      </c>
    </row>
    <row r="77" spans="1:5" ht="12.75" customHeight="1" thickBot="1" x14ac:dyDescent="0.3">
      <c r="A77" s="15" t="s">
        <v>37</v>
      </c>
      <c r="B77" s="21">
        <v>51000</v>
      </c>
      <c r="C77" s="21">
        <v>51000</v>
      </c>
      <c r="D77" s="21">
        <v>51000</v>
      </c>
      <c r="E77" s="21">
        <v>51000</v>
      </c>
    </row>
    <row r="78" spans="1:5" ht="13.5" customHeight="1" thickBot="1" x14ac:dyDescent="0.3">
      <c r="A78" s="15" t="s">
        <v>38</v>
      </c>
      <c r="B78" s="21">
        <f>B77/B76</f>
        <v>231.81818181818181</v>
      </c>
      <c r="C78" s="21">
        <f>C77/C76</f>
        <v>231.81818181818181</v>
      </c>
      <c r="D78" s="21">
        <f>D77/D76</f>
        <v>231.81818181818181</v>
      </c>
      <c r="E78" s="21">
        <f>E77/E76</f>
        <v>231.81818181818181</v>
      </c>
    </row>
    <row r="79" spans="1:5" ht="15.75" thickBot="1" x14ac:dyDescent="0.3">
      <c r="A79" s="15" t="s">
        <v>39</v>
      </c>
      <c r="B79" s="200" t="s">
        <v>40</v>
      </c>
      <c r="C79" s="23">
        <f>C76/B76-1</f>
        <v>0</v>
      </c>
      <c r="D79" s="23">
        <f t="shared" ref="D79:E81" si="3">D76/C76-1</f>
        <v>0</v>
      </c>
      <c r="E79" s="23">
        <f t="shared" si="3"/>
        <v>0</v>
      </c>
    </row>
    <row r="80" spans="1:5" ht="15.75" thickBot="1" x14ac:dyDescent="0.3">
      <c r="A80" s="15" t="s">
        <v>41</v>
      </c>
      <c r="B80" s="200" t="s">
        <v>40</v>
      </c>
      <c r="C80" s="23">
        <f>C77/B77-1</f>
        <v>0</v>
      </c>
      <c r="D80" s="23">
        <f t="shared" si="3"/>
        <v>0</v>
      </c>
      <c r="E80" s="23">
        <f t="shared" si="3"/>
        <v>0</v>
      </c>
    </row>
    <row r="81" spans="1:5" ht="23.25" thickBot="1" x14ac:dyDescent="0.3">
      <c r="A81" s="15" t="s">
        <v>42</v>
      </c>
      <c r="B81" s="200" t="s">
        <v>40</v>
      </c>
      <c r="C81" s="23">
        <f>C78/B78-1</f>
        <v>0</v>
      </c>
      <c r="D81" s="23">
        <f t="shared" si="3"/>
        <v>0</v>
      </c>
      <c r="E81" s="23">
        <f t="shared" si="3"/>
        <v>0</v>
      </c>
    </row>
    <row r="82" spans="1:5" ht="15.75" thickBot="1" x14ac:dyDescent="0.3">
      <c r="A82" s="297" t="s">
        <v>120</v>
      </c>
      <c r="B82" s="298"/>
      <c r="C82" s="298"/>
      <c r="D82" s="298"/>
      <c r="E82" s="299"/>
    </row>
    <row r="83" spans="1:5" x14ac:dyDescent="0.25">
      <c r="A83" s="295"/>
      <c r="B83" s="19">
        <v>2019</v>
      </c>
      <c r="C83" s="19">
        <v>2020</v>
      </c>
      <c r="D83" s="19">
        <v>2021</v>
      </c>
      <c r="E83" s="19">
        <v>2022</v>
      </c>
    </row>
    <row r="84" spans="1:5" x14ac:dyDescent="0.25">
      <c r="A84" s="399"/>
      <c r="B84" s="19" t="s">
        <v>13</v>
      </c>
      <c r="C84" s="19" t="s">
        <v>14</v>
      </c>
      <c r="D84" s="19" t="s">
        <v>14</v>
      </c>
      <c r="E84" s="19" t="s">
        <v>14</v>
      </c>
    </row>
    <row r="85" spans="1:5" ht="15.75" thickBot="1" x14ac:dyDescent="0.3">
      <c r="A85" s="225" t="s">
        <v>44</v>
      </c>
      <c r="B85" s="226">
        <v>0</v>
      </c>
      <c r="C85" s="226">
        <v>0</v>
      </c>
      <c r="D85" s="226">
        <v>0</v>
      </c>
      <c r="E85" s="226">
        <v>0</v>
      </c>
    </row>
    <row r="86" spans="1:5" ht="27" customHeight="1" thickBot="1" x14ac:dyDescent="0.3">
      <c r="A86" s="24" t="s">
        <v>102</v>
      </c>
      <c r="B86" s="60">
        <v>0</v>
      </c>
      <c r="C86" s="61">
        <v>0</v>
      </c>
      <c r="D86" s="61">
        <v>0</v>
      </c>
      <c r="E86" s="61">
        <v>0</v>
      </c>
    </row>
    <row r="87" spans="1:5" ht="15" customHeight="1" thickBot="1" x14ac:dyDescent="0.3">
      <c r="A87" s="24" t="s">
        <v>48</v>
      </c>
      <c r="B87" s="62">
        <v>51000</v>
      </c>
      <c r="C87" s="63">
        <v>51000</v>
      </c>
      <c r="D87" s="63">
        <v>51000</v>
      </c>
      <c r="E87" s="63">
        <v>51000</v>
      </c>
    </row>
    <row r="88" spans="1:5" ht="15.75" thickBot="1" x14ac:dyDescent="0.3">
      <c r="A88" s="24" t="s">
        <v>49</v>
      </c>
      <c r="B88" s="25">
        <v>0</v>
      </c>
      <c r="C88" s="25">
        <v>0</v>
      </c>
      <c r="D88" s="25">
        <v>0</v>
      </c>
      <c r="E88" s="25"/>
    </row>
    <row r="89" spans="1:5" ht="24.75" thickBot="1" x14ac:dyDescent="0.3">
      <c r="A89" s="24" t="s">
        <v>50</v>
      </c>
      <c r="B89" s="31">
        <v>0</v>
      </c>
      <c r="C89" s="25">
        <v>0</v>
      </c>
      <c r="D89" s="25">
        <v>0</v>
      </c>
      <c r="E89" s="25">
        <v>0</v>
      </c>
    </row>
    <row r="90" spans="1:5" ht="15.75" thickBot="1" x14ac:dyDescent="0.3">
      <c r="A90" s="24" t="s">
        <v>51</v>
      </c>
      <c r="B90" s="31">
        <v>0</v>
      </c>
      <c r="C90" s="25">
        <v>0</v>
      </c>
      <c r="D90" s="25">
        <v>0</v>
      </c>
      <c r="E90" s="25">
        <v>0</v>
      </c>
    </row>
    <row r="91" spans="1:5" ht="24.75" thickBot="1" x14ac:dyDescent="0.3">
      <c r="A91" s="24" t="s">
        <v>52</v>
      </c>
      <c r="B91" s="31">
        <v>0</v>
      </c>
      <c r="C91" s="25">
        <v>0</v>
      </c>
      <c r="D91" s="25">
        <v>0</v>
      </c>
      <c r="E91" s="25">
        <v>0</v>
      </c>
    </row>
    <row r="92" spans="1:5" ht="21" customHeight="1" thickBot="1" x14ac:dyDescent="0.3">
      <c r="A92" s="48" t="s">
        <v>65</v>
      </c>
      <c r="B92" s="31">
        <f>B91+B90+B89+B88+B87+B86+B85</f>
        <v>51000</v>
      </c>
      <c r="C92" s="31">
        <f>C91+C90+C89+C88+C87+C86+C85</f>
        <v>51000</v>
      </c>
      <c r="D92" s="31">
        <f>D91+D90+D89+D88+D87+D86+D85</f>
        <v>51000</v>
      </c>
      <c r="E92" s="31">
        <f>E91+E90+E89+E88+E87+E86+E85</f>
        <v>51000</v>
      </c>
    </row>
    <row r="93" spans="1:5" ht="15.75" thickBot="1" x14ac:dyDescent="0.3">
      <c r="A93" s="227" t="s">
        <v>54</v>
      </c>
      <c r="B93" s="64">
        <f>IF(B92-B77=0,0,"Error")</f>
        <v>0</v>
      </c>
      <c r="C93" s="64">
        <f>IF(C92-C77=0,0,"Error")</f>
        <v>0</v>
      </c>
      <c r="D93" s="64">
        <f>IF(D92-D77=0,0,"Error")</f>
        <v>0</v>
      </c>
      <c r="E93" s="64">
        <f>IF(E92-E77=0,0,"Error")</f>
        <v>0</v>
      </c>
    </row>
    <row r="94" spans="1:5" ht="16.5" customHeight="1" thickBot="1" x14ac:dyDescent="0.3">
      <c r="A94" s="18" t="s">
        <v>121</v>
      </c>
      <c r="B94" s="383" t="s">
        <v>122</v>
      </c>
      <c r="C94" s="384"/>
      <c r="D94" s="384"/>
      <c r="E94" s="385"/>
    </row>
    <row r="95" spans="1:5" ht="17.25" customHeight="1" thickBot="1" x14ac:dyDescent="0.3">
      <c r="A95" s="15" t="s">
        <v>32</v>
      </c>
      <c r="B95" s="312" t="s">
        <v>123</v>
      </c>
      <c r="C95" s="313"/>
      <c r="D95" s="313"/>
      <c r="E95" s="395"/>
    </row>
    <row r="96" spans="1:5" ht="15.75" thickBot="1" x14ac:dyDescent="0.3">
      <c r="A96" s="15" t="s">
        <v>34</v>
      </c>
      <c r="B96" s="320" t="s">
        <v>119</v>
      </c>
      <c r="C96" s="315"/>
      <c r="D96" s="315"/>
      <c r="E96" s="316"/>
    </row>
    <row r="97" spans="1:5" ht="15.75" customHeight="1" x14ac:dyDescent="0.25">
      <c r="A97" s="295"/>
      <c r="B97" s="19">
        <v>2019</v>
      </c>
      <c r="C97" s="19">
        <v>2020</v>
      </c>
      <c r="D97" s="19">
        <v>2021</v>
      </c>
      <c r="E97" s="19">
        <v>2022</v>
      </c>
    </row>
    <row r="98" spans="1:5" ht="18" customHeight="1" thickBot="1" x14ac:dyDescent="0.3">
      <c r="A98" s="296"/>
      <c r="B98" s="20" t="s">
        <v>13</v>
      </c>
      <c r="C98" s="20" t="s">
        <v>14</v>
      </c>
      <c r="D98" s="20" t="s">
        <v>14</v>
      </c>
      <c r="E98" s="20" t="s">
        <v>14</v>
      </c>
    </row>
    <row r="99" spans="1:5" ht="15" customHeight="1" thickBot="1" x14ac:dyDescent="0.3">
      <c r="A99" s="15" t="s">
        <v>36</v>
      </c>
      <c r="B99" s="21">
        <v>108</v>
      </c>
      <c r="C99" s="21">
        <v>108</v>
      </c>
      <c r="D99" s="21">
        <v>108</v>
      </c>
      <c r="E99" s="21">
        <v>108</v>
      </c>
    </row>
    <row r="100" spans="1:5" ht="17.25" customHeight="1" thickBot="1" x14ac:dyDescent="0.3">
      <c r="A100" s="15" t="s">
        <v>37</v>
      </c>
      <c r="B100" s="21">
        <v>35000</v>
      </c>
      <c r="C100" s="21">
        <v>35000</v>
      </c>
      <c r="D100" s="21">
        <v>35000</v>
      </c>
      <c r="E100" s="21">
        <v>35000</v>
      </c>
    </row>
    <row r="101" spans="1:5" ht="12.75" customHeight="1" thickBot="1" x14ac:dyDescent="0.3">
      <c r="A101" s="15" t="s">
        <v>38</v>
      </c>
      <c r="B101" s="21">
        <f>B100/B99</f>
        <v>324.07407407407408</v>
      </c>
      <c r="C101" s="21">
        <f>C100/C99</f>
        <v>324.07407407407408</v>
      </c>
      <c r="D101" s="21">
        <f>D100/D99</f>
        <v>324.07407407407408</v>
      </c>
      <c r="E101" s="21">
        <f>E100/E99</f>
        <v>324.07407407407408</v>
      </c>
    </row>
    <row r="102" spans="1:5" ht="17.25" customHeight="1" thickBot="1" x14ac:dyDescent="0.3">
      <c r="A102" s="15" t="s">
        <v>39</v>
      </c>
      <c r="B102" s="200" t="s">
        <v>40</v>
      </c>
      <c r="C102" s="23">
        <f>C99/B99-1</f>
        <v>0</v>
      </c>
      <c r="D102" s="23">
        <f t="shared" ref="D102:E104" si="4">D99/C99-1</f>
        <v>0</v>
      </c>
      <c r="E102" s="23">
        <f t="shared" si="4"/>
        <v>0</v>
      </c>
    </row>
    <row r="103" spans="1:5" ht="26.25" customHeight="1" thickBot="1" x14ac:dyDescent="0.3">
      <c r="A103" s="15" t="s">
        <v>41</v>
      </c>
      <c r="B103" s="200" t="s">
        <v>40</v>
      </c>
      <c r="C103" s="23">
        <f>C100/B100-1</f>
        <v>0</v>
      </c>
      <c r="D103" s="23">
        <f t="shared" si="4"/>
        <v>0</v>
      </c>
      <c r="E103" s="23">
        <f t="shared" si="4"/>
        <v>0</v>
      </c>
    </row>
    <row r="104" spans="1:5" ht="32.25" customHeight="1" thickBot="1" x14ac:dyDescent="0.3">
      <c r="A104" s="15" t="s">
        <v>42</v>
      </c>
      <c r="B104" s="200" t="s">
        <v>40</v>
      </c>
      <c r="C104" s="23">
        <f>C101/B101-1</f>
        <v>0</v>
      </c>
      <c r="D104" s="23">
        <f t="shared" si="4"/>
        <v>0</v>
      </c>
      <c r="E104" s="23">
        <f t="shared" si="4"/>
        <v>0</v>
      </c>
    </row>
    <row r="105" spans="1:5" ht="15.75" customHeight="1" thickBot="1" x14ac:dyDescent="0.3">
      <c r="A105" s="297" t="s">
        <v>124</v>
      </c>
      <c r="B105" s="298"/>
      <c r="C105" s="298"/>
      <c r="D105" s="298"/>
      <c r="E105" s="299"/>
    </row>
    <row r="106" spans="1:5" ht="12.75" customHeight="1" x14ac:dyDescent="0.25">
      <c r="A106" s="295"/>
      <c r="B106" s="19">
        <v>2019</v>
      </c>
      <c r="C106" s="19">
        <v>2020</v>
      </c>
      <c r="D106" s="19">
        <v>2021</v>
      </c>
      <c r="E106" s="19">
        <v>2022</v>
      </c>
    </row>
    <row r="107" spans="1:5" ht="11.25" customHeight="1" x14ac:dyDescent="0.25">
      <c r="A107" s="399"/>
      <c r="B107" s="19" t="s">
        <v>13</v>
      </c>
      <c r="C107" s="19" t="s">
        <v>14</v>
      </c>
      <c r="D107" s="19" t="s">
        <v>14</v>
      </c>
      <c r="E107" s="19" t="s">
        <v>14</v>
      </c>
    </row>
    <row r="108" spans="1:5" ht="15.75" customHeight="1" thickBot="1" x14ac:dyDescent="0.3">
      <c r="A108" s="225" t="s">
        <v>44</v>
      </c>
      <c r="B108" s="226">
        <v>0</v>
      </c>
      <c r="C108" s="226">
        <v>0</v>
      </c>
      <c r="D108" s="226">
        <v>0</v>
      </c>
      <c r="E108" s="226">
        <v>0</v>
      </c>
    </row>
    <row r="109" spans="1:5" ht="24.75" thickBot="1" x14ac:dyDescent="0.3">
      <c r="A109" s="24" t="s">
        <v>102</v>
      </c>
      <c r="B109" s="60">
        <v>0</v>
      </c>
      <c r="C109" s="61">
        <v>0</v>
      </c>
      <c r="D109" s="61">
        <v>0</v>
      </c>
      <c r="E109" s="61">
        <v>0</v>
      </c>
    </row>
    <row r="110" spans="1:5" ht="15.75" thickBot="1" x14ac:dyDescent="0.3">
      <c r="A110" s="24" t="s">
        <v>48</v>
      </c>
      <c r="B110" s="62">
        <v>35000</v>
      </c>
      <c r="C110" s="63">
        <v>35000</v>
      </c>
      <c r="D110" s="63">
        <v>35000</v>
      </c>
      <c r="E110" s="63">
        <v>35000</v>
      </c>
    </row>
    <row r="111" spans="1:5" ht="15.75" thickBot="1" x14ac:dyDescent="0.3">
      <c r="A111" s="24" t="s">
        <v>49</v>
      </c>
      <c r="B111" s="25">
        <v>0</v>
      </c>
      <c r="C111" s="25">
        <v>0</v>
      </c>
      <c r="D111" s="25">
        <v>0</v>
      </c>
      <c r="E111" s="25"/>
    </row>
    <row r="112" spans="1:5" ht="15.75" customHeight="1" thickBot="1" x14ac:dyDescent="0.3">
      <c r="A112" s="24" t="s">
        <v>50</v>
      </c>
      <c r="B112" s="31">
        <v>0</v>
      </c>
      <c r="C112" s="25">
        <v>0</v>
      </c>
      <c r="D112" s="25">
        <v>0</v>
      </c>
      <c r="E112" s="25">
        <v>0</v>
      </c>
    </row>
    <row r="113" spans="1:5" ht="15.75" thickBot="1" x14ac:dyDescent="0.3">
      <c r="A113" s="24" t="s">
        <v>51</v>
      </c>
      <c r="B113" s="31">
        <v>0</v>
      </c>
      <c r="C113" s="25">
        <v>0</v>
      </c>
      <c r="D113" s="25">
        <v>0</v>
      </c>
      <c r="E113" s="25">
        <v>0</v>
      </c>
    </row>
    <row r="114" spans="1:5" ht="25.5" customHeight="1" thickBot="1" x14ac:dyDescent="0.3">
      <c r="A114" s="24" t="s">
        <v>52</v>
      </c>
      <c r="B114" s="31">
        <v>0</v>
      </c>
      <c r="C114" s="25">
        <v>0</v>
      </c>
      <c r="D114" s="25">
        <v>0</v>
      </c>
      <c r="E114" s="25">
        <v>0</v>
      </c>
    </row>
    <row r="115" spans="1:5" ht="13.5" customHeight="1" thickBot="1" x14ac:dyDescent="0.3">
      <c r="A115" s="48" t="s">
        <v>71</v>
      </c>
      <c r="B115" s="31">
        <f>B114+B113+B112+B111+B110+B109+B108</f>
        <v>35000</v>
      </c>
      <c r="C115" s="31">
        <f>C114+C113+C112+C111+C110+C109+C108</f>
        <v>35000</v>
      </c>
      <c r="D115" s="31">
        <f>D114+D113+D112+D111+D110+D109+D108</f>
        <v>35000</v>
      </c>
      <c r="E115" s="31">
        <f>E114+E113+E112+E111+E110+E109+E108</f>
        <v>35000</v>
      </c>
    </row>
    <row r="116" spans="1:5" ht="15.75" thickBot="1" x14ac:dyDescent="0.3">
      <c r="A116" s="227" t="s">
        <v>54</v>
      </c>
      <c r="B116" s="64">
        <f>IF(B115-B100=0,0,"Error")</f>
        <v>0</v>
      </c>
      <c r="C116" s="64">
        <f>IF(C115-C100=0,0,"Error")</f>
        <v>0</v>
      </c>
      <c r="D116" s="64">
        <f>IF(D115-D100=0,0,"Error")</f>
        <v>0</v>
      </c>
      <c r="E116" s="64">
        <f>IF(E115-E100=0,0,"Error")</f>
        <v>0</v>
      </c>
    </row>
    <row r="117" spans="1:5" ht="19.5" customHeight="1" thickBot="1" x14ac:dyDescent="0.3">
      <c r="A117" s="18" t="s">
        <v>125</v>
      </c>
      <c r="B117" s="383" t="s">
        <v>126</v>
      </c>
      <c r="C117" s="384"/>
      <c r="D117" s="384"/>
      <c r="E117" s="385"/>
    </row>
    <row r="118" spans="1:5" ht="16.5" customHeight="1" thickBot="1" x14ac:dyDescent="0.3">
      <c r="A118" s="15" t="s">
        <v>32</v>
      </c>
      <c r="B118" s="312" t="s">
        <v>127</v>
      </c>
      <c r="C118" s="313"/>
      <c r="D118" s="313"/>
      <c r="E118" s="395"/>
    </row>
    <row r="119" spans="1:5" ht="15.75" thickBot="1" x14ac:dyDescent="0.3">
      <c r="A119" s="15" t="s">
        <v>34</v>
      </c>
      <c r="B119" s="320" t="s">
        <v>128</v>
      </c>
      <c r="C119" s="315"/>
      <c r="D119" s="315"/>
      <c r="E119" s="316"/>
    </row>
    <row r="120" spans="1:5" x14ac:dyDescent="0.25">
      <c r="A120" s="295"/>
      <c r="B120" s="19">
        <v>2019</v>
      </c>
      <c r="C120" s="19">
        <v>2020</v>
      </c>
      <c r="D120" s="19">
        <v>2021</v>
      </c>
      <c r="E120" s="19">
        <v>2022</v>
      </c>
    </row>
    <row r="121" spans="1:5" ht="15.75" thickBot="1" x14ac:dyDescent="0.3">
      <c r="A121" s="296"/>
      <c r="B121" s="20" t="s">
        <v>13</v>
      </c>
      <c r="C121" s="20" t="s">
        <v>14</v>
      </c>
      <c r="D121" s="20" t="s">
        <v>14</v>
      </c>
      <c r="E121" s="20" t="s">
        <v>14</v>
      </c>
    </row>
    <row r="122" spans="1:5" ht="15.75" thickBot="1" x14ac:dyDescent="0.3">
      <c r="A122" s="15" t="s">
        <v>36</v>
      </c>
      <c r="B122" s="21">
        <v>53</v>
      </c>
      <c r="C122" s="21">
        <v>53</v>
      </c>
      <c r="D122" s="21">
        <v>53</v>
      </c>
      <c r="E122" s="21">
        <v>53</v>
      </c>
    </row>
    <row r="123" spans="1:5" ht="15.75" thickBot="1" x14ac:dyDescent="0.3">
      <c r="A123" s="15" t="s">
        <v>37</v>
      </c>
      <c r="B123" s="21">
        <v>373000</v>
      </c>
      <c r="C123" s="21">
        <v>373000</v>
      </c>
      <c r="D123" s="21">
        <v>373000</v>
      </c>
      <c r="E123" s="21">
        <v>373000</v>
      </c>
    </row>
    <row r="124" spans="1:5" ht="15.75" thickBot="1" x14ac:dyDescent="0.3">
      <c r="A124" s="15" t="s">
        <v>38</v>
      </c>
      <c r="B124" s="21">
        <f>B123/B122</f>
        <v>7037.7358490566039</v>
      </c>
      <c r="C124" s="21">
        <f>C123/C122</f>
        <v>7037.7358490566039</v>
      </c>
      <c r="D124" s="21">
        <f>D123/D122</f>
        <v>7037.7358490566039</v>
      </c>
      <c r="E124" s="21">
        <f>E123/E122</f>
        <v>7037.7358490566039</v>
      </c>
    </row>
    <row r="125" spans="1:5" ht="15.75" thickBot="1" x14ac:dyDescent="0.3">
      <c r="A125" s="15" t="s">
        <v>39</v>
      </c>
      <c r="B125" s="200" t="s">
        <v>40</v>
      </c>
      <c r="C125" s="23">
        <f>C122/B122-1</f>
        <v>0</v>
      </c>
      <c r="D125" s="23">
        <f t="shared" ref="D125:E127" si="5">D122/C122-1</f>
        <v>0</v>
      </c>
      <c r="E125" s="23">
        <f t="shared" si="5"/>
        <v>0</v>
      </c>
    </row>
    <row r="126" spans="1:5" ht="15.75" thickBot="1" x14ac:dyDescent="0.3">
      <c r="A126" s="15" t="s">
        <v>41</v>
      </c>
      <c r="B126" s="200" t="s">
        <v>40</v>
      </c>
      <c r="C126" s="23">
        <f>C123/B123-1</f>
        <v>0</v>
      </c>
      <c r="D126" s="23">
        <f t="shared" si="5"/>
        <v>0</v>
      </c>
      <c r="E126" s="23">
        <f t="shared" si="5"/>
        <v>0</v>
      </c>
    </row>
    <row r="127" spans="1:5" ht="19.5" customHeight="1" thickBot="1" x14ac:dyDescent="0.3">
      <c r="A127" s="15" t="s">
        <v>42</v>
      </c>
      <c r="B127" s="200" t="s">
        <v>40</v>
      </c>
      <c r="C127" s="23">
        <f>C124/B124-1</f>
        <v>0</v>
      </c>
      <c r="D127" s="23">
        <f t="shared" si="5"/>
        <v>0</v>
      </c>
      <c r="E127" s="23">
        <f t="shared" si="5"/>
        <v>0</v>
      </c>
    </row>
    <row r="128" spans="1:5" ht="23.25" customHeight="1" thickBot="1" x14ac:dyDescent="0.3">
      <c r="A128" s="297" t="s">
        <v>129</v>
      </c>
      <c r="B128" s="298"/>
      <c r="C128" s="298"/>
      <c r="D128" s="298"/>
      <c r="E128" s="299"/>
    </row>
    <row r="129" spans="1:5" ht="18" customHeight="1" x14ac:dyDescent="0.25">
      <c r="A129" s="295"/>
      <c r="B129" s="19">
        <v>2019</v>
      </c>
      <c r="C129" s="19">
        <v>2020</v>
      </c>
      <c r="D129" s="19">
        <v>2021</v>
      </c>
      <c r="E129" s="19">
        <v>2022</v>
      </c>
    </row>
    <row r="130" spans="1:5" ht="16.5" customHeight="1" x14ac:dyDescent="0.25">
      <c r="A130" s="399"/>
      <c r="B130" s="19" t="s">
        <v>13</v>
      </c>
      <c r="C130" s="19" t="s">
        <v>14</v>
      </c>
      <c r="D130" s="19" t="s">
        <v>14</v>
      </c>
      <c r="E130" s="19" t="s">
        <v>14</v>
      </c>
    </row>
    <row r="131" spans="1:5" ht="15.75" thickBot="1" x14ac:dyDescent="0.3">
      <c r="A131" s="225" t="s">
        <v>44</v>
      </c>
      <c r="B131" s="226">
        <v>0</v>
      </c>
      <c r="C131" s="226">
        <v>0</v>
      </c>
      <c r="D131" s="226">
        <v>0</v>
      </c>
      <c r="E131" s="226">
        <v>0</v>
      </c>
    </row>
    <row r="132" spans="1:5" ht="22.5" customHeight="1" thickBot="1" x14ac:dyDescent="0.3">
      <c r="A132" s="24" t="s">
        <v>102</v>
      </c>
      <c r="B132" s="60">
        <v>0</v>
      </c>
      <c r="C132" s="61">
        <v>0</v>
      </c>
      <c r="D132" s="61">
        <v>0</v>
      </c>
      <c r="E132" s="61">
        <v>0</v>
      </c>
    </row>
    <row r="133" spans="1:5" ht="15.75" customHeight="1" thickBot="1" x14ac:dyDescent="0.3">
      <c r="A133" s="24" t="s">
        <v>48</v>
      </c>
      <c r="B133" s="62">
        <v>0</v>
      </c>
      <c r="C133" s="63">
        <v>0</v>
      </c>
      <c r="D133" s="63">
        <v>0</v>
      </c>
      <c r="E133" s="63">
        <v>0</v>
      </c>
    </row>
    <row r="134" spans="1:5" ht="15.75" thickBot="1" x14ac:dyDescent="0.3">
      <c r="A134" s="24" t="s">
        <v>49</v>
      </c>
      <c r="B134" s="25">
        <v>0</v>
      </c>
      <c r="C134" s="25">
        <v>0</v>
      </c>
      <c r="D134" s="25">
        <v>0</v>
      </c>
      <c r="E134" s="25"/>
    </row>
    <row r="135" spans="1:5" ht="13.5" customHeight="1" thickBot="1" x14ac:dyDescent="0.3">
      <c r="A135" s="24" t="s">
        <v>50</v>
      </c>
      <c r="B135" s="31">
        <v>0</v>
      </c>
      <c r="C135" s="25">
        <v>0</v>
      </c>
      <c r="D135" s="25">
        <v>0</v>
      </c>
      <c r="E135" s="25">
        <v>0</v>
      </c>
    </row>
    <row r="136" spans="1:5" ht="15.75" thickBot="1" x14ac:dyDescent="0.3">
      <c r="A136" s="24" t="s">
        <v>51</v>
      </c>
      <c r="B136" s="31">
        <v>373000</v>
      </c>
      <c r="C136" s="25">
        <v>373000</v>
      </c>
      <c r="D136" s="25">
        <v>373000</v>
      </c>
      <c r="E136" s="25">
        <v>373000</v>
      </c>
    </row>
    <row r="137" spans="1:5" ht="24.75" thickBot="1" x14ac:dyDescent="0.3">
      <c r="A137" s="24" t="s">
        <v>52</v>
      </c>
      <c r="B137" s="31">
        <v>0</v>
      </c>
      <c r="C137" s="25">
        <v>0</v>
      </c>
      <c r="D137" s="25">
        <v>0</v>
      </c>
      <c r="E137" s="25">
        <v>0</v>
      </c>
    </row>
    <row r="138" spans="1:5" ht="20.25" customHeight="1" thickBot="1" x14ac:dyDescent="0.3">
      <c r="A138" s="48" t="s">
        <v>130</v>
      </c>
      <c r="B138" s="31">
        <f>B137+B136+B135+B134+B133+B132+B131</f>
        <v>373000</v>
      </c>
      <c r="C138" s="31">
        <f>C137+C136+C135+C134+C133+C132+C131</f>
        <v>373000</v>
      </c>
      <c r="D138" s="31">
        <f>D137+D136+D135+D134+D133+D132+D131</f>
        <v>373000</v>
      </c>
      <c r="E138" s="31">
        <f>E137+E136+E135+E134+E133+E132+E131</f>
        <v>373000</v>
      </c>
    </row>
    <row r="139" spans="1:5" ht="15.75" thickBot="1" x14ac:dyDescent="0.3">
      <c r="A139" s="227" t="s">
        <v>54</v>
      </c>
      <c r="B139" s="64">
        <f>IF(B138-B123=0,0,"Error")</f>
        <v>0</v>
      </c>
      <c r="C139" s="64">
        <f>IF(C138-C123=0,0,"Error")</f>
        <v>0</v>
      </c>
      <c r="D139" s="64">
        <f>IF(D138-D123=0,0,"Error")</f>
        <v>0</v>
      </c>
      <c r="E139" s="64">
        <f>IF(E138-E123=0,0,"Error")</f>
        <v>0</v>
      </c>
    </row>
    <row r="140" spans="1:5" ht="15.75" thickBot="1" x14ac:dyDescent="0.3">
      <c r="A140" s="18" t="s">
        <v>131</v>
      </c>
      <c r="B140" s="300" t="s">
        <v>132</v>
      </c>
      <c r="C140" s="301"/>
      <c r="D140" s="301"/>
      <c r="E140" s="302"/>
    </row>
    <row r="141" spans="1:5" ht="27" customHeight="1" thickBot="1" x14ac:dyDescent="0.3">
      <c r="A141" s="15" t="s">
        <v>32</v>
      </c>
      <c r="B141" s="338" t="s">
        <v>133</v>
      </c>
      <c r="C141" s="339"/>
      <c r="D141" s="339"/>
      <c r="E141" s="340"/>
    </row>
    <row r="142" spans="1:5" ht="15" customHeight="1" thickBot="1" x14ac:dyDescent="0.3">
      <c r="A142" s="15" t="s">
        <v>34</v>
      </c>
      <c r="B142" s="320" t="s">
        <v>134</v>
      </c>
      <c r="C142" s="315"/>
      <c r="D142" s="315"/>
      <c r="E142" s="316"/>
    </row>
    <row r="143" spans="1:5" x14ac:dyDescent="0.25">
      <c r="A143" s="295"/>
      <c r="B143" s="19">
        <v>2019</v>
      </c>
      <c r="C143" s="19">
        <v>2020</v>
      </c>
      <c r="D143" s="19">
        <v>2021</v>
      </c>
      <c r="E143" s="19">
        <v>2022</v>
      </c>
    </row>
    <row r="144" spans="1:5" ht="12" customHeight="1" thickBot="1" x14ac:dyDescent="0.3">
      <c r="A144" s="296"/>
      <c r="B144" s="20" t="s">
        <v>13</v>
      </c>
      <c r="C144" s="20" t="s">
        <v>14</v>
      </c>
      <c r="D144" s="20" t="s">
        <v>14</v>
      </c>
      <c r="E144" s="20" t="s">
        <v>14</v>
      </c>
    </row>
    <row r="145" spans="1:5" ht="15.75" thickBot="1" x14ac:dyDescent="0.3">
      <c r="A145" s="15" t="s">
        <v>36</v>
      </c>
      <c r="B145" s="21">
        <v>30</v>
      </c>
      <c r="C145" s="21">
        <v>33</v>
      </c>
      <c r="D145" s="21">
        <v>20</v>
      </c>
      <c r="E145" s="21">
        <v>24</v>
      </c>
    </row>
    <row r="146" spans="1:5" ht="15.75" thickBot="1" x14ac:dyDescent="0.3">
      <c r="A146" s="15" t="s">
        <v>37</v>
      </c>
      <c r="B146" s="21">
        <v>149250</v>
      </c>
      <c r="C146" s="66">
        <v>168250</v>
      </c>
      <c r="D146" s="66">
        <v>102000</v>
      </c>
      <c r="E146" s="66">
        <v>122000</v>
      </c>
    </row>
    <row r="147" spans="1:5" ht="15.75" thickBot="1" x14ac:dyDescent="0.3">
      <c r="A147" s="15" t="s">
        <v>38</v>
      </c>
      <c r="B147" s="21">
        <f>B146/B145</f>
        <v>4975</v>
      </c>
      <c r="C147" s="21">
        <f t="shared" ref="C147:E147" si="6">C146/C145</f>
        <v>5098.484848484848</v>
      </c>
      <c r="D147" s="21">
        <f t="shared" si="6"/>
        <v>5100</v>
      </c>
      <c r="E147" s="21">
        <f t="shared" si="6"/>
        <v>5083.333333333333</v>
      </c>
    </row>
    <row r="148" spans="1:5" ht="15.75" thickBot="1" x14ac:dyDescent="0.3">
      <c r="A148" s="15" t="s">
        <v>39</v>
      </c>
      <c r="B148" s="200" t="s">
        <v>40</v>
      </c>
      <c r="C148" s="23">
        <f>C145/B145-1</f>
        <v>0.10000000000000009</v>
      </c>
      <c r="D148" s="23">
        <f t="shared" ref="D148:E150" si="7">D145/C145-1</f>
        <v>-0.39393939393939392</v>
      </c>
      <c r="E148" s="23">
        <f t="shared" si="7"/>
        <v>0.19999999999999996</v>
      </c>
    </row>
    <row r="149" spans="1:5" ht="15.75" thickBot="1" x14ac:dyDescent="0.3">
      <c r="A149" s="15" t="s">
        <v>41</v>
      </c>
      <c r="B149" s="200" t="s">
        <v>40</v>
      </c>
      <c r="C149" s="23">
        <f>C146/B146-1</f>
        <v>0.12730318257956452</v>
      </c>
      <c r="D149" s="23">
        <f t="shared" si="7"/>
        <v>-0.39375928677563155</v>
      </c>
      <c r="E149" s="23">
        <f t="shared" si="7"/>
        <v>0.19607843137254899</v>
      </c>
    </row>
    <row r="150" spans="1:5" ht="23.25" thickBot="1" x14ac:dyDescent="0.3">
      <c r="A150" s="15" t="s">
        <v>42</v>
      </c>
      <c r="B150" s="200" t="s">
        <v>40</v>
      </c>
      <c r="C150" s="23">
        <f>C147/B147-1</f>
        <v>2.4821075072331222E-2</v>
      </c>
      <c r="D150" s="23">
        <f t="shared" si="7"/>
        <v>2.9717682020802272E-4</v>
      </c>
      <c r="E150" s="23">
        <f t="shared" si="7"/>
        <v>-3.2679738562092497E-3</v>
      </c>
    </row>
    <row r="151" spans="1:5" ht="15.75" thickBot="1" x14ac:dyDescent="0.3">
      <c r="A151" s="297" t="s">
        <v>135</v>
      </c>
      <c r="B151" s="298"/>
      <c r="C151" s="298"/>
      <c r="D151" s="298"/>
      <c r="E151" s="299"/>
    </row>
    <row r="152" spans="1:5" x14ac:dyDescent="0.25">
      <c r="A152" s="295"/>
      <c r="B152" s="19">
        <v>2019</v>
      </c>
      <c r="C152" s="19">
        <v>2020</v>
      </c>
      <c r="D152" s="19">
        <v>2021</v>
      </c>
      <c r="E152" s="19">
        <v>2022</v>
      </c>
    </row>
    <row r="153" spans="1:5" ht="15.75" thickBot="1" x14ac:dyDescent="0.3">
      <c r="A153" s="296"/>
      <c r="B153" s="20" t="s">
        <v>13</v>
      </c>
      <c r="C153" s="20" t="s">
        <v>14</v>
      </c>
      <c r="D153" s="20" t="s">
        <v>14</v>
      </c>
      <c r="E153" s="20" t="s">
        <v>14</v>
      </c>
    </row>
    <row r="154" spans="1:5" ht="15.75" thickBot="1" x14ac:dyDescent="0.3">
      <c r="A154" s="24" t="s">
        <v>44</v>
      </c>
      <c r="B154" s="25">
        <v>0</v>
      </c>
      <c r="C154" s="25">
        <v>0</v>
      </c>
      <c r="D154" s="25">
        <v>0</v>
      </c>
      <c r="E154" s="25">
        <v>0</v>
      </c>
    </row>
    <row r="155" spans="1:5" ht="24.75" thickBot="1" x14ac:dyDescent="0.3">
      <c r="A155" s="24" t="s">
        <v>102</v>
      </c>
      <c r="B155" s="25">
        <v>0</v>
      </c>
      <c r="C155" s="25">
        <v>0</v>
      </c>
      <c r="D155" s="25">
        <v>0</v>
      </c>
      <c r="E155" s="25">
        <v>0</v>
      </c>
    </row>
    <row r="156" spans="1:5" ht="17.25" customHeight="1" thickBot="1" x14ac:dyDescent="0.3">
      <c r="A156" s="24" t="s">
        <v>48</v>
      </c>
      <c r="B156" s="25">
        <v>149250</v>
      </c>
      <c r="C156" s="228">
        <v>168250</v>
      </c>
      <c r="D156" s="228">
        <v>102000</v>
      </c>
      <c r="E156" s="228">
        <v>122000</v>
      </c>
    </row>
    <row r="157" spans="1:5" ht="15.75" thickBot="1" x14ac:dyDescent="0.3">
      <c r="A157" s="24" t="s">
        <v>49</v>
      </c>
      <c r="B157" s="31"/>
      <c r="C157" s="25"/>
      <c r="D157" s="25"/>
      <c r="E157" s="25"/>
    </row>
    <row r="158" spans="1:5" ht="12.75" customHeight="1" thickBot="1" x14ac:dyDescent="0.3">
      <c r="A158" s="24" t="s">
        <v>50</v>
      </c>
      <c r="B158" s="31"/>
      <c r="C158" s="25"/>
      <c r="D158" s="25"/>
      <c r="E158" s="25"/>
    </row>
    <row r="159" spans="1:5" ht="13.5" customHeight="1" thickBot="1" x14ac:dyDescent="0.3">
      <c r="A159" s="24" t="s">
        <v>51</v>
      </c>
      <c r="B159" s="31"/>
      <c r="C159" s="25"/>
      <c r="D159" s="25"/>
      <c r="E159" s="25"/>
    </row>
    <row r="160" spans="1:5" ht="24.75" thickBot="1" x14ac:dyDescent="0.3">
      <c r="A160" s="24" t="s">
        <v>52</v>
      </c>
      <c r="B160" s="31"/>
      <c r="C160" s="25"/>
      <c r="D160" s="25"/>
      <c r="E160" s="25"/>
    </row>
    <row r="161" spans="1:5" ht="15.75" thickBot="1" x14ac:dyDescent="0.3">
      <c r="A161" s="48" t="s">
        <v>136</v>
      </c>
      <c r="B161" s="31">
        <f>B160+B159+B158+B157+B156+B155+B154</f>
        <v>149250</v>
      </c>
      <c r="C161" s="31">
        <f>C160+C159+C158+C157+C156+C155+C154</f>
        <v>168250</v>
      </c>
      <c r="D161" s="31">
        <f>D160+D159+D158+D157+D156+D155+D154</f>
        <v>102000</v>
      </c>
      <c r="E161" s="31">
        <f>E160+E159+E158+E157+E156+E155+E154</f>
        <v>122000</v>
      </c>
    </row>
    <row r="162" spans="1:5" ht="15.75" thickBot="1" x14ac:dyDescent="0.3">
      <c r="A162" s="32" t="s">
        <v>54</v>
      </c>
      <c r="B162" s="33">
        <f>IF(B161-B146=0,0,"Error")</f>
        <v>0</v>
      </c>
      <c r="C162" s="33">
        <f>IF(C161-C146=0,0,"Error")</f>
        <v>0</v>
      </c>
      <c r="D162" s="33">
        <f>IF(D161-D146=0,0,"Error")</f>
        <v>0</v>
      </c>
      <c r="E162" s="33">
        <f>IF(E161-E146=0,0,"Error")</f>
        <v>0</v>
      </c>
    </row>
    <row r="163" spans="1:5" ht="15.75" thickBot="1" x14ac:dyDescent="0.3">
      <c r="A163" s="396" t="s">
        <v>72</v>
      </c>
      <c r="B163" s="397"/>
      <c r="C163" s="397"/>
      <c r="D163" s="397"/>
      <c r="E163" s="398"/>
    </row>
    <row r="164" spans="1:5" ht="15.75" thickBot="1" x14ac:dyDescent="0.3">
      <c r="A164" s="306" t="s">
        <v>137</v>
      </c>
      <c r="B164" s="307"/>
      <c r="C164" s="307"/>
      <c r="D164" s="307"/>
      <c r="E164" s="308"/>
    </row>
    <row r="165" spans="1:5" ht="23.25" thickBot="1" x14ac:dyDescent="0.3">
      <c r="A165" s="42" t="s">
        <v>138</v>
      </c>
      <c r="B165" s="392" t="s">
        <v>139</v>
      </c>
      <c r="C165" s="393"/>
      <c r="D165" s="393"/>
      <c r="E165" s="394"/>
    </row>
    <row r="166" spans="1:5" ht="15.75" thickBot="1" x14ac:dyDescent="0.3">
      <c r="A166" s="18" t="s">
        <v>30</v>
      </c>
      <c r="B166" s="383" t="s">
        <v>139</v>
      </c>
      <c r="C166" s="384"/>
      <c r="D166" s="384"/>
      <c r="E166" s="385"/>
    </row>
    <row r="167" spans="1:5" ht="12.75" customHeight="1" thickBot="1" x14ac:dyDescent="0.3">
      <c r="A167" s="15" t="s">
        <v>32</v>
      </c>
      <c r="B167" s="312" t="s">
        <v>140</v>
      </c>
      <c r="C167" s="313"/>
      <c r="D167" s="313"/>
      <c r="E167" s="395"/>
    </row>
    <row r="168" spans="1:5" ht="14.25" customHeight="1" thickBot="1" x14ac:dyDescent="0.3">
      <c r="A168" s="15" t="s">
        <v>34</v>
      </c>
      <c r="B168" s="320" t="s">
        <v>141</v>
      </c>
      <c r="C168" s="315"/>
      <c r="D168" s="315"/>
      <c r="E168" s="316"/>
    </row>
    <row r="169" spans="1:5" x14ac:dyDescent="0.25">
      <c r="A169" s="295"/>
      <c r="B169" s="19">
        <v>2019</v>
      </c>
      <c r="C169" s="19">
        <v>2020</v>
      </c>
      <c r="D169" s="19">
        <v>2021</v>
      </c>
      <c r="E169" s="19">
        <v>2022</v>
      </c>
    </row>
    <row r="170" spans="1:5" ht="15.75" thickBot="1" x14ac:dyDescent="0.3">
      <c r="A170" s="296"/>
      <c r="B170" s="20" t="s">
        <v>13</v>
      </c>
      <c r="C170" s="20" t="s">
        <v>14</v>
      </c>
      <c r="D170" s="20" t="s">
        <v>14</v>
      </c>
      <c r="E170" s="20" t="s">
        <v>14</v>
      </c>
    </row>
    <row r="171" spans="1:5" ht="15.75" thickBot="1" x14ac:dyDescent="0.3">
      <c r="A171" s="15" t="s">
        <v>36</v>
      </c>
      <c r="B171" s="21">
        <v>1</v>
      </c>
      <c r="C171" s="21"/>
      <c r="D171" s="21"/>
      <c r="E171" s="21"/>
    </row>
    <row r="172" spans="1:5" ht="18" customHeight="1" thickBot="1" x14ac:dyDescent="0.3">
      <c r="A172" s="15" t="s">
        <v>37</v>
      </c>
      <c r="B172" s="21">
        <v>50000</v>
      </c>
      <c r="C172" s="21">
        <v>0</v>
      </c>
      <c r="D172" s="21">
        <v>0</v>
      </c>
      <c r="E172" s="21">
        <v>0</v>
      </c>
    </row>
    <row r="173" spans="1:5" ht="18" customHeight="1" thickBot="1" x14ac:dyDescent="0.3">
      <c r="A173" s="15" t="s">
        <v>38</v>
      </c>
      <c r="B173" s="21">
        <f>B172/B171</f>
        <v>50000</v>
      </c>
      <c r="C173" s="21" t="e">
        <f t="shared" ref="C173:E173" si="8">C172/C171</f>
        <v>#DIV/0!</v>
      </c>
      <c r="D173" s="21" t="e">
        <f t="shared" si="8"/>
        <v>#DIV/0!</v>
      </c>
      <c r="E173" s="21" t="e">
        <f t="shared" si="8"/>
        <v>#DIV/0!</v>
      </c>
    </row>
    <row r="174" spans="1:5" ht="18" customHeight="1" thickBot="1" x14ac:dyDescent="0.3">
      <c r="A174" s="15" t="s">
        <v>39</v>
      </c>
      <c r="B174" s="200" t="s">
        <v>40</v>
      </c>
      <c r="C174" s="23">
        <f>C171/B171-1</f>
        <v>-1</v>
      </c>
      <c r="D174" s="23" t="e">
        <f t="shared" ref="D174:E176" si="9">D171/C171-1</f>
        <v>#DIV/0!</v>
      </c>
      <c r="E174" s="23" t="e">
        <f t="shared" si="9"/>
        <v>#DIV/0!</v>
      </c>
    </row>
    <row r="175" spans="1:5" ht="18.75" customHeight="1" thickBot="1" x14ac:dyDescent="0.3">
      <c r="A175" s="15" t="s">
        <v>41</v>
      </c>
      <c r="B175" s="200" t="s">
        <v>40</v>
      </c>
      <c r="C175" s="23">
        <f>C172/B172-1</f>
        <v>-1</v>
      </c>
      <c r="D175" s="23" t="e">
        <f t="shared" si="9"/>
        <v>#DIV/0!</v>
      </c>
      <c r="E175" s="23" t="e">
        <f t="shared" si="9"/>
        <v>#DIV/0!</v>
      </c>
    </row>
    <row r="176" spans="1:5" ht="20.25" customHeight="1" thickBot="1" x14ac:dyDescent="0.3">
      <c r="A176" s="15" t="s">
        <v>42</v>
      </c>
      <c r="B176" s="200" t="s">
        <v>40</v>
      </c>
      <c r="C176" s="23" t="e">
        <f>C173/B173-1</f>
        <v>#DIV/0!</v>
      </c>
      <c r="D176" s="23" t="e">
        <f t="shared" si="9"/>
        <v>#DIV/0!</v>
      </c>
      <c r="E176" s="23" t="e">
        <f t="shared" si="9"/>
        <v>#DIV/0!</v>
      </c>
    </row>
    <row r="177" spans="1:5" ht="18" customHeight="1" thickBot="1" x14ac:dyDescent="0.3">
      <c r="A177" s="297" t="s">
        <v>43</v>
      </c>
      <c r="B177" s="298"/>
      <c r="C177" s="298"/>
      <c r="D177" s="298"/>
      <c r="E177" s="299"/>
    </row>
    <row r="178" spans="1:5" ht="15" customHeight="1" x14ac:dyDescent="0.25">
      <c r="A178" s="295"/>
      <c r="B178" s="19">
        <v>2019</v>
      </c>
      <c r="C178" s="19">
        <v>2020</v>
      </c>
      <c r="D178" s="19">
        <v>2021</v>
      </c>
      <c r="E178" s="19">
        <v>2022</v>
      </c>
    </row>
    <row r="179" spans="1:5" ht="14.25" customHeight="1" thickBot="1" x14ac:dyDescent="0.3">
      <c r="A179" s="296"/>
      <c r="B179" s="20" t="s">
        <v>13</v>
      </c>
      <c r="C179" s="20" t="s">
        <v>14</v>
      </c>
      <c r="D179" s="20" t="s">
        <v>14</v>
      </c>
      <c r="E179" s="20" t="s">
        <v>14</v>
      </c>
    </row>
    <row r="180" spans="1:5" ht="18.75" customHeight="1" thickBot="1" x14ac:dyDescent="0.3">
      <c r="A180" s="24" t="s">
        <v>80</v>
      </c>
      <c r="B180" s="25">
        <v>50000</v>
      </c>
      <c r="C180" s="25">
        <v>0</v>
      </c>
      <c r="D180" s="25">
        <v>0</v>
      </c>
      <c r="E180" s="25">
        <v>0</v>
      </c>
    </row>
    <row r="181" spans="1:5" ht="18" customHeight="1" thickBot="1" x14ac:dyDescent="0.3">
      <c r="A181" s="24" t="s">
        <v>81</v>
      </c>
      <c r="B181" s="31"/>
      <c r="C181" s="25"/>
      <c r="D181" s="25"/>
      <c r="E181" s="25"/>
    </row>
    <row r="182" spans="1:5" ht="18" customHeight="1" thickBot="1" x14ac:dyDescent="0.3">
      <c r="A182" s="48" t="s">
        <v>53</v>
      </c>
      <c r="B182" s="31">
        <f>B181+B180</f>
        <v>50000</v>
      </c>
      <c r="C182" s="31">
        <f t="shared" ref="C182:E182" si="10">C181+C180</f>
        <v>0</v>
      </c>
      <c r="D182" s="31">
        <f t="shared" si="10"/>
        <v>0</v>
      </c>
      <c r="E182" s="31">
        <f t="shared" si="10"/>
        <v>0</v>
      </c>
    </row>
    <row r="183" spans="1:5" ht="9" customHeight="1" x14ac:dyDescent="0.25">
      <c r="A183" s="329" t="s">
        <v>82</v>
      </c>
      <c r="B183" s="323"/>
      <c r="C183" s="324"/>
      <c r="D183" s="324"/>
      <c r="E183" s="325"/>
    </row>
    <row r="184" spans="1:5" ht="14.25" customHeight="1" x14ac:dyDescent="0.25">
      <c r="A184" s="330"/>
      <c r="B184" s="326"/>
      <c r="C184" s="327"/>
      <c r="D184" s="327"/>
      <c r="E184" s="328"/>
    </row>
    <row r="185" spans="1:5" ht="7.5" customHeight="1" thickBot="1" x14ac:dyDescent="0.3">
      <c r="A185" s="331"/>
      <c r="B185" s="332"/>
      <c r="C185" s="333"/>
      <c r="D185" s="333"/>
      <c r="E185" s="334"/>
    </row>
    <row r="186" spans="1:5" ht="15.75" thickBot="1" x14ac:dyDescent="0.3">
      <c r="A186" s="306" t="s">
        <v>72</v>
      </c>
      <c r="B186" s="307"/>
      <c r="C186" s="307"/>
      <c r="D186" s="307"/>
      <c r="E186" s="308"/>
    </row>
    <row r="187" spans="1:5" ht="15.75" thickBot="1" x14ac:dyDescent="0.3">
      <c r="A187" s="306" t="s">
        <v>137</v>
      </c>
      <c r="B187" s="307"/>
      <c r="C187" s="307"/>
      <c r="D187" s="307"/>
      <c r="E187" s="308"/>
    </row>
    <row r="188" spans="1:5" ht="15.75" thickBot="1" x14ac:dyDescent="0.3">
      <c r="A188" s="67" t="s">
        <v>84</v>
      </c>
      <c r="B188" s="386" t="s">
        <v>142</v>
      </c>
      <c r="C188" s="387"/>
      <c r="D188" s="387"/>
      <c r="E188" s="388"/>
    </row>
    <row r="189" spans="1:5" ht="15.75" thickBot="1" x14ac:dyDescent="0.3">
      <c r="A189" s="18" t="s">
        <v>30</v>
      </c>
      <c r="B189" s="389" t="s">
        <v>346</v>
      </c>
      <c r="C189" s="390"/>
      <c r="D189" s="390"/>
      <c r="E189" s="391"/>
    </row>
    <row r="190" spans="1:5" ht="25.5" customHeight="1" thickBot="1" x14ac:dyDescent="0.3">
      <c r="A190" s="15" t="s">
        <v>32</v>
      </c>
      <c r="B190" s="389" t="s">
        <v>347</v>
      </c>
      <c r="C190" s="390"/>
      <c r="D190" s="390"/>
      <c r="E190" s="391"/>
    </row>
    <row r="191" spans="1:5" ht="15.75" thickBot="1" x14ac:dyDescent="0.3">
      <c r="A191" s="15" t="s">
        <v>34</v>
      </c>
      <c r="B191" s="320" t="s">
        <v>143</v>
      </c>
      <c r="C191" s="315"/>
      <c r="D191" s="315"/>
      <c r="E191" s="316"/>
    </row>
    <row r="192" spans="1:5" x14ac:dyDescent="0.25">
      <c r="A192" s="295"/>
      <c r="B192" s="19">
        <v>2019</v>
      </c>
      <c r="C192" s="19">
        <v>2020</v>
      </c>
      <c r="D192" s="19">
        <v>2021</v>
      </c>
      <c r="E192" s="19">
        <v>2022</v>
      </c>
    </row>
    <row r="193" spans="1:5" ht="15.75" thickBot="1" x14ac:dyDescent="0.3">
      <c r="A193" s="296"/>
      <c r="B193" s="20" t="s">
        <v>13</v>
      </c>
      <c r="C193" s="20" t="s">
        <v>14</v>
      </c>
      <c r="D193" s="20" t="s">
        <v>14</v>
      </c>
      <c r="E193" s="20" t="s">
        <v>14</v>
      </c>
    </row>
    <row r="194" spans="1:5" ht="15.75" thickBot="1" x14ac:dyDescent="0.3">
      <c r="A194" s="15" t="s">
        <v>36</v>
      </c>
      <c r="B194" s="21">
        <v>100</v>
      </c>
      <c r="C194" s="21">
        <v>90</v>
      </c>
      <c r="D194" s="21">
        <v>90</v>
      </c>
      <c r="E194" s="21">
        <v>90</v>
      </c>
    </row>
    <row r="195" spans="1:5" ht="15.75" thickBot="1" x14ac:dyDescent="0.3">
      <c r="A195" s="15" t="s">
        <v>37</v>
      </c>
      <c r="B195" s="21">
        <v>5000</v>
      </c>
      <c r="C195" s="21">
        <v>5000</v>
      </c>
      <c r="D195" s="21">
        <v>5000</v>
      </c>
      <c r="E195" s="21">
        <v>5000</v>
      </c>
    </row>
    <row r="196" spans="1:5" ht="15.75" thickBot="1" x14ac:dyDescent="0.3">
      <c r="A196" s="15" t="s">
        <v>38</v>
      </c>
      <c r="B196" s="21">
        <f>B195/B194</f>
        <v>50</v>
      </c>
      <c r="C196" s="21">
        <f t="shared" ref="C196:E196" si="11">C195/C194</f>
        <v>55.555555555555557</v>
      </c>
      <c r="D196" s="21">
        <f t="shared" si="11"/>
        <v>55.555555555555557</v>
      </c>
      <c r="E196" s="21">
        <f t="shared" si="11"/>
        <v>55.555555555555557</v>
      </c>
    </row>
    <row r="197" spans="1:5" ht="15.75" thickBot="1" x14ac:dyDescent="0.3">
      <c r="A197" s="15" t="s">
        <v>39</v>
      </c>
      <c r="B197" s="200" t="s">
        <v>40</v>
      </c>
      <c r="C197" s="23">
        <f>C194/B194-1</f>
        <v>-9.9999999999999978E-2</v>
      </c>
      <c r="D197" s="23">
        <f t="shared" ref="D197:E199" si="12">D194/C194-1</f>
        <v>0</v>
      </c>
      <c r="E197" s="23">
        <f t="shared" si="12"/>
        <v>0</v>
      </c>
    </row>
    <row r="198" spans="1:5" ht="15.75" thickBot="1" x14ac:dyDescent="0.3">
      <c r="A198" s="15" t="s">
        <v>41</v>
      </c>
      <c r="B198" s="200" t="s">
        <v>40</v>
      </c>
      <c r="C198" s="23">
        <f>C195/B195-1</f>
        <v>0</v>
      </c>
      <c r="D198" s="23">
        <f t="shared" si="12"/>
        <v>0</v>
      </c>
      <c r="E198" s="23">
        <f t="shared" si="12"/>
        <v>0</v>
      </c>
    </row>
    <row r="199" spans="1:5" ht="23.25" thickBot="1" x14ac:dyDescent="0.3">
      <c r="A199" s="15" t="s">
        <v>42</v>
      </c>
      <c r="B199" s="200" t="s">
        <v>40</v>
      </c>
      <c r="C199" s="23">
        <f>C196/B196-1</f>
        <v>0.11111111111111116</v>
      </c>
      <c r="D199" s="23">
        <f t="shared" si="12"/>
        <v>0</v>
      </c>
      <c r="E199" s="23">
        <f t="shared" si="12"/>
        <v>0</v>
      </c>
    </row>
    <row r="200" spans="1:5" ht="15.75" thickBot="1" x14ac:dyDescent="0.3">
      <c r="A200" s="297" t="s">
        <v>43</v>
      </c>
      <c r="B200" s="298"/>
      <c r="C200" s="298"/>
      <c r="D200" s="298"/>
      <c r="E200" s="299"/>
    </row>
    <row r="201" spans="1:5" x14ac:dyDescent="0.25">
      <c r="A201" s="295"/>
      <c r="B201" s="19">
        <v>2019</v>
      </c>
      <c r="C201" s="19">
        <v>2020</v>
      </c>
      <c r="D201" s="19">
        <v>2021</v>
      </c>
      <c r="E201" s="19">
        <v>2022</v>
      </c>
    </row>
    <row r="202" spans="1:5" ht="15.75" thickBot="1" x14ac:dyDescent="0.3">
      <c r="A202" s="296"/>
      <c r="B202" s="20" t="s">
        <v>13</v>
      </c>
      <c r="C202" s="20" t="s">
        <v>14</v>
      </c>
      <c r="D202" s="20" t="s">
        <v>14</v>
      </c>
      <c r="E202" s="20" t="s">
        <v>14</v>
      </c>
    </row>
    <row r="203" spans="1:5" ht="15.75" thickBot="1" x14ac:dyDescent="0.3">
      <c r="A203" s="24" t="s">
        <v>80</v>
      </c>
      <c r="B203" s="25"/>
      <c r="C203" s="25"/>
      <c r="D203" s="25"/>
      <c r="E203" s="25"/>
    </row>
    <row r="204" spans="1:5" ht="15.75" thickBot="1" x14ac:dyDescent="0.3">
      <c r="A204" s="24" t="s">
        <v>81</v>
      </c>
      <c r="B204" s="31">
        <v>5000</v>
      </c>
      <c r="C204" s="25">
        <v>5000</v>
      </c>
      <c r="D204" s="25">
        <v>5000</v>
      </c>
      <c r="E204" s="228">
        <v>5000</v>
      </c>
    </row>
    <row r="205" spans="1:5" ht="15.75" thickBot="1" x14ac:dyDescent="0.3">
      <c r="A205" s="229" t="s">
        <v>53</v>
      </c>
      <c r="B205" s="31">
        <f>B204+B203</f>
        <v>5000</v>
      </c>
      <c r="C205" s="31">
        <f t="shared" ref="C205:E205" si="13">C204+C203</f>
        <v>5000</v>
      </c>
      <c r="D205" s="31">
        <f t="shared" si="13"/>
        <v>5000</v>
      </c>
      <c r="E205" s="31">
        <f t="shared" si="13"/>
        <v>5000</v>
      </c>
    </row>
    <row r="206" spans="1:5" ht="15.75" thickBot="1" x14ac:dyDescent="0.3">
      <c r="A206" s="67" t="s">
        <v>348</v>
      </c>
      <c r="B206" s="386" t="s">
        <v>349</v>
      </c>
      <c r="C206" s="387"/>
      <c r="D206" s="387"/>
      <c r="E206" s="388"/>
    </row>
    <row r="207" spans="1:5" ht="15.75" thickBot="1" x14ac:dyDescent="0.3">
      <c r="A207" s="18" t="s">
        <v>87</v>
      </c>
      <c r="B207" s="389" t="s">
        <v>350</v>
      </c>
      <c r="C207" s="390"/>
      <c r="D207" s="390"/>
      <c r="E207" s="391"/>
    </row>
    <row r="208" spans="1:5" ht="15.75" thickBot="1" x14ac:dyDescent="0.3">
      <c r="A208" s="15" t="s">
        <v>32</v>
      </c>
      <c r="B208" s="389" t="s">
        <v>351</v>
      </c>
      <c r="C208" s="390"/>
      <c r="D208" s="390"/>
      <c r="E208" s="391"/>
    </row>
    <row r="209" spans="1:5" ht="15.75" thickBot="1" x14ac:dyDescent="0.3">
      <c r="A209" s="15" t="s">
        <v>34</v>
      </c>
      <c r="B209" s="320" t="s">
        <v>143</v>
      </c>
      <c r="C209" s="315"/>
      <c r="D209" s="315"/>
      <c r="E209" s="316"/>
    </row>
    <row r="210" spans="1:5" x14ac:dyDescent="0.25">
      <c r="A210" s="295"/>
      <c r="B210" s="19">
        <v>2019</v>
      </c>
      <c r="C210" s="19">
        <v>2020</v>
      </c>
      <c r="D210" s="19">
        <v>2021</v>
      </c>
      <c r="E210" s="19">
        <v>2022</v>
      </c>
    </row>
    <row r="211" spans="1:5" ht="15.75" thickBot="1" x14ac:dyDescent="0.3">
      <c r="A211" s="296"/>
      <c r="B211" s="20" t="s">
        <v>13</v>
      </c>
      <c r="C211" s="20" t="s">
        <v>14</v>
      </c>
      <c r="D211" s="20" t="s">
        <v>14</v>
      </c>
      <c r="E211" s="20" t="s">
        <v>14</v>
      </c>
    </row>
    <row r="212" spans="1:5" ht="15.75" thickBot="1" x14ac:dyDescent="0.3">
      <c r="A212" s="15" t="s">
        <v>36</v>
      </c>
      <c r="B212" s="21">
        <v>6</v>
      </c>
      <c r="C212" s="21"/>
      <c r="D212" s="21"/>
      <c r="E212" s="21"/>
    </row>
    <row r="213" spans="1:5" ht="15.75" thickBot="1" x14ac:dyDescent="0.3">
      <c r="A213" s="15" t="s">
        <v>37</v>
      </c>
      <c r="B213" s="21">
        <v>25000</v>
      </c>
      <c r="C213" s="21">
        <v>0</v>
      </c>
      <c r="D213" s="21">
        <v>0</v>
      </c>
      <c r="E213" s="21">
        <v>0</v>
      </c>
    </row>
    <row r="214" spans="1:5" ht="15.75" thickBot="1" x14ac:dyDescent="0.3">
      <c r="A214" s="15" t="s">
        <v>38</v>
      </c>
      <c r="B214" s="21">
        <f>B213/B212</f>
        <v>4166.666666666667</v>
      </c>
      <c r="C214" s="21" t="e">
        <f t="shared" ref="C214:E214" si="14">C213/C212</f>
        <v>#DIV/0!</v>
      </c>
      <c r="D214" s="21" t="e">
        <f t="shared" si="14"/>
        <v>#DIV/0!</v>
      </c>
      <c r="E214" s="21" t="e">
        <f t="shared" si="14"/>
        <v>#DIV/0!</v>
      </c>
    </row>
    <row r="215" spans="1:5" ht="15.75" thickBot="1" x14ac:dyDescent="0.3">
      <c r="A215" s="15" t="s">
        <v>39</v>
      </c>
      <c r="B215" s="200" t="s">
        <v>40</v>
      </c>
      <c r="C215" s="23">
        <f>C212/B212-1</f>
        <v>-1</v>
      </c>
      <c r="D215" s="23" t="e">
        <f t="shared" ref="D215:E217" si="15">D212/C212-1</f>
        <v>#DIV/0!</v>
      </c>
      <c r="E215" s="23" t="e">
        <f t="shared" si="15"/>
        <v>#DIV/0!</v>
      </c>
    </row>
    <row r="216" spans="1:5" ht="15.75" thickBot="1" x14ac:dyDescent="0.3">
      <c r="A216" s="15" t="s">
        <v>41</v>
      </c>
      <c r="B216" s="200" t="s">
        <v>40</v>
      </c>
      <c r="C216" s="23">
        <f>C213/B213-1</f>
        <v>-1</v>
      </c>
      <c r="D216" s="23" t="e">
        <f t="shared" si="15"/>
        <v>#DIV/0!</v>
      </c>
      <c r="E216" s="23" t="e">
        <f t="shared" si="15"/>
        <v>#DIV/0!</v>
      </c>
    </row>
    <row r="217" spans="1:5" ht="23.25" thickBot="1" x14ac:dyDescent="0.3">
      <c r="A217" s="15" t="s">
        <v>42</v>
      </c>
      <c r="B217" s="200" t="s">
        <v>40</v>
      </c>
      <c r="C217" s="23" t="e">
        <f>C214/B214-1</f>
        <v>#DIV/0!</v>
      </c>
      <c r="D217" s="23" t="e">
        <f t="shared" si="15"/>
        <v>#DIV/0!</v>
      </c>
      <c r="E217" s="23" t="e">
        <f t="shared" si="15"/>
        <v>#DIV/0!</v>
      </c>
    </row>
    <row r="218" spans="1:5" ht="15.75" thickBot="1" x14ac:dyDescent="0.3">
      <c r="A218" s="297" t="s">
        <v>144</v>
      </c>
      <c r="B218" s="298"/>
      <c r="C218" s="298"/>
      <c r="D218" s="298"/>
      <c r="E218" s="299"/>
    </row>
    <row r="219" spans="1:5" ht="12" customHeight="1" x14ac:dyDescent="0.25">
      <c r="A219" s="295"/>
      <c r="B219" s="19">
        <v>2019</v>
      </c>
      <c r="C219" s="19">
        <v>2020</v>
      </c>
      <c r="D219" s="19">
        <v>2021</v>
      </c>
      <c r="E219" s="19">
        <v>2022</v>
      </c>
    </row>
    <row r="220" spans="1:5" ht="13.5" customHeight="1" thickBot="1" x14ac:dyDescent="0.3">
      <c r="A220" s="296"/>
      <c r="B220" s="20" t="s">
        <v>13</v>
      </c>
      <c r="C220" s="20" t="s">
        <v>14</v>
      </c>
      <c r="D220" s="20" t="s">
        <v>14</v>
      </c>
      <c r="E220" s="20" t="s">
        <v>14</v>
      </c>
    </row>
    <row r="221" spans="1:5" ht="15.75" thickBot="1" x14ac:dyDescent="0.3">
      <c r="A221" s="24" t="s">
        <v>80</v>
      </c>
      <c r="B221" s="25"/>
      <c r="C221" s="25"/>
      <c r="D221" s="25"/>
      <c r="E221" s="25"/>
    </row>
    <row r="222" spans="1:5" ht="15.75" thickBot="1" x14ac:dyDescent="0.3">
      <c r="A222" s="24" t="s">
        <v>81</v>
      </c>
      <c r="B222" s="31">
        <v>25000</v>
      </c>
      <c r="C222" s="25">
        <v>0</v>
      </c>
      <c r="D222" s="25">
        <v>0</v>
      </c>
      <c r="E222" s="230">
        <v>0</v>
      </c>
    </row>
    <row r="223" spans="1:5" ht="15.75" thickBot="1" x14ac:dyDescent="0.3">
      <c r="A223" s="229" t="s">
        <v>60</v>
      </c>
      <c r="B223" s="31">
        <f>B222+B221</f>
        <v>25000</v>
      </c>
      <c r="C223" s="31">
        <f t="shared" ref="C223:E223" si="16">C222+C221</f>
        <v>0</v>
      </c>
      <c r="D223" s="31">
        <f t="shared" si="16"/>
        <v>0</v>
      </c>
      <c r="E223" s="31">
        <f t="shared" si="16"/>
        <v>0</v>
      </c>
    </row>
    <row r="224" spans="1:5" ht="15.75" thickBot="1" x14ac:dyDescent="0.3">
      <c r="A224" s="231" t="s">
        <v>145</v>
      </c>
      <c r="B224" s="380" t="s">
        <v>146</v>
      </c>
      <c r="C224" s="381"/>
      <c r="D224" s="381"/>
      <c r="E224" s="382"/>
    </row>
    <row r="225" spans="1:5" ht="15.75" thickBot="1" x14ac:dyDescent="0.3">
      <c r="A225" s="18" t="s">
        <v>352</v>
      </c>
      <c r="B225" s="202" t="s">
        <v>353</v>
      </c>
      <c r="C225" s="232"/>
      <c r="D225" s="232"/>
      <c r="E225" s="233"/>
    </row>
    <row r="226" spans="1:5" ht="15.75" customHeight="1" thickBot="1" x14ac:dyDescent="0.3">
      <c r="A226" s="15" t="s">
        <v>32</v>
      </c>
      <c r="B226" s="383" t="s">
        <v>353</v>
      </c>
      <c r="C226" s="384"/>
      <c r="D226" s="384"/>
      <c r="E226" s="385"/>
    </row>
    <row r="227" spans="1:5" ht="15.75" thickBot="1" x14ac:dyDescent="0.3">
      <c r="A227" s="15" t="s">
        <v>34</v>
      </c>
      <c r="B227" s="320" t="s">
        <v>143</v>
      </c>
      <c r="C227" s="315"/>
      <c r="D227" s="315"/>
      <c r="E227" s="316"/>
    </row>
    <row r="228" spans="1:5" x14ac:dyDescent="0.25">
      <c r="A228" s="295"/>
      <c r="B228" s="19">
        <v>2019</v>
      </c>
      <c r="C228" s="19">
        <v>2020</v>
      </c>
      <c r="D228" s="19">
        <v>2021</v>
      </c>
      <c r="E228" s="19">
        <v>2022</v>
      </c>
    </row>
    <row r="229" spans="1:5" ht="12.75" customHeight="1" thickBot="1" x14ac:dyDescent="0.3">
      <c r="A229" s="296"/>
      <c r="B229" s="20" t="s">
        <v>13</v>
      </c>
      <c r="C229" s="20" t="s">
        <v>14</v>
      </c>
      <c r="D229" s="20" t="s">
        <v>14</v>
      </c>
      <c r="E229" s="20" t="s">
        <v>14</v>
      </c>
    </row>
    <row r="230" spans="1:5" ht="15.75" thickBot="1" x14ac:dyDescent="0.3">
      <c r="A230" s="15" t="s">
        <v>36</v>
      </c>
      <c r="B230" s="21">
        <v>90</v>
      </c>
      <c r="C230" s="21">
        <v>180</v>
      </c>
      <c r="D230" s="21">
        <v>180</v>
      </c>
      <c r="E230" s="21">
        <v>180</v>
      </c>
    </row>
    <row r="231" spans="1:5" ht="15.75" thickBot="1" x14ac:dyDescent="0.3">
      <c r="A231" s="15" t="s">
        <v>37</v>
      </c>
      <c r="B231" s="21">
        <v>5000</v>
      </c>
      <c r="C231" s="21">
        <v>10000</v>
      </c>
      <c r="D231" s="21">
        <v>10000</v>
      </c>
      <c r="E231" s="21">
        <v>10000</v>
      </c>
    </row>
    <row r="232" spans="1:5" ht="15.75" thickBot="1" x14ac:dyDescent="0.3">
      <c r="A232" s="15" t="s">
        <v>38</v>
      </c>
      <c r="B232" s="21">
        <f>B231/B230</f>
        <v>55.555555555555557</v>
      </c>
      <c r="C232" s="21">
        <f t="shared" ref="C232:E232" si="17">C231/C230</f>
        <v>55.555555555555557</v>
      </c>
      <c r="D232" s="21">
        <f t="shared" si="17"/>
        <v>55.555555555555557</v>
      </c>
      <c r="E232" s="21">
        <f t="shared" si="17"/>
        <v>55.555555555555557</v>
      </c>
    </row>
    <row r="233" spans="1:5" ht="15.75" thickBot="1" x14ac:dyDescent="0.3">
      <c r="A233" s="15" t="s">
        <v>39</v>
      </c>
      <c r="B233" s="200" t="s">
        <v>40</v>
      </c>
      <c r="C233" s="23">
        <f>C230/B230-1</f>
        <v>1</v>
      </c>
      <c r="D233" s="23">
        <f t="shared" ref="D233:E235" si="18">D230/C230-1</f>
        <v>0</v>
      </c>
      <c r="E233" s="23">
        <f t="shared" si="18"/>
        <v>0</v>
      </c>
    </row>
    <row r="234" spans="1:5" ht="15.75" thickBot="1" x14ac:dyDescent="0.3">
      <c r="A234" s="15" t="s">
        <v>41</v>
      </c>
      <c r="B234" s="200" t="s">
        <v>40</v>
      </c>
      <c r="C234" s="23">
        <f>C231/B231-1</f>
        <v>1</v>
      </c>
      <c r="D234" s="23">
        <f t="shared" si="18"/>
        <v>0</v>
      </c>
      <c r="E234" s="23">
        <f t="shared" si="18"/>
        <v>0</v>
      </c>
    </row>
    <row r="235" spans="1:5" ht="23.25" thickBot="1" x14ac:dyDescent="0.3">
      <c r="A235" s="15" t="s">
        <v>42</v>
      </c>
      <c r="B235" s="200" t="s">
        <v>40</v>
      </c>
      <c r="C235" s="23">
        <f>C232/B232-1</f>
        <v>0</v>
      </c>
      <c r="D235" s="23">
        <f t="shared" si="18"/>
        <v>0</v>
      </c>
      <c r="E235" s="23">
        <f t="shared" si="18"/>
        <v>0</v>
      </c>
    </row>
    <row r="236" spans="1:5" ht="15.75" thickBot="1" x14ac:dyDescent="0.3">
      <c r="A236" s="297" t="s">
        <v>120</v>
      </c>
      <c r="B236" s="298"/>
      <c r="C236" s="298"/>
      <c r="D236" s="298"/>
      <c r="E236" s="299"/>
    </row>
    <row r="237" spans="1:5" x14ac:dyDescent="0.25">
      <c r="A237" s="295"/>
      <c r="B237" s="19">
        <v>2019</v>
      </c>
      <c r="C237" s="19">
        <v>2020</v>
      </c>
      <c r="D237" s="19">
        <v>2021</v>
      </c>
      <c r="E237" s="19">
        <v>2022</v>
      </c>
    </row>
    <row r="238" spans="1:5" ht="15.75" thickBot="1" x14ac:dyDescent="0.3">
      <c r="A238" s="296"/>
      <c r="B238" s="20" t="s">
        <v>13</v>
      </c>
      <c r="C238" s="20" t="s">
        <v>14</v>
      </c>
      <c r="D238" s="20" t="s">
        <v>14</v>
      </c>
      <c r="E238" s="20" t="s">
        <v>14</v>
      </c>
    </row>
    <row r="239" spans="1:5" ht="15.75" thickBot="1" x14ac:dyDescent="0.3">
      <c r="A239" s="24" t="s">
        <v>80</v>
      </c>
      <c r="B239" s="25"/>
      <c r="C239" s="25"/>
      <c r="D239" s="25"/>
      <c r="E239" s="25"/>
    </row>
    <row r="240" spans="1:5" ht="15.75" thickBot="1" x14ac:dyDescent="0.3">
      <c r="A240" s="24" t="s">
        <v>81</v>
      </c>
      <c r="B240" s="31">
        <v>5000</v>
      </c>
      <c r="C240" s="31">
        <v>10000</v>
      </c>
      <c r="D240" s="31">
        <v>10000</v>
      </c>
      <c r="E240" s="234">
        <v>10000</v>
      </c>
    </row>
    <row r="241" spans="1:5" ht="15.75" thickBot="1" x14ac:dyDescent="0.3">
      <c r="A241" s="235" t="s">
        <v>60</v>
      </c>
      <c r="B241" s="31">
        <f>B240+B239</f>
        <v>5000</v>
      </c>
      <c r="C241" s="31">
        <f t="shared" ref="C241:E241" si="19">C240+C239</f>
        <v>10000</v>
      </c>
      <c r="D241" s="31">
        <f t="shared" si="19"/>
        <v>10000</v>
      </c>
      <c r="E241" s="31">
        <f t="shared" si="19"/>
        <v>10000</v>
      </c>
    </row>
    <row r="242" spans="1:5" ht="15.75" thickBot="1" x14ac:dyDescent="0.3">
      <c r="A242" s="236"/>
      <c r="B242" s="237"/>
      <c r="C242" s="237"/>
      <c r="D242" s="237"/>
      <c r="E242" s="238"/>
    </row>
    <row r="243" spans="1:5" ht="36.75" thickBot="1" x14ac:dyDescent="0.3">
      <c r="A243" s="9" t="s">
        <v>99</v>
      </c>
      <c r="B243" s="55">
        <f>B231+B213+B195+B172+B146+B123+B100+B77+B54+B31</f>
        <v>2416000</v>
      </c>
      <c r="C243" s="55">
        <f>C231+C213+C195+C172+C146+C123+C100+C77+C54+C31</f>
        <v>2485000</v>
      </c>
      <c r="D243" s="55">
        <f>D231+D213+D195+D172+D146+D123+D100+D77+D54+D31</f>
        <v>2448776</v>
      </c>
      <c r="E243" s="55">
        <f>E231+E213+E195+E172+E146+E123+E100+E77+E54+E31</f>
        <v>2468776</v>
      </c>
    </row>
    <row r="244" spans="1:5" ht="36.75" thickBot="1" x14ac:dyDescent="0.3">
      <c r="A244" s="9" t="s">
        <v>100</v>
      </c>
      <c r="B244" s="55">
        <f>B246+B248+B250+B252+B254+B256+B258+B260+B262</f>
        <v>2416000</v>
      </c>
      <c r="C244" s="55">
        <f>C246+C248+C250+C252+C254+C256+C258+C260+C262</f>
        <v>2485000</v>
      </c>
      <c r="D244" s="55">
        <f>D246+D248+D250+D252+D254+D256+D258+D260+D262</f>
        <v>2448776</v>
      </c>
      <c r="E244" s="55">
        <f>E246+E248+E250+E252+E254+E256+E258+E260+E262</f>
        <v>2468776</v>
      </c>
    </row>
    <row r="245" spans="1:5" ht="36.75" thickBot="1" x14ac:dyDescent="0.3">
      <c r="A245" s="68" t="s">
        <v>147</v>
      </c>
      <c r="B245" s="69"/>
      <c r="C245" s="70">
        <f>C244/B244-1</f>
        <v>2.8559602649006699E-2</v>
      </c>
      <c r="D245" s="70">
        <f t="shared" ref="D245:E245" si="20">D244/C244-1</f>
        <v>-1.4577062374245497E-2</v>
      </c>
      <c r="E245" s="70">
        <f t="shared" si="20"/>
        <v>8.1673456453346116E-3</v>
      </c>
    </row>
    <row r="246" spans="1:5" ht="15.75" thickBot="1" x14ac:dyDescent="0.3">
      <c r="A246" s="24" t="s">
        <v>44</v>
      </c>
      <c r="B246" s="25">
        <f>B39</f>
        <v>677000</v>
      </c>
      <c r="C246" s="25">
        <f>C39</f>
        <v>795000</v>
      </c>
      <c r="D246" s="25">
        <f>D39</f>
        <v>795000</v>
      </c>
      <c r="E246" s="25">
        <f>E39</f>
        <v>795000</v>
      </c>
    </row>
    <row r="247" spans="1:5" ht="15.75" thickBot="1" x14ac:dyDescent="0.3">
      <c r="A247" s="26" t="s">
        <v>148</v>
      </c>
      <c r="B247" s="31"/>
      <c r="C247" s="27">
        <f>C246/B246-1</f>
        <v>0.17429837518463809</v>
      </c>
      <c r="D247" s="27">
        <f t="shared" ref="D247:E247" si="21">D246/C246-1</f>
        <v>0</v>
      </c>
      <c r="E247" s="27">
        <f t="shared" si="21"/>
        <v>0</v>
      </c>
    </row>
    <row r="248" spans="1:5" ht="24.75" thickBot="1" x14ac:dyDescent="0.3">
      <c r="A248" s="24" t="s">
        <v>102</v>
      </c>
      <c r="B248" s="25">
        <f>B40</f>
        <v>60000</v>
      </c>
      <c r="C248" s="25">
        <f>C40</f>
        <v>62000</v>
      </c>
      <c r="D248" s="25">
        <f>D40</f>
        <v>62000</v>
      </c>
      <c r="E248" s="25">
        <f>E40</f>
        <v>62000</v>
      </c>
    </row>
    <row r="249" spans="1:5" ht="24.75" thickBot="1" x14ac:dyDescent="0.3">
      <c r="A249" s="26" t="s">
        <v>149</v>
      </c>
      <c r="B249" s="31"/>
      <c r="C249" s="27">
        <f>C248/B248-1</f>
        <v>3.3333333333333437E-2</v>
      </c>
      <c r="D249" s="27">
        <f t="shared" ref="D249:E249" si="22">D248/C248-1</f>
        <v>0</v>
      </c>
      <c r="E249" s="27">
        <f t="shared" si="22"/>
        <v>0</v>
      </c>
    </row>
    <row r="250" spans="1:5" ht="15.75" thickBot="1" x14ac:dyDescent="0.3">
      <c r="A250" s="24" t="s">
        <v>48</v>
      </c>
      <c r="B250" s="25">
        <f>B156+B110+B87+B64+B41</f>
        <v>1221000</v>
      </c>
      <c r="C250" s="25">
        <f>C156+C110+C87+C64+C41</f>
        <v>1240000</v>
      </c>
      <c r="D250" s="25">
        <f>D156+D110+D87+D64+D41</f>
        <v>1203776</v>
      </c>
      <c r="E250" s="25">
        <f>E156+E110+E87+E64+E41</f>
        <v>1223776</v>
      </c>
    </row>
    <row r="251" spans="1:5" ht="24.75" thickBot="1" x14ac:dyDescent="0.3">
      <c r="A251" s="26" t="s">
        <v>150</v>
      </c>
      <c r="B251" s="31"/>
      <c r="C251" s="27">
        <f>C250/B250-1</f>
        <v>1.5561015561015523E-2</v>
      </c>
      <c r="D251" s="27">
        <f t="shared" ref="D251:E251" si="23">D250/C250-1</f>
        <v>-2.9212903225806497E-2</v>
      </c>
      <c r="E251" s="27">
        <f t="shared" si="23"/>
        <v>1.6614386729757014E-2</v>
      </c>
    </row>
    <row r="252" spans="1:5" ht="15.75" thickBot="1" x14ac:dyDescent="0.3">
      <c r="A252" s="24" t="s">
        <v>49</v>
      </c>
      <c r="B252" s="25">
        <v>0</v>
      </c>
      <c r="C252" s="25">
        <v>0</v>
      </c>
      <c r="D252" s="25">
        <v>0</v>
      </c>
      <c r="E252" s="25">
        <v>0</v>
      </c>
    </row>
    <row r="253" spans="1:5" ht="24.75" thickBot="1" x14ac:dyDescent="0.3">
      <c r="A253" s="26" t="s">
        <v>151</v>
      </c>
      <c r="B253" s="31"/>
      <c r="C253" s="27" t="e">
        <f>C252/B252-1</f>
        <v>#DIV/0!</v>
      </c>
      <c r="D253" s="27" t="e">
        <f t="shared" ref="D253:E253" si="24">D252/C252-1</f>
        <v>#DIV/0!</v>
      </c>
      <c r="E253" s="27" t="e">
        <f t="shared" si="24"/>
        <v>#DIV/0!</v>
      </c>
    </row>
    <row r="254" spans="1:5" ht="24.75" thickBot="1" x14ac:dyDescent="0.3">
      <c r="A254" s="65" t="s">
        <v>50</v>
      </c>
      <c r="B254" s="239">
        <v>0</v>
      </c>
      <c r="C254" s="239">
        <v>0</v>
      </c>
      <c r="D254" s="239">
        <v>0</v>
      </c>
      <c r="E254" s="239">
        <v>0</v>
      </c>
    </row>
    <row r="255" spans="1:5" ht="24" x14ac:dyDescent="0.25">
      <c r="A255" s="240" t="s">
        <v>152</v>
      </c>
      <c r="B255" s="241"/>
      <c r="C255" s="242" t="e">
        <f>C254/B254-1</f>
        <v>#DIV/0!</v>
      </c>
      <c r="D255" s="242" t="e">
        <f t="shared" ref="D255:E255" si="25">D254/C254-1</f>
        <v>#DIV/0!</v>
      </c>
      <c r="E255" s="242" t="e">
        <f t="shared" si="25"/>
        <v>#DIV/0!</v>
      </c>
    </row>
    <row r="256" spans="1:5" ht="15.75" thickBot="1" x14ac:dyDescent="0.3">
      <c r="A256" s="243" t="s">
        <v>51</v>
      </c>
      <c r="B256" s="244">
        <f>B136</f>
        <v>373000</v>
      </c>
      <c r="C256" s="244">
        <f>C136</f>
        <v>373000</v>
      </c>
      <c r="D256" s="244">
        <f>D136</f>
        <v>373000</v>
      </c>
      <c r="E256" s="244">
        <f>E136</f>
        <v>373000</v>
      </c>
    </row>
    <row r="257" spans="1:5" ht="24.75" thickBot="1" x14ac:dyDescent="0.3">
      <c r="A257" s="245" t="s">
        <v>153</v>
      </c>
      <c r="B257" s="246"/>
      <c r="C257" s="247">
        <f>C256/B256-1</f>
        <v>0</v>
      </c>
      <c r="D257" s="247">
        <f t="shared" ref="D257:E257" si="26">D256/C256-1</f>
        <v>0</v>
      </c>
      <c r="E257" s="247">
        <f t="shared" si="26"/>
        <v>0</v>
      </c>
    </row>
    <row r="258" spans="1:5" ht="24.75" thickBot="1" x14ac:dyDescent="0.3">
      <c r="A258" s="248" t="s">
        <v>52</v>
      </c>
      <c r="B258" s="249">
        <v>0</v>
      </c>
      <c r="C258" s="249">
        <v>0</v>
      </c>
      <c r="D258" s="249">
        <v>0</v>
      </c>
      <c r="E258" s="250">
        <v>0</v>
      </c>
    </row>
    <row r="259" spans="1:5" ht="24.75" thickBot="1" x14ac:dyDescent="0.3">
      <c r="A259" s="251" t="s">
        <v>154</v>
      </c>
      <c r="B259" s="62"/>
      <c r="C259" s="252" t="e">
        <f>C258/B258-1</f>
        <v>#DIV/0!</v>
      </c>
      <c r="D259" s="252" t="e">
        <f t="shared" ref="D259:E259" si="27">D258/C258-1</f>
        <v>#DIV/0!</v>
      </c>
      <c r="E259" s="252" t="e">
        <f t="shared" si="27"/>
        <v>#DIV/0!</v>
      </c>
    </row>
    <row r="260" spans="1:5" ht="15.75" thickBot="1" x14ac:dyDescent="0.3">
      <c r="A260" s="24" t="s">
        <v>155</v>
      </c>
      <c r="B260" s="25">
        <f>B180</f>
        <v>50000</v>
      </c>
      <c r="C260" s="25">
        <f>C180</f>
        <v>0</v>
      </c>
      <c r="D260" s="25">
        <f>D180</f>
        <v>0</v>
      </c>
      <c r="E260" s="25">
        <f>E180</f>
        <v>0</v>
      </c>
    </row>
    <row r="261" spans="1:5" ht="24.75" thickBot="1" x14ac:dyDescent="0.3">
      <c r="A261" s="26" t="s">
        <v>156</v>
      </c>
      <c r="B261" s="31"/>
      <c r="C261" s="27">
        <f>C260/B260-1</f>
        <v>-1</v>
      </c>
      <c r="D261" s="27" t="e">
        <f t="shared" ref="D261:E261" si="28">D260/C260-1</f>
        <v>#DIV/0!</v>
      </c>
      <c r="E261" s="27" t="e">
        <f t="shared" si="28"/>
        <v>#DIV/0!</v>
      </c>
    </row>
    <row r="262" spans="1:5" ht="15.75" thickBot="1" x14ac:dyDescent="0.3">
      <c r="A262" s="24" t="s">
        <v>103</v>
      </c>
      <c r="B262" s="25">
        <f>B181+B222+B204+B240</f>
        <v>35000</v>
      </c>
      <c r="C262" s="25">
        <f>C181+C204+C240</f>
        <v>15000</v>
      </c>
      <c r="D262" s="25">
        <f>D181+D204+D240</f>
        <v>15000</v>
      </c>
      <c r="E262" s="25">
        <f>E181+E204+E240</f>
        <v>15000</v>
      </c>
    </row>
    <row r="263" spans="1:5" ht="24.75" thickBot="1" x14ac:dyDescent="0.3">
      <c r="A263" s="26" t="s">
        <v>157</v>
      </c>
      <c r="B263" s="31"/>
      <c r="C263" s="27">
        <f>C262/B262-1</f>
        <v>-0.5714285714285714</v>
      </c>
      <c r="D263" s="27">
        <f t="shared" ref="D263:E263" si="29">D262/C262-1</f>
        <v>0</v>
      </c>
      <c r="E263" s="27">
        <f t="shared" si="29"/>
        <v>0</v>
      </c>
    </row>
    <row r="264" spans="1:5" ht="15.75" thickBot="1" x14ac:dyDescent="0.3">
      <c r="A264" s="32" t="s">
        <v>54</v>
      </c>
      <c r="B264" s="33">
        <f>IF(B244-B243=0,0,"Error")</f>
        <v>0</v>
      </c>
      <c r="C264" s="33">
        <f t="shared" ref="C264:E264" si="30">IF(C244-C243=0,0,"Error")</f>
        <v>0</v>
      </c>
      <c r="D264" s="33">
        <f t="shared" si="30"/>
        <v>0</v>
      </c>
      <c r="E264" s="33">
        <f t="shared" si="30"/>
        <v>0</v>
      </c>
    </row>
    <row r="265" spans="1:5" x14ac:dyDescent="0.25">
      <c r="A265" s="377"/>
      <c r="B265" s="377"/>
      <c r="C265" s="377"/>
      <c r="D265" s="377"/>
      <c r="E265" s="377"/>
    </row>
    <row r="266" spans="1:5" x14ac:dyDescent="0.25">
      <c r="A266" s="378"/>
      <c r="B266" s="379"/>
      <c r="C266" s="379"/>
      <c r="D266" s="379"/>
      <c r="E266" s="379"/>
    </row>
    <row r="267" spans="1:5" x14ac:dyDescent="0.25">
      <c r="A267" s="378"/>
      <c r="B267" s="379"/>
      <c r="C267" s="379"/>
      <c r="D267" s="379"/>
      <c r="E267" s="379"/>
    </row>
  </sheetData>
  <mergeCells count="86">
    <mergeCell ref="A8:E8"/>
    <mergeCell ref="A2:E2"/>
    <mergeCell ref="A3:E3"/>
    <mergeCell ref="B5:E5"/>
    <mergeCell ref="B6:E6"/>
    <mergeCell ref="B7:E7"/>
    <mergeCell ref="B27:E27"/>
    <mergeCell ref="A9:E11"/>
    <mergeCell ref="B12:E12"/>
    <mergeCell ref="A13:A14"/>
    <mergeCell ref="B18:E18"/>
    <mergeCell ref="A19:E19"/>
    <mergeCell ref="A23:E23"/>
    <mergeCell ref="A24:E24"/>
    <mergeCell ref="B25:E25"/>
    <mergeCell ref="B26:E26"/>
    <mergeCell ref="B73:E73"/>
    <mergeCell ref="A28:A29"/>
    <mergeCell ref="A36:E36"/>
    <mergeCell ref="A37:A38"/>
    <mergeCell ref="B48:E48"/>
    <mergeCell ref="B49:E49"/>
    <mergeCell ref="B50:E50"/>
    <mergeCell ref="A51:A52"/>
    <mergeCell ref="A59:E59"/>
    <mergeCell ref="A60:A61"/>
    <mergeCell ref="B71:E71"/>
    <mergeCell ref="B72:E72"/>
    <mergeCell ref="B118:E118"/>
    <mergeCell ref="A74:A75"/>
    <mergeCell ref="A82:E82"/>
    <mergeCell ref="A83:A84"/>
    <mergeCell ref="B94:E94"/>
    <mergeCell ref="B95:E95"/>
    <mergeCell ref="B96:E96"/>
    <mergeCell ref="A97:A98"/>
    <mergeCell ref="A105:E105"/>
    <mergeCell ref="A106:A107"/>
    <mergeCell ref="B117:E117"/>
    <mergeCell ref="A164:E164"/>
    <mergeCell ref="B119:E119"/>
    <mergeCell ref="A120:A121"/>
    <mergeCell ref="A128:E128"/>
    <mergeCell ref="A129:A130"/>
    <mergeCell ref="B140:E140"/>
    <mergeCell ref="B141:E141"/>
    <mergeCell ref="B142:E142"/>
    <mergeCell ref="A143:A144"/>
    <mergeCell ref="A151:E151"/>
    <mergeCell ref="A152:A153"/>
    <mergeCell ref="A163:E163"/>
    <mergeCell ref="A187:E187"/>
    <mergeCell ref="B165:E165"/>
    <mergeCell ref="B166:E166"/>
    <mergeCell ref="B167:E167"/>
    <mergeCell ref="B168:E168"/>
    <mergeCell ref="A169:A170"/>
    <mergeCell ref="A177:E177"/>
    <mergeCell ref="A178:A179"/>
    <mergeCell ref="A183:A185"/>
    <mergeCell ref="B183:E185"/>
    <mergeCell ref="A186:E186"/>
    <mergeCell ref="B209:E209"/>
    <mergeCell ref="A210:A211"/>
    <mergeCell ref="B188:E188"/>
    <mergeCell ref="B189:E189"/>
    <mergeCell ref="B190:E190"/>
    <mergeCell ref="B191:E191"/>
    <mergeCell ref="A192:A193"/>
    <mergeCell ref="A200:E200"/>
    <mergeCell ref="A1:E1"/>
    <mergeCell ref="A265:E265"/>
    <mergeCell ref="A266:E266"/>
    <mergeCell ref="A267:E267"/>
    <mergeCell ref="A236:E236"/>
    <mergeCell ref="A237:A238"/>
    <mergeCell ref="A218:E218"/>
    <mergeCell ref="A219:A220"/>
    <mergeCell ref="B224:E224"/>
    <mergeCell ref="B226:E226"/>
    <mergeCell ref="B227:E227"/>
    <mergeCell ref="A228:A229"/>
    <mergeCell ref="A201:A202"/>
    <mergeCell ref="B206:E206"/>
    <mergeCell ref="B207:E207"/>
    <mergeCell ref="B208:E208"/>
  </mergeCells>
  <printOptions horizontalCentered="1" verticalCentered="1"/>
  <pageMargins left="0.25" right="0.25" top="0.18" bottom="0.52" header="0.2" footer="0.3"/>
  <pageSetup scale="80" orientation="portrait" r:id="rId1"/>
  <rowBreaks count="1" manualBreakCount="1"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view="pageBreakPreview" topLeftCell="A175" zoomScale="60" zoomScaleNormal="100" workbookViewId="0">
      <selection sqref="A1:E1"/>
    </sheetView>
  </sheetViews>
  <sheetFormatPr defaultRowHeight="15" x14ac:dyDescent="0.25"/>
  <cols>
    <col min="1" max="1" width="28.5703125" customWidth="1"/>
    <col min="2" max="2" width="9.28515625" customWidth="1"/>
    <col min="3" max="5" width="11.7109375" customWidth="1"/>
    <col min="6" max="6" width="5.85546875" customWidth="1"/>
  </cols>
  <sheetData>
    <row r="1" spans="1:6" ht="15.75" x14ac:dyDescent="0.25">
      <c r="A1" s="294" t="s">
        <v>367</v>
      </c>
      <c r="B1" s="294"/>
      <c r="C1" s="294"/>
      <c r="D1" s="294"/>
      <c r="E1" s="294"/>
    </row>
    <row r="2" spans="1:6" ht="45.75" customHeight="1" x14ac:dyDescent="0.25">
      <c r="A2" s="376" t="s">
        <v>354</v>
      </c>
      <c r="B2" s="376"/>
      <c r="C2" s="376"/>
      <c r="D2" s="376"/>
      <c r="E2" s="376"/>
      <c r="F2" s="208"/>
    </row>
    <row r="3" spans="1:6" x14ac:dyDescent="0.25">
      <c r="A3" s="365" t="s">
        <v>1</v>
      </c>
      <c r="B3" s="365"/>
      <c r="C3" s="365"/>
      <c r="D3" s="365"/>
      <c r="E3" s="365"/>
      <c r="F3" s="1"/>
    </row>
    <row r="4" spans="1:6" ht="15.75" thickBot="1" x14ac:dyDescent="0.3"/>
    <row r="5" spans="1:6" ht="15.75" thickBot="1" x14ac:dyDescent="0.3">
      <c r="A5" s="2" t="s">
        <v>2</v>
      </c>
      <c r="B5" s="366" t="s">
        <v>158</v>
      </c>
      <c r="C5" s="366"/>
      <c r="D5" s="366"/>
      <c r="E5" s="366"/>
    </row>
    <row r="6" spans="1:6" ht="15.75" thickBot="1" x14ac:dyDescent="0.3">
      <c r="A6" s="2" t="s">
        <v>4</v>
      </c>
      <c r="B6" s="367" t="s">
        <v>159</v>
      </c>
      <c r="C6" s="368"/>
      <c r="D6" s="368"/>
      <c r="E6" s="369"/>
    </row>
    <row r="7" spans="1:6" ht="15.75" thickBot="1" x14ac:dyDescent="0.3">
      <c r="A7" s="2" t="s">
        <v>6</v>
      </c>
      <c r="B7" s="370" t="s">
        <v>7</v>
      </c>
      <c r="C7" s="371"/>
      <c r="D7" s="371"/>
      <c r="E7" s="372"/>
    </row>
    <row r="8" spans="1:6" ht="15.75" thickBot="1" x14ac:dyDescent="0.3">
      <c r="A8" s="373" t="s">
        <v>8</v>
      </c>
      <c r="B8" s="374"/>
      <c r="C8" s="374"/>
      <c r="D8" s="374"/>
      <c r="E8" s="375"/>
    </row>
    <row r="9" spans="1:6" ht="9.75" customHeight="1" x14ac:dyDescent="0.25">
      <c r="A9" s="437" t="s">
        <v>160</v>
      </c>
      <c r="B9" s="357"/>
      <c r="C9" s="357"/>
      <c r="D9" s="357"/>
      <c r="E9" s="438"/>
    </row>
    <row r="10" spans="1:6" x14ac:dyDescent="0.25">
      <c r="A10" s="439"/>
      <c r="B10" s="360"/>
      <c r="C10" s="360"/>
      <c r="D10" s="360"/>
      <c r="E10" s="440"/>
    </row>
    <row r="11" spans="1:6" ht="15.75" thickBot="1" x14ac:dyDescent="0.3">
      <c r="A11" s="441"/>
      <c r="B11" s="363"/>
      <c r="C11" s="363"/>
      <c r="D11" s="363"/>
      <c r="E11" s="442"/>
    </row>
    <row r="12" spans="1:6" ht="36.6" customHeight="1" thickBot="1" x14ac:dyDescent="0.3">
      <c r="A12" s="3" t="s">
        <v>10</v>
      </c>
      <c r="B12" s="403" t="s">
        <v>161</v>
      </c>
      <c r="C12" s="443"/>
      <c r="D12" s="443"/>
      <c r="E12" s="444"/>
    </row>
    <row r="13" spans="1:6" x14ac:dyDescent="0.25">
      <c r="A13" s="295" t="s">
        <v>12</v>
      </c>
      <c r="B13" s="4">
        <v>2019</v>
      </c>
      <c r="C13" s="4">
        <v>2020</v>
      </c>
      <c r="D13" s="4">
        <v>2021</v>
      </c>
      <c r="E13" s="4">
        <v>2022</v>
      </c>
    </row>
    <row r="14" spans="1:6" ht="15.75" thickBot="1" x14ac:dyDescent="0.3">
      <c r="A14" s="296"/>
      <c r="B14" s="5" t="s">
        <v>13</v>
      </c>
      <c r="C14" s="5" t="s">
        <v>14</v>
      </c>
      <c r="D14" s="5" t="s">
        <v>14</v>
      </c>
      <c r="E14" s="5" t="s">
        <v>14</v>
      </c>
    </row>
    <row r="15" spans="1:6" ht="15.75" thickBot="1" x14ac:dyDescent="0.3">
      <c r="A15" s="49"/>
      <c r="B15" s="7" t="s">
        <v>16</v>
      </c>
      <c r="C15" s="7" t="s">
        <v>17</v>
      </c>
      <c r="D15" s="7" t="s">
        <v>17</v>
      </c>
      <c r="E15" s="7" t="s">
        <v>17</v>
      </c>
    </row>
    <row r="16" spans="1:6" ht="41.25" customHeight="1" thickBot="1" x14ac:dyDescent="0.3">
      <c r="A16" s="71" t="s">
        <v>19</v>
      </c>
      <c r="B16" s="445" t="s">
        <v>162</v>
      </c>
      <c r="C16" s="446"/>
      <c r="D16" s="446"/>
      <c r="E16" s="447"/>
    </row>
    <row r="17" spans="1:5" ht="15.75" thickBot="1" x14ac:dyDescent="0.3">
      <c r="A17" s="303" t="s">
        <v>21</v>
      </c>
      <c r="B17" s="304"/>
      <c r="C17" s="304"/>
      <c r="D17" s="304"/>
      <c r="E17" s="305"/>
    </row>
    <row r="18" spans="1:5" ht="15.75" thickBot="1" x14ac:dyDescent="0.3">
      <c r="A18" s="11"/>
      <c r="B18" s="12"/>
      <c r="C18" s="13" t="s">
        <v>163</v>
      </c>
      <c r="D18" s="13" t="s">
        <v>163</v>
      </c>
      <c r="E18" s="13" t="s">
        <v>163</v>
      </c>
    </row>
    <row r="19" spans="1:5" ht="15.75" thickBot="1" x14ac:dyDescent="0.3">
      <c r="A19" s="17" t="s">
        <v>164</v>
      </c>
      <c r="B19" s="51"/>
      <c r="C19" s="52" t="s">
        <v>165</v>
      </c>
      <c r="D19" s="52" t="s">
        <v>17</v>
      </c>
      <c r="E19" s="52" t="s">
        <v>17</v>
      </c>
    </row>
    <row r="20" spans="1:5" ht="15.75" thickBot="1" x14ac:dyDescent="0.3">
      <c r="A20" s="72" t="s">
        <v>166</v>
      </c>
      <c r="B20" s="73"/>
      <c r="C20" s="74" t="s">
        <v>165</v>
      </c>
      <c r="D20" s="74" t="s">
        <v>167</v>
      </c>
      <c r="E20" s="52"/>
    </row>
    <row r="21" spans="1:5" ht="15.75" thickBot="1" x14ac:dyDescent="0.3">
      <c r="A21" s="306" t="s">
        <v>29</v>
      </c>
      <c r="B21" s="307"/>
      <c r="C21" s="307"/>
      <c r="D21" s="307"/>
      <c r="E21" s="308"/>
    </row>
    <row r="22" spans="1:5" ht="15.75" thickBot="1" x14ac:dyDescent="0.3">
      <c r="A22" s="18" t="s">
        <v>30</v>
      </c>
      <c r="B22" s="430" t="s">
        <v>168</v>
      </c>
      <c r="C22" s="431"/>
      <c r="D22" s="431"/>
      <c r="E22" s="432"/>
    </row>
    <row r="23" spans="1:5" ht="23.45" customHeight="1" thickBot="1" x14ac:dyDescent="0.3">
      <c r="A23" s="15" t="s">
        <v>32</v>
      </c>
      <c r="B23" s="353" t="s">
        <v>169</v>
      </c>
      <c r="C23" s="354"/>
      <c r="D23" s="354"/>
      <c r="E23" s="355"/>
    </row>
    <row r="24" spans="1:5" ht="19.149999999999999" customHeight="1" thickBot="1" x14ac:dyDescent="0.3">
      <c r="A24" s="15" t="s">
        <v>34</v>
      </c>
      <c r="B24" s="341" t="s">
        <v>35</v>
      </c>
      <c r="C24" s="342"/>
      <c r="D24" s="342"/>
      <c r="E24" s="343"/>
    </row>
    <row r="25" spans="1:5" x14ac:dyDescent="0.25">
      <c r="A25" s="295"/>
      <c r="B25" s="19">
        <v>2019</v>
      </c>
      <c r="C25" s="19">
        <v>2020</v>
      </c>
      <c r="D25" s="19">
        <v>2021</v>
      </c>
      <c r="E25" s="19">
        <v>2022</v>
      </c>
    </row>
    <row r="26" spans="1:5" ht="15.75" thickBot="1" x14ac:dyDescent="0.3">
      <c r="A26" s="296"/>
      <c r="B26" s="20" t="s">
        <v>13</v>
      </c>
      <c r="C26" s="20" t="s">
        <v>14</v>
      </c>
      <c r="D26" s="20" t="s">
        <v>14</v>
      </c>
      <c r="E26" s="20" t="s">
        <v>14</v>
      </c>
    </row>
    <row r="27" spans="1:5" ht="15.75" thickBot="1" x14ac:dyDescent="0.3">
      <c r="A27" s="15" t="s">
        <v>36</v>
      </c>
      <c r="B27" s="21">
        <v>24</v>
      </c>
      <c r="C27" s="21">
        <v>24</v>
      </c>
      <c r="D27" s="21">
        <v>24</v>
      </c>
      <c r="E27" s="21">
        <v>24</v>
      </c>
    </row>
    <row r="28" spans="1:5" ht="15.75" thickBot="1" x14ac:dyDescent="0.3">
      <c r="A28" s="15" t="s">
        <v>37</v>
      </c>
      <c r="B28" s="21">
        <v>138500</v>
      </c>
      <c r="C28" s="21">
        <v>139500</v>
      </c>
      <c r="D28" s="21">
        <v>139500</v>
      </c>
      <c r="E28" s="21">
        <v>139500</v>
      </c>
    </row>
    <row r="29" spans="1:5" ht="15.75" thickBot="1" x14ac:dyDescent="0.3">
      <c r="A29" s="15" t="s">
        <v>38</v>
      </c>
      <c r="B29" s="21">
        <f>B28/B27</f>
        <v>5770.833333333333</v>
      </c>
      <c r="C29" s="21">
        <f t="shared" ref="C29:E29" si="0">C28/C27</f>
        <v>5812.5</v>
      </c>
      <c r="D29" s="21">
        <f>D28/D27</f>
        <v>5812.5</v>
      </c>
      <c r="E29" s="21">
        <f t="shared" si="0"/>
        <v>5812.5</v>
      </c>
    </row>
    <row r="30" spans="1:5" ht="15.75" thickBot="1" x14ac:dyDescent="0.3">
      <c r="A30" s="15" t="s">
        <v>39</v>
      </c>
      <c r="B30" s="200" t="s">
        <v>40</v>
      </c>
      <c r="C30" s="23">
        <f>C27/B27-1</f>
        <v>0</v>
      </c>
      <c r="D30" s="23">
        <f t="shared" ref="D30:E32" si="1">D27/C27-1</f>
        <v>0</v>
      </c>
      <c r="E30" s="23">
        <f t="shared" si="1"/>
        <v>0</v>
      </c>
    </row>
    <row r="31" spans="1:5" ht="15.75" thickBot="1" x14ac:dyDescent="0.3">
      <c r="A31" s="15" t="s">
        <v>41</v>
      </c>
      <c r="B31" s="200" t="s">
        <v>40</v>
      </c>
      <c r="C31" s="23">
        <f>C28/B28-1</f>
        <v>7.2202166064982976E-3</v>
      </c>
      <c r="D31" s="23">
        <f t="shared" si="1"/>
        <v>0</v>
      </c>
      <c r="E31" s="23">
        <f t="shared" si="1"/>
        <v>0</v>
      </c>
    </row>
    <row r="32" spans="1:5" ht="15.75" thickBot="1" x14ac:dyDescent="0.3">
      <c r="A32" s="15" t="s">
        <v>42</v>
      </c>
      <c r="B32" s="200" t="s">
        <v>40</v>
      </c>
      <c r="C32" s="23">
        <f>C29/B29-1</f>
        <v>7.2202166064982976E-3</v>
      </c>
      <c r="D32" s="23">
        <f t="shared" si="1"/>
        <v>0</v>
      </c>
      <c r="E32" s="23">
        <f t="shared" si="1"/>
        <v>0</v>
      </c>
    </row>
    <row r="33" spans="1:5" ht="15.75" thickBot="1" x14ac:dyDescent="0.3">
      <c r="A33" s="297" t="s">
        <v>43</v>
      </c>
      <c r="B33" s="298"/>
      <c r="C33" s="298"/>
      <c r="D33" s="298"/>
      <c r="E33" s="299"/>
    </row>
    <row r="34" spans="1:5" x14ac:dyDescent="0.25">
      <c r="A34" s="295"/>
      <c r="B34" s="19">
        <v>2019</v>
      </c>
      <c r="C34" s="19">
        <v>2020</v>
      </c>
      <c r="D34" s="19">
        <v>2021</v>
      </c>
      <c r="E34" s="19">
        <v>2022</v>
      </c>
    </row>
    <row r="35" spans="1:5" ht="15.75" thickBot="1" x14ac:dyDescent="0.3">
      <c r="A35" s="296"/>
      <c r="B35" s="20" t="s">
        <v>13</v>
      </c>
      <c r="C35" s="20" t="s">
        <v>14</v>
      </c>
      <c r="D35" s="20" t="s">
        <v>14</v>
      </c>
      <c r="E35" s="20" t="s">
        <v>14</v>
      </c>
    </row>
    <row r="36" spans="1:5" ht="15.75" thickBot="1" x14ac:dyDescent="0.3">
      <c r="A36" s="24" t="s">
        <v>44</v>
      </c>
      <c r="B36" s="25">
        <v>118500</v>
      </c>
      <c r="C36" s="25">
        <v>119300</v>
      </c>
      <c r="D36" s="25">
        <v>119300</v>
      </c>
      <c r="E36" s="25">
        <v>119300</v>
      </c>
    </row>
    <row r="37" spans="1:5" ht="24.75" thickBot="1" x14ac:dyDescent="0.3">
      <c r="A37" s="24" t="s">
        <v>102</v>
      </c>
      <c r="B37" s="25">
        <v>20000</v>
      </c>
      <c r="C37" s="25">
        <v>20200</v>
      </c>
      <c r="D37" s="25">
        <v>20200</v>
      </c>
      <c r="E37" s="25">
        <v>20200</v>
      </c>
    </row>
    <row r="38" spans="1:5" ht="15.75" thickBot="1" x14ac:dyDescent="0.3">
      <c r="A38" s="24" t="s">
        <v>48</v>
      </c>
      <c r="B38" s="31">
        <v>0</v>
      </c>
      <c r="C38" s="25">
        <v>0</v>
      </c>
      <c r="D38" s="25">
        <v>0</v>
      </c>
      <c r="E38" s="25">
        <v>0</v>
      </c>
    </row>
    <row r="39" spans="1:5" ht="15.75" thickBot="1" x14ac:dyDescent="0.3">
      <c r="A39" s="24" t="s">
        <v>49</v>
      </c>
      <c r="B39" s="31">
        <v>0</v>
      </c>
      <c r="C39" s="25">
        <v>0</v>
      </c>
      <c r="D39" s="25">
        <v>0</v>
      </c>
      <c r="E39" s="25">
        <v>0</v>
      </c>
    </row>
    <row r="40" spans="1:5" ht="15.75" thickBot="1" x14ac:dyDescent="0.3">
      <c r="A40" s="24" t="s">
        <v>50</v>
      </c>
      <c r="B40" s="31">
        <v>0</v>
      </c>
      <c r="C40" s="25">
        <v>0</v>
      </c>
      <c r="D40" s="25">
        <v>0</v>
      </c>
      <c r="E40" s="25">
        <v>0</v>
      </c>
    </row>
    <row r="41" spans="1:5" ht="15.75" thickBot="1" x14ac:dyDescent="0.3">
      <c r="A41" s="24" t="s">
        <v>51</v>
      </c>
      <c r="B41" s="31">
        <v>0</v>
      </c>
      <c r="C41" s="25">
        <v>0</v>
      </c>
      <c r="D41" s="25">
        <v>0</v>
      </c>
      <c r="E41" s="25">
        <v>0</v>
      </c>
    </row>
    <row r="42" spans="1:5" ht="24.75" thickBot="1" x14ac:dyDescent="0.3">
      <c r="A42" s="24" t="s">
        <v>52</v>
      </c>
      <c r="B42" s="31">
        <v>0</v>
      </c>
      <c r="C42" s="25">
        <v>0</v>
      </c>
      <c r="D42" s="25">
        <f>C42*1.03*0.99</f>
        <v>0</v>
      </c>
      <c r="E42" s="25">
        <f>D42*1.03*0.99</f>
        <v>0</v>
      </c>
    </row>
    <row r="43" spans="1:5" ht="15.75" thickBot="1" x14ac:dyDescent="0.3">
      <c r="A43" s="30" t="s">
        <v>53</v>
      </c>
      <c r="B43" s="31">
        <f>B42+B41+B40+B39+B38+B37+B36</f>
        <v>138500</v>
      </c>
      <c r="C43" s="31">
        <f>C42+C41+C40+C39+C38+C37+C36</f>
        <v>139500</v>
      </c>
      <c r="D43" s="31">
        <f>D42+D41+D40+D39+D38+D37+D36</f>
        <v>139500</v>
      </c>
      <c r="E43" s="31">
        <f>E42+E41+E40+E39+E38+E37+E36</f>
        <v>139500</v>
      </c>
    </row>
    <row r="44" spans="1:5" ht="15.75" thickBot="1" x14ac:dyDescent="0.3">
      <c r="A44" s="32" t="s">
        <v>54</v>
      </c>
      <c r="B44" s="33">
        <f>IF(B43-B28=0,0,"Error")</f>
        <v>0</v>
      </c>
      <c r="C44" s="33">
        <f>IF(C43-C28=0,0,"Error")</f>
        <v>0</v>
      </c>
      <c r="D44" s="33">
        <f>IF(D43-D28=0,0,"Error")</f>
        <v>0</v>
      </c>
      <c r="E44" s="33">
        <f>IF(E43-E28=0,0,"Error")</f>
        <v>0</v>
      </c>
    </row>
    <row r="45" spans="1:5" ht="15.75" thickBot="1" x14ac:dyDescent="0.3">
      <c r="A45" s="37" t="s">
        <v>170</v>
      </c>
      <c r="B45" s="436" t="s">
        <v>171</v>
      </c>
      <c r="C45" s="344"/>
      <c r="D45" s="344"/>
      <c r="E45" s="345"/>
    </row>
    <row r="46" spans="1:5" ht="15.75" thickBot="1" x14ac:dyDescent="0.3">
      <c r="A46" s="15" t="s">
        <v>32</v>
      </c>
      <c r="B46" s="303" t="s">
        <v>172</v>
      </c>
      <c r="C46" s="304"/>
      <c r="D46" s="304"/>
      <c r="E46" s="305"/>
    </row>
    <row r="47" spans="1:5" ht="15.75" thickBot="1" x14ac:dyDescent="0.3">
      <c r="A47" s="15" t="s">
        <v>34</v>
      </c>
      <c r="B47" s="341" t="s">
        <v>173</v>
      </c>
      <c r="C47" s="342"/>
      <c r="D47" s="342"/>
      <c r="E47" s="343"/>
    </row>
    <row r="48" spans="1:5" x14ac:dyDescent="0.25">
      <c r="A48" s="295"/>
      <c r="B48" s="19">
        <v>2019</v>
      </c>
      <c r="C48" s="19">
        <v>2020</v>
      </c>
      <c r="D48" s="19">
        <v>2021</v>
      </c>
      <c r="E48" s="19">
        <v>2022</v>
      </c>
    </row>
    <row r="49" spans="1:5" ht="15.75" thickBot="1" x14ac:dyDescent="0.3">
      <c r="A49" s="296"/>
      <c r="B49" s="20" t="s">
        <v>13</v>
      </c>
      <c r="C49" s="20" t="s">
        <v>14</v>
      </c>
      <c r="D49" s="20" t="s">
        <v>14</v>
      </c>
      <c r="E49" s="20" t="s">
        <v>14</v>
      </c>
    </row>
    <row r="50" spans="1:5" ht="15.75" thickBot="1" x14ac:dyDescent="0.3">
      <c r="A50" s="15" t="s">
        <v>36</v>
      </c>
      <c r="B50" s="38">
        <v>15</v>
      </c>
      <c r="C50" s="38">
        <v>16</v>
      </c>
      <c r="D50" s="38">
        <v>16</v>
      </c>
      <c r="E50" s="38">
        <v>16</v>
      </c>
    </row>
    <row r="51" spans="1:5" ht="15.75" thickBot="1" x14ac:dyDescent="0.3">
      <c r="A51" s="15" t="s">
        <v>37</v>
      </c>
      <c r="B51" s="21">
        <v>10000</v>
      </c>
      <c r="C51" s="21">
        <v>10300</v>
      </c>
      <c r="D51" s="21">
        <v>10400</v>
      </c>
      <c r="E51" s="21">
        <v>10500</v>
      </c>
    </row>
    <row r="52" spans="1:5" ht="15.75" thickBot="1" x14ac:dyDescent="0.3">
      <c r="A52" s="15" t="s">
        <v>38</v>
      </c>
      <c r="B52" s="21">
        <f>B51/B50</f>
        <v>666.66666666666663</v>
      </c>
      <c r="C52" s="21">
        <f>C51/C50</f>
        <v>643.75</v>
      </c>
      <c r="D52" s="21">
        <f>D51/D50</f>
        <v>650</v>
      </c>
      <c r="E52" s="21">
        <f>E51/E50</f>
        <v>656.25</v>
      </c>
    </row>
    <row r="53" spans="1:5" ht="15.75" thickBot="1" x14ac:dyDescent="0.3">
      <c r="A53" s="15" t="s">
        <v>39</v>
      </c>
      <c r="B53" s="200"/>
      <c r="C53" s="23">
        <f>C50/B50-1</f>
        <v>6.6666666666666652E-2</v>
      </c>
      <c r="D53" s="23">
        <f>D50/C50-1</f>
        <v>0</v>
      </c>
      <c r="E53" s="23">
        <f>E50/D50-1</f>
        <v>0</v>
      </c>
    </row>
    <row r="54" spans="1:5" ht="15.75" thickBot="1" x14ac:dyDescent="0.3">
      <c r="A54" s="15" t="s">
        <v>41</v>
      </c>
      <c r="B54" s="200"/>
      <c r="C54" s="23">
        <f>C51/B51-1</f>
        <v>3.0000000000000027E-2</v>
      </c>
      <c r="D54" s="23">
        <f t="shared" ref="D54:E55" si="2">D51/C51-1</f>
        <v>9.7087378640776656E-3</v>
      </c>
      <c r="E54" s="23">
        <f t="shared" si="2"/>
        <v>9.6153846153845812E-3</v>
      </c>
    </row>
    <row r="55" spans="1:5" ht="15.75" thickBot="1" x14ac:dyDescent="0.3">
      <c r="A55" s="15" t="s">
        <v>42</v>
      </c>
      <c r="B55" s="200"/>
      <c r="C55" s="23">
        <f>C52/B52-1</f>
        <v>-3.4374999999999933E-2</v>
      </c>
      <c r="D55" s="23">
        <f t="shared" si="2"/>
        <v>9.7087378640776656E-3</v>
      </c>
      <c r="E55" s="23">
        <f t="shared" si="2"/>
        <v>9.6153846153845812E-3</v>
      </c>
    </row>
    <row r="56" spans="1:5" ht="15.75" thickBot="1" x14ac:dyDescent="0.3">
      <c r="A56" s="297" t="s">
        <v>59</v>
      </c>
      <c r="B56" s="298"/>
      <c r="C56" s="298"/>
      <c r="D56" s="298"/>
      <c r="E56" s="299"/>
    </row>
    <row r="57" spans="1:5" x14ac:dyDescent="0.25">
      <c r="A57" s="295"/>
      <c r="B57" s="19">
        <v>2019</v>
      </c>
      <c r="C57" s="19">
        <v>2020</v>
      </c>
      <c r="D57" s="19">
        <v>2021</v>
      </c>
      <c r="E57" s="19">
        <v>2022</v>
      </c>
    </row>
    <row r="58" spans="1:5" ht="15.75" thickBot="1" x14ac:dyDescent="0.3">
      <c r="A58" s="296"/>
      <c r="B58" s="20" t="s">
        <v>13</v>
      </c>
      <c r="C58" s="20" t="s">
        <v>14</v>
      </c>
      <c r="D58" s="20" t="s">
        <v>14</v>
      </c>
      <c r="E58" s="20" t="s">
        <v>14</v>
      </c>
    </row>
    <row r="59" spans="1:5" ht="15.75" thickBot="1" x14ac:dyDescent="0.3">
      <c r="A59" s="24" t="s">
        <v>44</v>
      </c>
      <c r="B59" s="25">
        <v>0</v>
      </c>
      <c r="C59" s="25">
        <v>0</v>
      </c>
      <c r="D59" s="25">
        <v>0</v>
      </c>
      <c r="E59" s="25">
        <v>0</v>
      </c>
    </row>
    <row r="60" spans="1:5" ht="24.75" thickBot="1" x14ac:dyDescent="0.3">
      <c r="A60" s="24" t="s">
        <v>102</v>
      </c>
      <c r="B60" s="25">
        <v>0</v>
      </c>
      <c r="C60" s="25">
        <v>0</v>
      </c>
      <c r="D60" s="25">
        <v>0</v>
      </c>
      <c r="E60" s="25">
        <v>0</v>
      </c>
    </row>
    <row r="61" spans="1:5" ht="15.75" thickBot="1" x14ac:dyDescent="0.3">
      <c r="A61" s="24" t="s">
        <v>48</v>
      </c>
      <c r="B61" s="39">
        <v>10000</v>
      </c>
      <c r="C61" s="40">
        <v>10300</v>
      </c>
      <c r="D61" s="40">
        <v>10400</v>
      </c>
      <c r="E61" s="40">
        <v>10500</v>
      </c>
    </row>
    <row r="62" spans="1:5" ht="15.75" thickBot="1" x14ac:dyDescent="0.3">
      <c r="A62" s="24" t="s">
        <v>49</v>
      </c>
      <c r="B62" s="31">
        <v>0</v>
      </c>
      <c r="C62" s="25">
        <v>0</v>
      </c>
      <c r="D62" s="25">
        <v>0</v>
      </c>
      <c r="E62" s="25">
        <v>0</v>
      </c>
    </row>
    <row r="63" spans="1:5" ht="15.75" thickBot="1" x14ac:dyDescent="0.3">
      <c r="A63" s="24" t="s">
        <v>50</v>
      </c>
      <c r="B63" s="31">
        <v>0</v>
      </c>
      <c r="C63" s="25">
        <v>0</v>
      </c>
      <c r="D63" s="25">
        <v>0</v>
      </c>
      <c r="E63" s="25">
        <v>0</v>
      </c>
    </row>
    <row r="64" spans="1:5" ht="15.75" thickBot="1" x14ac:dyDescent="0.3">
      <c r="A64" s="24" t="s">
        <v>51</v>
      </c>
      <c r="B64" s="31">
        <v>0</v>
      </c>
      <c r="C64" s="25">
        <v>0</v>
      </c>
      <c r="D64" s="25">
        <v>0</v>
      </c>
      <c r="E64" s="25">
        <v>0</v>
      </c>
    </row>
    <row r="65" spans="1:5" ht="24.75" thickBot="1" x14ac:dyDescent="0.3">
      <c r="A65" s="24" t="s">
        <v>52</v>
      </c>
      <c r="B65" s="31">
        <v>0</v>
      </c>
      <c r="C65" s="25">
        <v>0</v>
      </c>
      <c r="D65" s="25">
        <v>0</v>
      </c>
      <c r="E65" s="25">
        <v>0</v>
      </c>
    </row>
    <row r="66" spans="1:5" ht="15.75" thickBot="1" x14ac:dyDescent="0.3">
      <c r="A66" s="36" t="s">
        <v>60</v>
      </c>
      <c r="B66" s="31">
        <f>B65+B64+B63+B62+B61+B60+B59</f>
        <v>10000</v>
      </c>
      <c r="C66" s="31">
        <f>C65+C64+C63+C62+C61+C60+C59</f>
        <v>10300</v>
      </c>
      <c r="D66" s="31">
        <f>D65+D64+D63+D62+D61+D60+D59</f>
        <v>10400</v>
      </c>
      <c r="E66" s="31">
        <f>E65+E64+E63+E62+E61+E60+E59</f>
        <v>10500</v>
      </c>
    </row>
    <row r="67" spans="1:5" ht="15.75" thickBot="1" x14ac:dyDescent="0.3">
      <c r="A67" s="32" t="s">
        <v>54</v>
      </c>
      <c r="B67" s="33">
        <f>IF(B66-B51=0,0,"Error")</f>
        <v>0</v>
      </c>
      <c r="C67" s="33">
        <f>IF(C66-C51=0,0,"Error")</f>
        <v>0</v>
      </c>
      <c r="D67" s="33">
        <f>IF(D66-D51=0,0,"Error")</f>
        <v>0</v>
      </c>
      <c r="E67" s="33">
        <f>IF(E66-E51=0,0,"Error")</f>
        <v>0</v>
      </c>
    </row>
    <row r="68" spans="1:5" ht="63.6" customHeight="1" thickBot="1" x14ac:dyDescent="0.3">
      <c r="A68" s="9" t="s">
        <v>90</v>
      </c>
      <c r="B68" s="300" t="s">
        <v>174</v>
      </c>
      <c r="C68" s="301"/>
      <c r="D68" s="301"/>
      <c r="E68" s="302"/>
    </row>
    <row r="69" spans="1:5" ht="15.75" thickBot="1" x14ac:dyDescent="0.3">
      <c r="A69" s="11"/>
      <c r="B69" s="12"/>
      <c r="C69" s="13" t="s">
        <v>163</v>
      </c>
      <c r="D69" s="13" t="s">
        <v>163</v>
      </c>
      <c r="E69" s="13" t="s">
        <v>163</v>
      </c>
    </row>
    <row r="70" spans="1:5" ht="23.25" thickBot="1" x14ac:dyDescent="0.3">
      <c r="A70" s="17" t="s">
        <v>175</v>
      </c>
      <c r="B70" s="51"/>
      <c r="C70" s="75" t="s">
        <v>17</v>
      </c>
      <c r="D70" s="75" t="s">
        <v>17</v>
      </c>
      <c r="E70" s="75" t="s">
        <v>17</v>
      </c>
    </row>
    <row r="71" spans="1:5" ht="15.75" thickBot="1" x14ac:dyDescent="0.3">
      <c r="A71" s="17" t="s">
        <v>176</v>
      </c>
      <c r="B71" s="51"/>
      <c r="C71" s="75" t="s">
        <v>17</v>
      </c>
      <c r="D71" s="75" t="s">
        <v>17</v>
      </c>
      <c r="E71" s="75" t="s">
        <v>17</v>
      </c>
    </row>
    <row r="72" spans="1:5" ht="15.75" thickBot="1" x14ac:dyDescent="0.3">
      <c r="A72" s="17" t="s">
        <v>177</v>
      </c>
      <c r="B72" s="51"/>
      <c r="C72" s="76">
        <v>1</v>
      </c>
      <c r="D72" s="76">
        <v>1</v>
      </c>
      <c r="E72" s="76">
        <v>1</v>
      </c>
    </row>
    <row r="73" spans="1:5" ht="45.75" thickBot="1" x14ac:dyDescent="0.3">
      <c r="A73" s="8" t="s">
        <v>178</v>
      </c>
      <c r="B73" s="51"/>
      <c r="C73" s="76" t="s">
        <v>179</v>
      </c>
      <c r="D73" s="76" t="s">
        <v>180</v>
      </c>
      <c r="E73" s="76" t="s">
        <v>180</v>
      </c>
    </row>
    <row r="74" spans="1:5" ht="68.25" thickBot="1" x14ac:dyDescent="0.3">
      <c r="A74" s="8" t="s">
        <v>181</v>
      </c>
      <c r="B74" s="51"/>
      <c r="C74" s="75">
        <v>0.5</v>
      </c>
      <c r="D74" s="75">
        <v>0.7</v>
      </c>
      <c r="E74" s="75">
        <v>0.7</v>
      </c>
    </row>
    <row r="75" spans="1:5" ht="34.5" thickBot="1" x14ac:dyDescent="0.3">
      <c r="A75" s="6" t="s">
        <v>182</v>
      </c>
      <c r="B75" s="50"/>
      <c r="C75" s="75">
        <v>0.5</v>
      </c>
      <c r="D75" s="75">
        <v>0.3</v>
      </c>
      <c r="E75" s="75">
        <v>0.3</v>
      </c>
    </row>
    <row r="76" spans="1:5" ht="102" thickBot="1" x14ac:dyDescent="0.3">
      <c r="A76" s="8" t="s">
        <v>183</v>
      </c>
      <c r="B76" s="51"/>
      <c r="C76" s="75">
        <v>0.5</v>
      </c>
      <c r="D76" s="75">
        <v>0.8</v>
      </c>
      <c r="E76" s="75">
        <v>0.8</v>
      </c>
    </row>
    <row r="77" spans="1:5" ht="68.25" thickBot="1" x14ac:dyDescent="0.3">
      <c r="A77" s="8" t="s">
        <v>184</v>
      </c>
      <c r="B77" s="51"/>
      <c r="C77" s="75">
        <v>0.2</v>
      </c>
      <c r="D77" s="75">
        <v>0.3</v>
      </c>
      <c r="E77" s="75">
        <v>0.3</v>
      </c>
    </row>
    <row r="78" spans="1:5" ht="57" thickBot="1" x14ac:dyDescent="0.3">
      <c r="A78" s="8" t="s">
        <v>185</v>
      </c>
      <c r="B78" s="51"/>
      <c r="C78" s="75">
        <v>0.3</v>
      </c>
      <c r="D78" s="75">
        <v>0.35</v>
      </c>
      <c r="E78" s="75">
        <v>0.4</v>
      </c>
    </row>
    <row r="79" spans="1:5" ht="57" thickBot="1" x14ac:dyDescent="0.3">
      <c r="A79" s="8" t="s">
        <v>186</v>
      </c>
      <c r="B79" s="51">
        <v>1</v>
      </c>
      <c r="C79" s="75"/>
      <c r="D79" s="75"/>
      <c r="E79" s="75"/>
    </row>
    <row r="80" spans="1:5" ht="45.75" thickBot="1" x14ac:dyDescent="0.3">
      <c r="A80" s="8" t="s">
        <v>187</v>
      </c>
      <c r="B80" s="51">
        <v>0.7</v>
      </c>
      <c r="C80" s="75">
        <v>0.2</v>
      </c>
      <c r="D80" s="75">
        <v>0.1</v>
      </c>
      <c r="E80" s="75"/>
    </row>
    <row r="81" spans="1:5" ht="23.25" thickBot="1" x14ac:dyDescent="0.3">
      <c r="A81" s="8" t="s">
        <v>188</v>
      </c>
      <c r="B81" s="51">
        <v>1</v>
      </c>
      <c r="C81" s="75"/>
      <c r="D81" s="75"/>
      <c r="E81" s="75"/>
    </row>
    <row r="82" spans="1:5" ht="34.5" thickBot="1" x14ac:dyDescent="0.3">
      <c r="A82" s="17" t="s">
        <v>189</v>
      </c>
      <c r="B82" s="51"/>
      <c r="C82" s="75"/>
      <c r="D82" s="75"/>
      <c r="E82" s="75"/>
    </row>
    <row r="83" spans="1:5" ht="45.75" thickBot="1" x14ac:dyDescent="0.3">
      <c r="A83" s="77" t="s">
        <v>190</v>
      </c>
      <c r="B83" s="51"/>
      <c r="C83" s="75">
        <v>1</v>
      </c>
      <c r="D83" s="75"/>
      <c r="E83" s="75"/>
    </row>
    <row r="84" spans="1:5" ht="33.6" customHeight="1" thickBot="1" x14ac:dyDescent="0.3">
      <c r="A84" s="77" t="s">
        <v>191</v>
      </c>
      <c r="B84" s="51"/>
      <c r="C84" s="75"/>
      <c r="D84" s="75">
        <v>1</v>
      </c>
      <c r="E84" s="75"/>
    </row>
    <row r="85" spans="1:5" ht="34.5" thickBot="1" x14ac:dyDescent="0.3">
      <c r="A85" s="17" t="s">
        <v>192</v>
      </c>
      <c r="B85" s="51">
        <v>0.25</v>
      </c>
      <c r="C85" s="75">
        <v>0.25</v>
      </c>
      <c r="D85" s="75">
        <v>0.25</v>
      </c>
      <c r="E85" s="75">
        <v>0.25</v>
      </c>
    </row>
    <row r="86" spans="1:5" ht="34.5" thickBot="1" x14ac:dyDescent="0.3">
      <c r="A86" s="17" t="s">
        <v>193</v>
      </c>
      <c r="B86" s="51">
        <v>0.2</v>
      </c>
      <c r="C86" s="75">
        <v>0.5</v>
      </c>
      <c r="D86" s="75">
        <v>0.3</v>
      </c>
      <c r="E86" s="75"/>
    </row>
    <row r="87" spans="1:5" ht="34.5" thickBot="1" x14ac:dyDescent="0.3">
      <c r="A87" s="17" t="s">
        <v>189</v>
      </c>
      <c r="B87" s="51">
        <v>0.1</v>
      </c>
      <c r="C87" s="75">
        <v>0.2</v>
      </c>
      <c r="D87" s="75">
        <v>0.3</v>
      </c>
      <c r="E87" s="75">
        <v>0.4</v>
      </c>
    </row>
    <row r="88" spans="1:5" ht="45.75" thickBot="1" x14ac:dyDescent="0.3">
      <c r="A88" s="17" t="s">
        <v>194</v>
      </c>
      <c r="B88" s="51">
        <v>0.1</v>
      </c>
      <c r="C88" s="75">
        <v>0.2</v>
      </c>
      <c r="D88" s="75">
        <v>0.4</v>
      </c>
      <c r="E88" s="75">
        <v>0.3</v>
      </c>
    </row>
    <row r="89" spans="1:5" ht="90.75" thickBot="1" x14ac:dyDescent="0.3">
      <c r="A89" s="17" t="s">
        <v>195</v>
      </c>
      <c r="B89" s="51">
        <v>0.1</v>
      </c>
      <c r="C89" s="75">
        <v>0.5</v>
      </c>
      <c r="D89" s="75">
        <v>0.3</v>
      </c>
      <c r="E89" s="75">
        <v>0.1</v>
      </c>
    </row>
    <row r="90" spans="1:5" ht="23.25" thickBot="1" x14ac:dyDescent="0.3">
      <c r="A90" s="17" t="s">
        <v>196</v>
      </c>
      <c r="B90" s="51">
        <v>0.5</v>
      </c>
      <c r="C90" s="75">
        <v>0.5</v>
      </c>
      <c r="D90" s="75"/>
      <c r="E90" s="75"/>
    </row>
    <row r="91" spans="1:5" ht="68.25" thickBot="1" x14ac:dyDescent="0.3">
      <c r="A91" s="17" t="s">
        <v>197</v>
      </c>
      <c r="B91" s="51">
        <v>0.25</v>
      </c>
      <c r="C91" s="75">
        <v>0.25</v>
      </c>
      <c r="D91" s="75">
        <v>0.25</v>
      </c>
      <c r="E91" s="75">
        <v>0.25</v>
      </c>
    </row>
    <row r="92" spans="1:5" ht="23.25" thickBot="1" x14ac:dyDescent="0.3">
      <c r="A92" s="17" t="s">
        <v>198</v>
      </c>
      <c r="B92" s="51">
        <v>0.25</v>
      </c>
      <c r="C92" s="75">
        <v>0.25</v>
      </c>
      <c r="D92" s="75">
        <v>0.25</v>
      </c>
      <c r="E92" s="75">
        <v>0.25</v>
      </c>
    </row>
    <row r="93" spans="1:5" ht="23.25" thickBot="1" x14ac:dyDescent="0.3">
      <c r="A93" s="17" t="s">
        <v>199</v>
      </c>
      <c r="B93" s="51"/>
      <c r="C93" s="75">
        <v>0.05</v>
      </c>
      <c r="D93" s="75">
        <v>0.05</v>
      </c>
      <c r="E93" s="75">
        <v>0.05</v>
      </c>
    </row>
    <row r="94" spans="1:5" ht="15.75" thickBot="1" x14ac:dyDescent="0.3">
      <c r="A94" s="400" t="s">
        <v>200</v>
      </c>
      <c r="B94" s="401"/>
      <c r="C94" s="401"/>
      <c r="D94" s="401"/>
      <c r="E94" s="402"/>
    </row>
    <row r="95" spans="1:5" ht="15.75" thickBot="1" x14ac:dyDescent="0.3">
      <c r="A95" s="306" t="s">
        <v>29</v>
      </c>
      <c r="B95" s="307"/>
      <c r="C95" s="307"/>
      <c r="D95" s="307"/>
      <c r="E95" s="308"/>
    </row>
    <row r="96" spans="1:5" ht="15.75" thickBot="1" x14ac:dyDescent="0.3">
      <c r="A96" s="18" t="s">
        <v>30</v>
      </c>
      <c r="B96" s="430" t="s">
        <v>201</v>
      </c>
      <c r="C96" s="431"/>
      <c r="D96" s="431"/>
      <c r="E96" s="432"/>
    </row>
    <row r="97" spans="1:5" ht="38.450000000000003" customHeight="1" thickBot="1" x14ac:dyDescent="0.3">
      <c r="A97" s="15" t="s">
        <v>32</v>
      </c>
      <c r="B97" s="433" t="s">
        <v>202</v>
      </c>
      <c r="C97" s="434"/>
      <c r="D97" s="434"/>
      <c r="E97" s="435"/>
    </row>
    <row r="98" spans="1:5" ht="15.75" thickBot="1" x14ac:dyDescent="0.3">
      <c r="A98" s="15" t="s">
        <v>34</v>
      </c>
      <c r="B98" s="341" t="s">
        <v>203</v>
      </c>
      <c r="C98" s="342"/>
      <c r="D98" s="342"/>
      <c r="E98" s="343"/>
    </row>
    <row r="99" spans="1:5" x14ac:dyDescent="0.25">
      <c r="A99" s="295"/>
      <c r="B99" s="19">
        <v>2019</v>
      </c>
      <c r="C99" s="19">
        <v>2020</v>
      </c>
      <c r="D99" s="19">
        <v>2021</v>
      </c>
      <c r="E99" s="19">
        <v>2022</v>
      </c>
    </row>
    <row r="100" spans="1:5" ht="15.75" thickBot="1" x14ac:dyDescent="0.3">
      <c r="A100" s="296"/>
      <c r="B100" s="20" t="s">
        <v>13</v>
      </c>
      <c r="C100" s="20" t="s">
        <v>14</v>
      </c>
      <c r="D100" s="20" t="s">
        <v>14</v>
      </c>
      <c r="E100" s="20" t="s">
        <v>14</v>
      </c>
    </row>
    <row r="101" spans="1:5" ht="15.75" thickBot="1" x14ac:dyDescent="0.3">
      <c r="A101" s="15" t="s">
        <v>36</v>
      </c>
      <c r="B101" s="21">
        <v>160</v>
      </c>
      <c r="C101" s="21">
        <v>400</v>
      </c>
      <c r="D101" s="21">
        <v>690</v>
      </c>
      <c r="E101" s="21">
        <v>700</v>
      </c>
    </row>
    <row r="102" spans="1:5" ht="15.75" thickBot="1" x14ac:dyDescent="0.3">
      <c r="A102" s="15" t="s">
        <v>37</v>
      </c>
      <c r="B102" s="21">
        <v>45000</v>
      </c>
      <c r="C102" s="21">
        <v>45600</v>
      </c>
      <c r="D102" s="21">
        <v>45800</v>
      </c>
      <c r="E102" s="21">
        <v>46000</v>
      </c>
    </row>
    <row r="103" spans="1:5" ht="15.75" thickBot="1" x14ac:dyDescent="0.3">
      <c r="A103" s="15" t="s">
        <v>38</v>
      </c>
      <c r="B103" s="21">
        <f>B102/B101</f>
        <v>281.25</v>
      </c>
      <c r="C103" s="21">
        <f t="shared" ref="C103:E103" si="3">C102/C101</f>
        <v>114</v>
      </c>
      <c r="D103" s="21">
        <f t="shared" si="3"/>
        <v>66.376811594202906</v>
      </c>
      <c r="E103" s="21">
        <f t="shared" si="3"/>
        <v>65.714285714285708</v>
      </c>
    </row>
    <row r="104" spans="1:5" ht="15.75" thickBot="1" x14ac:dyDescent="0.3">
      <c r="A104" s="15" t="s">
        <v>39</v>
      </c>
      <c r="B104" s="200" t="s">
        <v>40</v>
      </c>
      <c r="C104" s="23">
        <f>C101/B101-1</f>
        <v>1.5</v>
      </c>
      <c r="D104" s="23">
        <f t="shared" ref="D104:E106" si="4">D101/C101-1</f>
        <v>0.72500000000000009</v>
      </c>
      <c r="E104" s="23">
        <f t="shared" si="4"/>
        <v>1.449275362318847E-2</v>
      </c>
    </row>
    <row r="105" spans="1:5" ht="15.75" thickBot="1" x14ac:dyDescent="0.3">
      <c r="A105" s="15" t="s">
        <v>41</v>
      </c>
      <c r="B105" s="200" t="s">
        <v>40</v>
      </c>
      <c r="C105" s="23">
        <f>C102/B102-1</f>
        <v>1.3333333333333419E-2</v>
      </c>
      <c r="D105" s="23">
        <f t="shared" si="4"/>
        <v>4.3859649122806044E-3</v>
      </c>
      <c r="E105" s="23">
        <f t="shared" si="4"/>
        <v>4.366812227074135E-3</v>
      </c>
    </row>
    <row r="106" spans="1:5" ht="15.75" thickBot="1" x14ac:dyDescent="0.3">
      <c r="A106" s="15" t="s">
        <v>42</v>
      </c>
      <c r="B106" s="200" t="s">
        <v>40</v>
      </c>
      <c r="C106" s="23">
        <f>C103/B103-1</f>
        <v>-0.59466666666666668</v>
      </c>
      <c r="D106" s="23">
        <f t="shared" si="4"/>
        <v>-0.41774726671751838</v>
      </c>
      <c r="E106" s="23">
        <f t="shared" si="4"/>
        <v>-9.9812850904555939E-3</v>
      </c>
    </row>
    <row r="107" spans="1:5" ht="15.75" thickBot="1" x14ac:dyDescent="0.3">
      <c r="A107" s="297" t="s">
        <v>120</v>
      </c>
      <c r="B107" s="298"/>
      <c r="C107" s="298"/>
      <c r="D107" s="298"/>
      <c r="E107" s="299"/>
    </row>
    <row r="108" spans="1:5" x14ac:dyDescent="0.25">
      <c r="A108" s="295"/>
      <c r="B108" s="19">
        <v>2019</v>
      </c>
      <c r="C108" s="19">
        <v>2020</v>
      </c>
      <c r="D108" s="19">
        <v>2021</v>
      </c>
      <c r="E108" s="19">
        <v>2022</v>
      </c>
    </row>
    <row r="109" spans="1:5" ht="15.75" thickBot="1" x14ac:dyDescent="0.3">
      <c r="A109" s="296"/>
      <c r="B109" s="20" t="s">
        <v>13</v>
      </c>
      <c r="C109" s="20" t="s">
        <v>14</v>
      </c>
      <c r="D109" s="20" t="s">
        <v>14</v>
      </c>
      <c r="E109" s="20" t="s">
        <v>14</v>
      </c>
    </row>
    <row r="110" spans="1:5" ht="15.75" thickBot="1" x14ac:dyDescent="0.3">
      <c r="A110" s="24" t="s">
        <v>44</v>
      </c>
      <c r="B110" s="25">
        <v>0</v>
      </c>
      <c r="C110" s="25">
        <v>0</v>
      </c>
      <c r="D110" s="25">
        <v>0</v>
      </c>
      <c r="E110" s="25">
        <v>0</v>
      </c>
    </row>
    <row r="111" spans="1:5" ht="24.75" thickBot="1" x14ac:dyDescent="0.3">
      <c r="A111" s="24" t="s">
        <v>102</v>
      </c>
      <c r="B111" s="25">
        <v>0</v>
      </c>
      <c r="C111" s="25">
        <v>0</v>
      </c>
      <c r="D111" s="25">
        <v>0</v>
      </c>
      <c r="E111" s="25">
        <v>0</v>
      </c>
    </row>
    <row r="112" spans="1:5" ht="15.75" thickBot="1" x14ac:dyDescent="0.3">
      <c r="A112" s="24" t="s">
        <v>48</v>
      </c>
      <c r="B112" s="31">
        <v>45000</v>
      </c>
      <c r="C112" s="25">
        <v>45600</v>
      </c>
      <c r="D112" s="25">
        <v>45800</v>
      </c>
      <c r="E112" s="25">
        <v>46000</v>
      </c>
    </row>
    <row r="113" spans="1:5" ht="15.75" thickBot="1" x14ac:dyDescent="0.3">
      <c r="A113" s="24" t="s">
        <v>49</v>
      </c>
      <c r="B113" s="31">
        <v>0</v>
      </c>
      <c r="C113" s="25">
        <v>0</v>
      </c>
      <c r="D113" s="25">
        <v>0</v>
      </c>
      <c r="E113" s="25">
        <v>0</v>
      </c>
    </row>
    <row r="114" spans="1:5" ht="15.75" thickBot="1" x14ac:dyDescent="0.3">
      <c r="A114" s="24" t="s">
        <v>50</v>
      </c>
      <c r="B114" s="31">
        <v>0</v>
      </c>
      <c r="C114" s="25">
        <v>0</v>
      </c>
      <c r="D114" s="25">
        <v>0</v>
      </c>
      <c r="E114" s="25">
        <v>0</v>
      </c>
    </row>
    <row r="115" spans="1:5" ht="15.75" thickBot="1" x14ac:dyDescent="0.3">
      <c r="A115" s="24" t="s">
        <v>51</v>
      </c>
      <c r="B115" s="31">
        <v>0</v>
      </c>
      <c r="C115" s="25">
        <v>0</v>
      </c>
      <c r="D115" s="25">
        <v>0</v>
      </c>
      <c r="E115" s="25">
        <v>0</v>
      </c>
    </row>
    <row r="116" spans="1:5" ht="24.75" thickBot="1" x14ac:dyDescent="0.3">
      <c r="A116" s="24" t="s">
        <v>52</v>
      </c>
      <c r="B116" s="31">
        <v>0</v>
      </c>
      <c r="C116" s="25">
        <v>0</v>
      </c>
      <c r="D116" s="25">
        <f>C116*1.03*0.99</f>
        <v>0</v>
      </c>
      <c r="E116" s="25">
        <f>D116*1.03*0.99</f>
        <v>0</v>
      </c>
    </row>
    <row r="117" spans="1:5" ht="15.75" thickBot="1" x14ac:dyDescent="0.3">
      <c r="A117" s="48" t="s">
        <v>65</v>
      </c>
      <c r="B117" s="31">
        <f>B116+B115+B114+B113+B112+B111+B110</f>
        <v>45000</v>
      </c>
      <c r="C117" s="31">
        <f>C116+C115+C114+C113+C112+C111+C110</f>
        <v>45600</v>
      </c>
      <c r="D117" s="31">
        <f>D116+D115+D114+D113+D112+D111+D110</f>
        <v>45800</v>
      </c>
      <c r="E117" s="31">
        <f>E116+E115+E114+E113+E112+E111+E110</f>
        <v>46000</v>
      </c>
    </row>
    <row r="118" spans="1:5" ht="15.75" thickBot="1" x14ac:dyDescent="0.3">
      <c r="A118" s="32" t="s">
        <v>54</v>
      </c>
      <c r="B118" s="33">
        <f>IF(B117-B102=0,0,"Error")</f>
        <v>0</v>
      </c>
      <c r="C118" s="33">
        <f>IF(C117-C102=0,0,"Error")</f>
        <v>0</v>
      </c>
      <c r="D118" s="33">
        <f>IF(D117-D102=0,0,"Error")</f>
        <v>0</v>
      </c>
      <c r="E118" s="33">
        <f>IF(E117-E102=0,0,"Error")</f>
        <v>0</v>
      </c>
    </row>
    <row r="119" spans="1:5" ht="29.25" customHeight="1" thickBot="1" x14ac:dyDescent="0.3">
      <c r="A119" s="9" t="s">
        <v>204</v>
      </c>
      <c r="B119" s="300" t="s">
        <v>205</v>
      </c>
      <c r="C119" s="301"/>
      <c r="D119" s="301"/>
      <c r="E119" s="302"/>
    </row>
    <row r="120" spans="1:5" ht="15.75" thickBot="1" x14ac:dyDescent="0.3">
      <c r="A120" s="303" t="s">
        <v>206</v>
      </c>
      <c r="B120" s="304"/>
      <c r="C120" s="304"/>
      <c r="D120" s="304"/>
      <c r="E120" s="305"/>
    </row>
    <row r="121" spans="1:5" ht="15.75" thickBot="1" x14ac:dyDescent="0.3">
      <c r="A121" s="11"/>
      <c r="B121" s="12"/>
      <c r="C121" s="13" t="s">
        <v>163</v>
      </c>
      <c r="D121" s="13" t="s">
        <v>163</v>
      </c>
      <c r="E121" s="13" t="s">
        <v>163</v>
      </c>
    </row>
    <row r="122" spans="1:5" ht="23.25" thickBot="1" x14ac:dyDescent="0.3">
      <c r="A122" s="17" t="s">
        <v>207</v>
      </c>
      <c r="B122" s="51"/>
      <c r="C122" s="52">
        <v>0.1</v>
      </c>
      <c r="D122" s="52">
        <v>0.1</v>
      </c>
      <c r="E122" s="52">
        <v>0.1</v>
      </c>
    </row>
    <row r="123" spans="1:5" ht="45.75" thickBot="1" x14ac:dyDescent="0.3">
      <c r="A123" s="17" t="s">
        <v>208</v>
      </c>
      <c r="B123" s="51"/>
      <c r="C123" s="52">
        <v>0.2</v>
      </c>
      <c r="D123" s="52">
        <v>0.2</v>
      </c>
      <c r="E123" s="52">
        <v>0.2</v>
      </c>
    </row>
    <row r="124" spans="1:5" ht="15.75" thickBot="1" x14ac:dyDescent="0.3">
      <c r="A124" s="400" t="s">
        <v>209</v>
      </c>
      <c r="B124" s="401"/>
      <c r="C124" s="401"/>
      <c r="D124" s="401"/>
      <c r="E124" s="402"/>
    </row>
    <row r="125" spans="1:5" ht="42" customHeight="1" thickBot="1" x14ac:dyDescent="0.3">
      <c r="A125" s="306" t="s">
        <v>29</v>
      </c>
      <c r="B125" s="307"/>
      <c r="C125" s="307"/>
      <c r="D125" s="307"/>
      <c r="E125" s="308"/>
    </row>
    <row r="126" spans="1:5" ht="15.75" thickBot="1" x14ac:dyDescent="0.3">
      <c r="A126" s="18" t="s">
        <v>30</v>
      </c>
      <c r="B126" s="346" t="s">
        <v>210</v>
      </c>
      <c r="C126" s="342"/>
      <c r="D126" s="342"/>
      <c r="E126" s="343"/>
    </row>
    <row r="127" spans="1:5" ht="28.9" customHeight="1" thickBot="1" x14ac:dyDescent="0.3">
      <c r="A127" s="15" t="s">
        <v>32</v>
      </c>
      <c r="B127" s="433" t="s">
        <v>205</v>
      </c>
      <c r="C127" s="434"/>
      <c r="D127" s="434"/>
      <c r="E127" s="435"/>
    </row>
    <row r="128" spans="1:5" ht="15.75" thickBot="1" x14ac:dyDescent="0.3">
      <c r="A128" s="15" t="s">
        <v>34</v>
      </c>
      <c r="B128" s="341" t="s">
        <v>211</v>
      </c>
      <c r="C128" s="342"/>
      <c r="D128" s="342"/>
      <c r="E128" s="343"/>
    </row>
    <row r="129" spans="1:5" x14ac:dyDescent="0.25">
      <c r="A129" s="295"/>
      <c r="B129" s="19">
        <v>2019</v>
      </c>
      <c r="C129" s="19">
        <v>2020</v>
      </c>
      <c r="D129" s="19">
        <v>2021</v>
      </c>
      <c r="E129" s="19">
        <v>2022</v>
      </c>
    </row>
    <row r="130" spans="1:5" ht="15.75" thickBot="1" x14ac:dyDescent="0.3">
      <c r="A130" s="296"/>
      <c r="B130" s="20" t="s">
        <v>13</v>
      </c>
      <c r="C130" s="20" t="s">
        <v>14</v>
      </c>
      <c r="D130" s="20" t="s">
        <v>14</v>
      </c>
      <c r="E130" s="20" t="s">
        <v>14</v>
      </c>
    </row>
    <row r="131" spans="1:5" ht="15.75" thickBot="1" x14ac:dyDescent="0.3">
      <c r="A131" s="15" t="s">
        <v>36</v>
      </c>
      <c r="B131" s="21">
        <v>17</v>
      </c>
      <c r="C131" s="21">
        <v>18</v>
      </c>
      <c r="D131" s="21">
        <v>19</v>
      </c>
      <c r="E131" s="21">
        <v>20</v>
      </c>
    </row>
    <row r="132" spans="1:5" ht="15.75" thickBot="1" x14ac:dyDescent="0.3">
      <c r="A132" s="15" t="s">
        <v>37</v>
      </c>
      <c r="B132" s="21">
        <v>4000</v>
      </c>
      <c r="C132" s="21">
        <v>4300</v>
      </c>
      <c r="D132" s="21">
        <v>4400</v>
      </c>
      <c r="E132" s="21">
        <v>4500</v>
      </c>
    </row>
    <row r="133" spans="1:5" ht="15.75" thickBot="1" x14ac:dyDescent="0.3">
      <c r="A133" s="15" t="s">
        <v>38</v>
      </c>
      <c r="B133" s="21">
        <f>B132/B131</f>
        <v>235.29411764705881</v>
      </c>
      <c r="C133" s="21">
        <f t="shared" ref="C133:E133" si="5">C132/C131</f>
        <v>238.88888888888889</v>
      </c>
      <c r="D133" s="21">
        <f t="shared" si="5"/>
        <v>231.57894736842104</v>
      </c>
      <c r="E133" s="21">
        <f t="shared" si="5"/>
        <v>225</v>
      </c>
    </row>
    <row r="134" spans="1:5" ht="21.6" customHeight="1" thickBot="1" x14ac:dyDescent="0.3">
      <c r="A134" s="15" t="s">
        <v>39</v>
      </c>
      <c r="B134" s="200" t="s">
        <v>40</v>
      </c>
      <c r="C134" s="23">
        <f>C131/B131-1</f>
        <v>5.8823529411764719E-2</v>
      </c>
      <c r="D134" s="23">
        <f t="shared" ref="D134:E136" si="6">D131/C131-1</f>
        <v>5.555555555555558E-2</v>
      </c>
      <c r="E134" s="23">
        <f t="shared" si="6"/>
        <v>5.2631578947368363E-2</v>
      </c>
    </row>
    <row r="135" spans="1:5" ht="24.6" customHeight="1" thickBot="1" x14ac:dyDescent="0.3">
      <c r="A135" s="15" t="s">
        <v>41</v>
      </c>
      <c r="B135" s="200" t="s">
        <v>40</v>
      </c>
      <c r="C135" s="23">
        <f>C132/B132-1</f>
        <v>7.4999999999999956E-2</v>
      </c>
      <c r="D135" s="23">
        <f t="shared" si="6"/>
        <v>2.3255813953488413E-2</v>
      </c>
      <c r="E135" s="23">
        <f t="shared" si="6"/>
        <v>2.2727272727272707E-2</v>
      </c>
    </row>
    <row r="136" spans="1:5" ht="15.75" thickBot="1" x14ac:dyDescent="0.3">
      <c r="A136" s="15" t="s">
        <v>42</v>
      </c>
      <c r="B136" s="200" t="s">
        <v>40</v>
      </c>
      <c r="C136" s="23">
        <f>C133/B133-1</f>
        <v>1.5277777777777724E-2</v>
      </c>
      <c r="D136" s="23">
        <f t="shared" si="6"/>
        <v>-3.0599755201958456E-2</v>
      </c>
      <c r="E136" s="23">
        <f t="shared" si="6"/>
        <v>-2.8409090909090828E-2</v>
      </c>
    </row>
    <row r="137" spans="1:5" ht="15.75" thickBot="1" x14ac:dyDescent="0.3">
      <c r="A137" s="297" t="s">
        <v>43</v>
      </c>
      <c r="B137" s="298"/>
      <c r="C137" s="298"/>
      <c r="D137" s="298"/>
      <c r="E137" s="299"/>
    </row>
    <row r="138" spans="1:5" x14ac:dyDescent="0.25">
      <c r="A138" s="295"/>
      <c r="B138" s="19">
        <v>2019</v>
      </c>
      <c r="C138" s="19">
        <v>2020</v>
      </c>
      <c r="D138" s="19">
        <v>2021</v>
      </c>
      <c r="E138" s="19">
        <v>2022</v>
      </c>
    </row>
    <row r="139" spans="1:5" ht="15.75" thickBot="1" x14ac:dyDescent="0.3">
      <c r="A139" s="296"/>
      <c r="B139" s="20" t="s">
        <v>13</v>
      </c>
      <c r="C139" s="20" t="s">
        <v>14</v>
      </c>
      <c r="D139" s="20" t="s">
        <v>14</v>
      </c>
      <c r="E139" s="20" t="s">
        <v>14</v>
      </c>
    </row>
    <row r="140" spans="1:5" ht="15.75" thickBot="1" x14ac:dyDescent="0.3">
      <c r="A140" s="24" t="s">
        <v>44</v>
      </c>
      <c r="B140" s="25">
        <v>0</v>
      </c>
      <c r="C140" s="25">
        <v>0</v>
      </c>
      <c r="D140" s="25">
        <v>0</v>
      </c>
      <c r="E140" s="25">
        <v>0</v>
      </c>
    </row>
    <row r="141" spans="1:5" ht="24.75" thickBot="1" x14ac:dyDescent="0.3">
      <c r="A141" s="24" t="s">
        <v>102</v>
      </c>
      <c r="B141" s="25">
        <v>0</v>
      </c>
      <c r="C141" s="25">
        <v>0</v>
      </c>
      <c r="D141" s="25">
        <v>0</v>
      </c>
      <c r="E141" s="25">
        <v>0</v>
      </c>
    </row>
    <row r="142" spans="1:5" ht="15.75" thickBot="1" x14ac:dyDescent="0.3">
      <c r="A142" s="24" t="s">
        <v>48</v>
      </c>
      <c r="B142" s="31">
        <v>4000</v>
      </c>
      <c r="C142" s="25">
        <v>4300</v>
      </c>
      <c r="D142" s="25">
        <v>4400</v>
      </c>
      <c r="E142" s="25">
        <v>4500</v>
      </c>
    </row>
    <row r="143" spans="1:5" ht="15.75" thickBot="1" x14ac:dyDescent="0.3">
      <c r="A143" s="24" t="s">
        <v>49</v>
      </c>
      <c r="B143" s="31">
        <v>0</v>
      </c>
      <c r="C143" s="25">
        <v>0</v>
      </c>
      <c r="D143" s="25">
        <v>0</v>
      </c>
      <c r="E143" s="25">
        <v>0</v>
      </c>
    </row>
    <row r="144" spans="1:5" ht="15.75" thickBot="1" x14ac:dyDescent="0.3">
      <c r="A144" s="24" t="s">
        <v>50</v>
      </c>
      <c r="B144" s="31">
        <v>0</v>
      </c>
      <c r="C144" s="25">
        <v>0</v>
      </c>
      <c r="D144" s="25">
        <v>0</v>
      </c>
      <c r="E144" s="25">
        <v>0</v>
      </c>
    </row>
    <row r="145" spans="1:5" ht="15.75" thickBot="1" x14ac:dyDescent="0.3">
      <c r="A145" s="24" t="s">
        <v>51</v>
      </c>
      <c r="B145" s="31">
        <v>0</v>
      </c>
      <c r="C145" s="25">
        <v>0</v>
      </c>
      <c r="D145" s="25">
        <v>0</v>
      </c>
      <c r="E145" s="25">
        <v>0</v>
      </c>
    </row>
    <row r="146" spans="1:5" ht="24.75" thickBot="1" x14ac:dyDescent="0.3">
      <c r="A146" s="24" t="s">
        <v>52</v>
      </c>
      <c r="B146" s="31">
        <v>0</v>
      </c>
      <c r="C146" s="25">
        <v>0</v>
      </c>
      <c r="D146" s="25">
        <f>C146*1.03*0.99</f>
        <v>0</v>
      </c>
      <c r="E146" s="25">
        <f>D146*1.03*0.99</f>
        <v>0</v>
      </c>
    </row>
    <row r="147" spans="1:5" ht="15.75" thickBot="1" x14ac:dyDescent="0.3">
      <c r="A147" s="30" t="s">
        <v>53</v>
      </c>
      <c r="B147" s="31">
        <f>B146+B145+B144+B143+B142+B141+B140</f>
        <v>4000</v>
      </c>
      <c r="C147" s="31">
        <f>C146+C145+C144+C143+C142+C141+C140</f>
        <v>4300</v>
      </c>
      <c r="D147" s="31">
        <f>D146+D145+D144+D143+D142+D141+D140</f>
        <v>4400</v>
      </c>
      <c r="E147" s="31">
        <f>E146+E145+E144+E143+E142+E141+E140</f>
        <v>4500</v>
      </c>
    </row>
    <row r="148" spans="1:5" ht="15.75" thickBot="1" x14ac:dyDescent="0.3">
      <c r="A148" s="32" t="s">
        <v>54</v>
      </c>
      <c r="B148" s="33">
        <f>IF(B147-B132=0,0,"Error")</f>
        <v>0</v>
      </c>
      <c r="C148" s="33">
        <f>IF(C147-C132=0,0,"Error")</f>
        <v>0</v>
      </c>
      <c r="D148" s="33">
        <f>IF(D147-D132=0,0,"Error")</f>
        <v>0</v>
      </c>
      <c r="E148" s="33">
        <f>IF(E147-E132=0,0,"Error")</f>
        <v>0</v>
      </c>
    </row>
    <row r="149" spans="1:5" ht="48" customHeight="1" thickBot="1" x14ac:dyDescent="0.3">
      <c r="A149" s="9" t="s">
        <v>212</v>
      </c>
      <c r="B149" s="427" t="s">
        <v>213</v>
      </c>
      <c r="C149" s="428"/>
      <c r="D149" s="428"/>
      <c r="E149" s="429"/>
    </row>
    <row r="150" spans="1:5" ht="15.75" thickBot="1" x14ac:dyDescent="0.3">
      <c r="A150" s="303" t="s">
        <v>214</v>
      </c>
      <c r="B150" s="304"/>
      <c r="C150" s="304"/>
      <c r="D150" s="304"/>
      <c r="E150" s="305"/>
    </row>
    <row r="151" spans="1:5" ht="15.75" thickBot="1" x14ac:dyDescent="0.3">
      <c r="A151" s="11"/>
      <c r="B151" s="12"/>
      <c r="C151" s="13" t="s">
        <v>163</v>
      </c>
      <c r="D151" s="13" t="s">
        <v>163</v>
      </c>
      <c r="E151" s="13" t="s">
        <v>163</v>
      </c>
    </row>
    <row r="152" spans="1:5" ht="23.25" thickBot="1" x14ac:dyDescent="0.3">
      <c r="A152" s="8" t="s">
        <v>355</v>
      </c>
      <c r="B152" s="78"/>
      <c r="C152" s="75" t="s">
        <v>356</v>
      </c>
      <c r="D152" s="75" t="s">
        <v>17</v>
      </c>
      <c r="E152" s="75" t="s">
        <v>17</v>
      </c>
    </row>
    <row r="153" spans="1:5" ht="23.25" thickBot="1" x14ac:dyDescent="0.3">
      <c r="A153" s="8" t="s">
        <v>357</v>
      </c>
      <c r="B153" s="78"/>
      <c r="C153" s="75" t="s">
        <v>17</v>
      </c>
      <c r="D153" s="75" t="s">
        <v>17</v>
      </c>
      <c r="E153" s="75" t="s">
        <v>17</v>
      </c>
    </row>
    <row r="154" spans="1:5" ht="23.25" thickBot="1" x14ac:dyDescent="0.3">
      <c r="A154" s="8" t="s">
        <v>358</v>
      </c>
      <c r="B154" s="78"/>
      <c r="C154" s="75">
        <v>0.25</v>
      </c>
      <c r="D154" s="75" t="s">
        <v>17</v>
      </c>
      <c r="E154" s="75" t="s">
        <v>17</v>
      </c>
    </row>
    <row r="155" spans="1:5" ht="15.75" thickBot="1" x14ac:dyDescent="0.3">
      <c r="A155" s="6" t="s">
        <v>359</v>
      </c>
      <c r="B155" s="78"/>
      <c r="C155" s="75">
        <v>0.5</v>
      </c>
      <c r="D155" s="75">
        <v>0.2</v>
      </c>
      <c r="E155" s="75">
        <v>0.2</v>
      </c>
    </row>
    <row r="156" spans="1:5" ht="34.5" thickBot="1" x14ac:dyDescent="0.3">
      <c r="A156" s="8" t="s">
        <v>360</v>
      </c>
      <c r="B156" s="78"/>
      <c r="C156" s="75">
        <v>0.5</v>
      </c>
      <c r="D156" s="75">
        <v>0.8</v>
      </c>
      <c r="E156" s="75">
        <v>0.8</v>
      </c>
    </row>
    <row r="157" spans="1:5" ht="15.75" thickBot="1" x14ac:dyDescent="0.3">
      <c r="A157" s="306" t="s">
        <v>29</v>
      </c>
      <c r="B157" s="307"/>
      <c r="C157" s="307"/>
      <c r="D157" s="307"/>
      <c r="E157" s="308"/>
    </row>
    <row r="158" spans="1:5" ht="31.9" customHeight="1" thickBot="1" x14ac:dyDescent="0.3">
      <c r="A158" s="18" t="s">
        <v>30</v>
      </c>
      <c r="B158" s="430" t="s">
        <v>215</v>
      </c>
      <c r="C158" s="431"/>
      <c r="D158" s="431"/>
      <c r="E158" s="432"/>
    </row>
    <row r="159" spans="1:5" ht="30" customHeight="1" thickBot="1" x14ac:dyDescent="0.3">
      <c r="A159" s="15" t="s">
        <v>32</v>
      </c>
      <c r="B159" s="353" t="s">
        <v>216</v>
      </c>
      <c r="C159" s="354"/>
      <c r="D159" s="354"/>
      <c r="E159" s="355"/>
    </row>
    <row r="160" spans="1:5" ht="15.75" thickBot="1" x14ac:dyDescent="0.3">
      <c r="A160" s="15" t="s">
        <v>34</v>
      </c>
      <c r="B160" s="341" t="s">
        <v>217</v>
      </c>
      <c r="C160" s="342"/>
      <c r="D160" s="342"/>
      <c r="E160" s="343"/>
    </row>
    <row r="161" spans="1:5" x14ac:dyDescent="0.25">
      <c r="A161" s="295"/>
      <c r="B161" s="19">
        <v>2019</v>
      </c>
      <c r="C161" s="19">
        <v>2020</v>
      </c>
      <c r="D161" s="19">
        <v>2021</v>
      </c>
      <c r="E161" s="19">
        <v>2022</v>
      </c>
    </row>
    <row r="162" spans="1:5" ht="15.75" thickBot="1" x14ac:dyDescent="0.3">
      <c r="A162" s="296"/>
      <c r="B162" s="20" t="s">
        <v>13</v>
      </c>
      <c r="C162" s="20" t="s">
        <v>14</v>
      </c>
      <c r="D162" s="20" t="s">
        <v>14</v>
      </c>
      <c r="E162" s="20" t="s">
        <v>14</v>
      </c>
    </row>
    <row r="163" spans="1:5" ht="15.75" thickBot="1" x14ac:dyDescent="0.3">
      <c r="A163" s="15" t="s">
        <v>36</v>
      </c>
      <c r="B163" s="21">
        <v>90</v>
      </c>
      <c r="C163" s="21">
        <v>91</v>
      </c>
      <c r="D163" s="21">
        <v>92</v>
      </c>
      <c r="E163" s="21">
        <v>94</v>
      </c>
    </row>
    <row r="164" spans="1:5" ht="19.149999999999999" customHeight="1" thickBot="1" x14ac:dyDescent="0.3">
      <c r="A164" s="15" t="s">
        <v>37</v>
      </c>
      <c r="B164" s="21">
        <v>10000</v>
      </c>
      <c r="C164" s="21">
        <v>10300</v>
      </c>
      <c r="D164" s="21">
        <v>10400</v>
      </c>
      <c r="E164" s="21">
        <v>10500</v>
      </c>
    </row>
    <row r="165" spans="1:5" ht="15.75" thickBot="1" x14ac:dyDescent="0.3">
      <c r="A165" s="15" t="s">
        <v>38</v>
      </c>
      <c r="B165" s="21">
        <f>B164/B163</f>
        <v>111.11111111111111</v>
      </c>
      <c r="C165" s="21">
        <f t="shared" ref="C165:E165" si="7">C164/C163</f>
        <v>113.18681318681318</v>
      </c>
      <c r="D165" s="21">
        <f t="shared" si="7"/>
        <v>113.04347826086956</v>
      </c>
      <c r="E165" s="21">
        <f t="shared" si="7"/>
        <v>111.70212765957447</v>
      </c>
    </row>
    <row r="166" spans="1:5" ht="15.75" thickBot="1" x14ac:dyDescent="0.3">
      <c r="A166" s="15" t="s">
        <v>39</v>
      </c>
      <c r="B166" s="200" t="s">
        <v>40</v>
      </c>
      <c r="C166" s="23">
        <f>C163/B163-1</f>
        <v>1.1111111111111072E-2</v>
      </c>
      <c r="D166" s="23">
        <f t="shared" ref="D166:E168" si="8">D163/C163-1</f>
        <v>1.098901098901095E-2</v>
      </c>
      <c r="E166" s="23">
        <f t="shared" si="8"/>
        <v>2.1739130434782705E-2</v>
      </c>
    </row>
    <row r="167" spans="1:5" ht="15.75" thickBot="1" x14ac:dyDescent="0.3">
      <c r="A167" s="15" t="s">
        <v>41</v>
      </c>
      <c r="B167" s="200" t="s">
        <v>40</v>
      </c>
      <c r="C167" s="23">
        <f>C164/B164-1</f>
        <v>3.0000000000000027E-2</v>
      </c>
      <c r="D167" s="23">
        <f t="shared" si="8"/>
        <v>9.7087378640776656E-3</v>
      </c>
      <c r="E167" s="23">
        <f t="shared" si="8"/>
        <v>9.6153846153845812E-3</v>
      </c>
    </row>
    <row r="168" spans="1:5" ht="15.75" thickBot="1" x14ac:dyDescent="0.3">
      <c r="A168" s="253" t="s">
        <v>42</v>
      </c>
      <c r="B168" s="254" t="s">
        <v>40</v>
      </c>
      <c r="C168" s="255">
        <f>C165/B165-1</f>
        <v>1.8681318681318615E-2</v>
      </c>
      <c r="D168" s="255">
        <f t="shared" si="8"/>
        <v>-1.2663571127057294E-3</v>
      </c>
      <c r="E168" s="255">
        <f t="shared" si="8"/>
        <v>-1.1865793780687306E-2</v>
      </c>
    </row>
    <row r="169" spans="1:5" ht="15.75" thickBot="1" x14ac:dyDescent="0.3">
      <c r="A169" s="422" t="s">
        <v>43</v>
      </c>
      <c r="B169" s="423"/>
      <c r="C169" s="423"/>
      <c r="D169" s="423"/>
      <c r="E169" s="424"/>
    </row>
    <row r="170" spans="1:5" x14ac:dyDescent="0.25">
      <c r="A170" s="425"/>
      <c r="B170" s="19">
        <v>2019</v>
      </c>
      <c r="C170" s="19">
        <v>2020</v>
      </c>
      <c r="D170" s="19">
        <v>2021</v>
      </c>
      <c r="E170" s="256">
        <v>2022</v>
      </c>
    </row>
    <row r="171" spans="1:5" ht="15.75" thickBot="1" x14ac:dyDescent="0.3">
      <c r="A171" s="426"/>
      <c r="B171" s="257" t="s">
        <v>13</v>
      </c>
      <c r="C171" s="257" t="s">
        <v>14</v>
      </c>
      <c r="D171" s="257" t="s">
        <v>14</v>
      </c>
      <c r="E171" s="258" t="s">
        <v>14</v>
      </c>
    </row>
    <row r="172" spans="1:5" ht="15.75" thickBot="1" x14ac:dyDescent="0.3">
      <c r="A172" s="24" t="s">
        <v>44</v>
      </c>
      <c r="B172" s="25">
        <v>0</v>
      </c>
      <c r="C172" s="25">
        <v>0</v>
      </c>
      <c r="D172" s="25">
        <v>0</v>
      </c>
      <c r="E172" s="25">
        <v>0</v>
      </c>
    </row>
    <row r="173" spans="1:5" ht="24.75" thickBot="1" x14ac:dyDescent="0.3">
      <c r="A173" s="24" t="s">
        <v>102</v>
      </c>
      <c r="B173" s="25">
        <v>0</v>
      </c>
      <c r="C173" s="25">
        <v>0</v>
      </c>
      <c r="D173" s="25">
        <v>0</v>
      </c>
      <c r="E173" s="25">
        <v>0</v>
      </c>
    </row>
    <row r="174" spans="1:5" ht="15.75" thickBot="1" x14ac:dyDescent="0.3">
      <c r="A174" s="24" t="s">
        <v>48</v>
      </c>
      <c r="B174" s="31">
        <v>10000</v>
      </c>
      <c r="C174" s="25">
        <v>10300</v>
      </c>
      <c r="D174" s="25">
        <v>10400</v>
      </c>
      <c r="E174" s="25">
        <v>10500</v>
      </c>
    </row>
    <row r="175" spans="1:5" ht="15.75" thickBot="1" x14ac:dyDescent="0.3">
      <c r="A175" s="24" t="s">
        <v>49</v>
      </c>
      <c r="B175" s="31">
        <v>0</v>
      </c>
      <c r="C175" s="25">
        <v>0</v>
      </c>
      <c r="D175" s="25">
        <v>0</v>
      </c>
      <c r="E175" s="25">
        <v>0</v>
      </c>
    </row>
    <row r="176" spans="1:5" ht="15.75" thickBot="1" x14ac:dyDescent="0.3">
      <c r="A176" s="24" t="s">
        <v>50</v>
      </c>
      <c r="B176" s="31">
        <v>0</v>
      </c>
      <c r="C176" s="25">
        <v>0</v>
      </c>
      <c r="D176" s="25">
        <v>0</v>
      </c>
      <c r="E176" s="25">
        <v>0</v>
      </c>
    </row>
    <row r="177" spans="1:5" ht="15.75" thickBot="1" x14ac:dyDescent="0.3">
      <c r="A177" s="24" t="s">
        <v>51</v>
      </c>
      <c r="B177" s="31">
        <v>0</v>
      </c>
      <c r="C177" s="25">
        <v>0</v>
      </c>
      <c r="D177" s="25">
        <v>0</v>
      </c>
      <c r="E177" s="25">
        <v>0</v>
      </c>
    </row>
    <row r="178" spans="1:5" ht="24.75" thickBot="1" x14ac:dyDescent="0.3">
      <c r="A178" s="24" t="s">
        <v>52</v>
      </c>
      <c r="B178" s="31">
        <v>0</v>
      </c>
      <c r="C178" s="25">
        <v>0</v>
      </c>
      <c r="D178" s="25">
        <f>C178*1.03*0.99</f>
        <v>0</v>
      </c>
      <c r="E178" s="25">
        <f>D178*1.03*0.99</f>
        <v>0</v>
      </c>
    </row>
    <row r="179" spans="1:5" ht="15.75" thickBot="1" x14ac:dyDescent="0.3">
      <c r="A179" s="30" t="s">
        <v>53</v>
      </c>
      <c r="B179" s="31">
        <f>B178+B177+B176+B175+B174+B173+B172</f>
        <v>10000</v>
      </c>
      <c r="C179" s="31">
        <f>C178+C177+C176+C175+C174+C173+C172</f>
        <v>10300</v>
      </c>
      <c r="D179" s="31">
        <f>D178+D177+D176+D175+D174+D173+D172</f>
        <v>10400</v>
      </c>
      <c r="E179" s="31">
        <f>E178+E177+E176+E175+E174+E173+E172</f>
        <v>10500</v>
      </c>
    </row>
    <row r="180" spans="1:5" ht="15.75" thickBot="1" x14ac:dyDescent="0.3">
      <c r="A180" s="32" t="s">
        <v>54</v>
      </c>
      <c r="B180" s="33">
        <f>IF(B179-B164=0,0,"Error")</f>
        <v>0</v>
      </c>
      <c r="C180" s="33">
        <f>IF(C179-C164=0,0,"Error")</f>
        <v>0</v>
      </c>
      <c r="D180" s="33">
        <f>IF(D179-D164=0,0,"Error")</f>
        <v>0</v>
      </c>
      <c r="E180" s="33">
        <f>IF(E179-E164=0,0,"Error")</f>
        <v>0</v>
      </c>
    </row>
    <row r="181" spans="1:5" ht="15.75" thickBot="1" x14ac:dyDescent="0.3">
      <c r="A181" s="53"/>
      <c r="B181" s="54"/>
      <c r="C181" s="54"/>
      <c r="D181" s="54"/>
      <c r="E181" s="54"/>
    </row>
    <row r="182" spans="1:5" ht="24.75" thickBot="1" x14ac:dyDescent="0.3">
      <c r="A182" s="9" t="s">
        <v>99</v>
      </c>
      <c r="B182" s="55">
        <f>B164+B132+B102+B51+B28</f>
        <v>207500</v>
      </c>
      <c r="C182" s="55">
        <f>C164+C132+C102+C51+C28</f>
        <v>210000</v>
      </c>
      <c r="D182" s="55">
        <f>D164+D132+D102+D51+D28</f>
        <v>210500</v>
      </c>
      <c r="E182" s="55">
        <f>E164+E132+E102+E51+E28</f>
        <v>211000</v>
      </c>
    </row>
    <row r="183" spans="1:5" ht="24.75" thickBot="1" x14ac:dyDescent="0.3">
      <c r="A183" s="9" t="s">
        <v>100</v>
      </c>
      <c r="B183" s="55">
        <f>B184+B185+B186+B187+B188+B190</f>
        <v>207500</v>
      </c>
      <c r="C183" s="55">
        <f t="shared" ref="C183:E183" si="9">C184+C185+C186+C187+C188+C190</f>
        <v>210000</v>
      </c>
      <c r="D183" s="55">
        <f t="shared" si="9"/>
        <v>210500</v>
      </c>
      <c r="E183" s="55">
        <f t="shared" si="9"/>
        <v>211000</v>
      </c>
    </row>
    <row r="184" spans="1:5" ht="15.75" thickBot="1" x14ac:dyDescent="0.3">
      <c r="A184" s="24" t="s">
        <v>44</v>
      </c>
      <c r="B184" s="56">
        <f>B172+B140+B110+B59+B36</f>
        <v>118500</v>
      </c>
      <c r="C184" s="56">
        <f t="shared" ref="C184:E185" si="10">C172+C140+C110+C59+C36</f>
        <v>119300</v>
      </c>
      <c r="D184" s="56">
        <f t="shared" si="10"/>
        <v>119300</v>
      </c>
      <c r="E184" s="56">
        <f t="shared" si="10"/>
        <v>119300</v>
      </c>
    </row>
    <row r="185" spans="1:5" ht="24.75" thickBot="1" x14ac:dyDescent="0.3">
      <c r="A185" s="24" t="s">
        <v>102</v>
      </c>
      <c r="B185" s="56">
        <f>B173+B141+B111+B60+B37</f>
        <v>20000</v>
      </c>
      <c r="C185" s="56">
        <f t="shared" si="10"/>
        <v>20200</v>
      </c>
      <c r="D185" s="56">
        <f t="shared" si="10"/>
        <v>20200</v>
      </c>
      <c r="E185" s="56">
        <f t="shared" si="10"/>
        <v>20200</v>
      </c>
    </row>
    <row r="186" spans="1:5" ht="15.75" thickBot="1" x14ac:dyDescent="0.3">
      <c r="A186" s="24" t="s">
        <v>48</v>
      </c>
      <c r="B186" s="56">
        <f>B174+B142+B112+B61</f>
        <v>69000</v>
      </c>
      <c r="C186" s="56">
        <f t="shared" ref="C186:E186" si="11">C174+C142+C112+C61</f>
        <v>70500</v>
      </c>
      <c r="D186" s="56">
        <f t="shared" si="11"/>
        <v>71000</v>
      </c>
      <c r="E186" s="56">
        <f t="shared" si="11"/>
        <v>71500</v>
      </c>
    </row>
    <row r="187" spans="1:5" ht="15.75" thickBot="1" x14ac:dyDescent="0.3">
      <c r="A187" s="24" t="s">
        <v>49</v>
      </c>
      <c r="B187" s="56">
        <f t="shared" ref="B187:E190" si="12">B175+B143+B113+B62+B39</f>
        <v>0</v>
      </c>
      <c r="C187" s="56">
        <f t="shared" si="12"/>
        <v>0</v>
      </c>
      <c r="D187" s="56">
        <f t="shared" si="12"/>
        <v>0</v>
      </c>
      <c r="E187" s="56">
        <f t="shared" si="12"/>
        <v>0</v>
      </c>
    </row>
    <row r="188" spans="1:5" ht="15.75" thickBot="1" x14ac:dyDescent="0.3">
      <c r="A188" s="24" t="s">
        <v>50</v>
      </c>
      <c r="B188" s="56">
        <f t="shared" si="12"/>
        <v>0</v>
      </c>
      <c r="C188" s="56">
        <f t="shared" si="12"/>
        <v>0</v>
      </c>
      <c r="D188" s="56">
        <f t="shared" si="12"/>
        <v>0</v>
      </c>
      <c r="E188" s="56">
        <f t="shared" si="12"/>
        <v>0</v>
      </c>
    </row>
    <row r="189" spans="1:5" ht="15.75" thickBot="1" x14ac:dyDescent="0.3">
      <c r="A189" s="24" t="s">
        <v>51</v>
      </c>
      <c r="B189" s="56">
        <f t="shared" si="12"/>
        <v>0</v>
      </c>
      <c r="C189" s="56">
        <f t="shared" si="12"/>
        <v>0</v>
      </c>
      <c r="D189" s="56">
        <f t="shared" si="12"/>
        <v>0</v>
      </c>
      <c r="E189" s="56">
        <f t="shared" si="12"/>
        <v>0</v>
      </c>
    </row>
    <row r="190" spans="1:5" ht="24.75" thickBot="1" x14ac:dyDescent="0.3">
      <c r="A190" s="24" t="s">
        <v>52</v>
      </c>
      <c r="B190" s="56">
        <f t="shared" si="12"/>
        <v>0</v>
      </c>
      <c r="C190" s="56">
        <f t="shared" si="12"/>
        <v>0</v>
      </c>
      <c r="D190" s="56">
        <f t="shared" si="12"/>
        <v>0</v>
      </c>
      <c r="E190" s="56">
        <f t="shared" si="12"/>
        <v>0</v>
      </c>
    </row>
    <row r="191" spans="1:5" ht="15.75" thickBot="1" x14ac:dyDescent="0.3">
      <c r="A191" s="32" t="s">
        <v>54</v>
      </c>
      <c r="B191" s="33">
        <f>IF(B183-B182=0,0,"Error")</f>
        <v>0</v>
      </c>
      <c r="C191" s="33">
        <f>IF(C183-C182=0,0,"Error")</f>
        <v>0</v>
      </c>
      <c r="D191" s="33">
        <f>IF(D183-D182=0,0,"Error")</f>
        <v>0</v>
      </c>
      <c r="E191" s="33">
        <f>IF(E183-E182=0,0,"Error")</f>
        <v>0</v>
      </c>
    </row>
  </sheetData>
  <mergeCells count="53">
    <mergeCell ref="A21:E21"/>
    <mergeCell ref="A3:E3"/>
    <mergeCell ref="B5:E5"/>
    <mergeCell ref="B6:E6"/>
    <mergeCell ref="B7:E7"/>
    <mergeCell ref="A8:E8"/>
    <mergeCell ref="A9:E11"/>
    <mergeCell ref="B12:E12"/>
    <mergeCell ref="A13:A14"/>
    <mergeCell ref="B16:E16"/>
    <mergeCell ref="A17:E17"/>
    <mergeCell ref="A57:A58"/>
    <mergeCell ref="B22:E22"/>
    <mergeCell ref="B23:E23"/>
    <mergeCell ref="B24:E24"/>
    <mergeCell ref="A25:A26"/>
    <mergeCell ref="A33:E33"/>
    <mergeCell ref="A34:A35"/>
    <mergeCell ref="B45:E45"/>
    <mergeCell ref="B46:E46"/>
    <mergeCell ref="B47:E47"/>
    <mergeCell ref="A48:A49"/>
    <mergeCell ref="A56:E56"/>
    <mergeCell ref="A124:E124"/>
    <mergeCell ref="B68:E68"/>
    <mergeCell ref="A94:E94"/>
    <mergeCell ref="A95:E95"/>
    <mergeCell ref="B96:E96"/>
    <mergeCell ref="B97:E97"/>
    <mergeCell ref="B98:E98"/>
    <mergeCell ref="A170:A171"/>
    <mergeCell ref="A138:A139"/>
    <mergeCell ref="B149:E149"/>
    <mergeCell ref="A150:E150"/>
    <mergeCell ref="A157:E157"/>
    <mergeCell ref="B158:E158"/>
    <mergeCell ref="B159:E159"/>
    <mergeCell ref="A2:E2"/>
    <mergeCell ref="A1:E1"/>
    <mergeCell ref="B160:E160"/>
    <mergeCell ref="A161:A162"/>
    <mergeCell ref="A169:E169"/>
    <mergeCell ref="A125:E125"/>
    <mergeCell ref="B126:E126"/>
    <mergeCell ref="B127:E127"/>
    <mergeCell ref="B128:E128"/>
    <mergeCell ref="A129:A130"/>
    <mergeCell ref="A137:E137"/>
    <mergeCell ref="A99:A100"/>
    <mergeCell ref="A107:E107"/>
    <mergeCell ref="A108:A109"/>
    <mergeCell ref="B119:E119"/>
    <mergeCell ref="A120:E120"/>
  </mergeCells>
  <pageMargins left="0.25" right="0.7" top="0.75" bottom="0.75" header="0.3" footer="0.3"/>
  <pageSetup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67"/>
  <sheetViews>
    <sheetView view="pageBreakPreview" topLeftCell="A424" zoomScale="60" zoomScaleNormal="100" workbookViewId="0">
      <selection activeCell="P16" sqref="P16"/>
    </sheetView>
  </sheetViews>
  <sheetFormatPr defaultRowHeight="15" x14ac:dyDescent="0.25"/>
  <cols>
    <col min="1" max="1" width="33.42578125" customWidth="1"/>
    <col min="2" max="2" width="21.28515625" customWidth="1"/>
    <col min="3" max="3" width="14.85546875" customWidth="1"/>
    <col min="4" max="4" width="17.42578125" customWidth="1"/>
    <col min="5" max="5" width="52" customWidth="1"/>
    <col min="6" max="6" width="15.5703125" customWidth="1"/>
    <col min="7" max="7" width="15.42578125" customWidth="1"/>
    <col min="8" max="8" width="13" customWidth="1"/>
    <col min="9" max="9" width="10.42578125" customWidth="1"/>
  </cols>
  <sheetData>
    <row r="1" spans="1:14" ht="15.75" x14ac:dyDescent="0.25">
      <c r="A1" s="294" t="s">
        <v>367</v>
      </c>
      <c r="B1" s="294"/>
      <c r="C1" s="294"/>
      <c r="D1" s="294"/>
      <c r="E1" s="294"/>
      <c r="F1" s="79"/>
    </row>
    <row r="2" spans="1:14" ht="15.75" x14ac:dyDescent="0.25">
      <c r="A2" s="209" t="s">
        <v>0</v>
      </c>
      <c r="B2" s="209"/>
      <c r="C2" s="209"/>
      <c r="D2" s="209"/>
      <c r="E2" s="209"/>
      <c r="F2" s="209"/>
    </row>
    <row r="3" spans="1:14" ht="15.75" x14ac:dyDescent="0.25">
      <c r="A3" s="538" t="s">
        <v>1</v>
      </c>
      <c r="B3" s="538"/>
      <c r="C3" s="538"/>
      <c r="D3" s="538"/>
      <c r="E3" s="538"/>
      <c r="F3" s="80"/>
    </row>
    <row r="4" spans="1:14" ht="16.5" thickBot="1" x14ac:dyDescent="0.3">
      <c r="A4" s="79"/>
      <c r="B4" s="79"/>
      <c r="C4" s="79"/>
      <c r="D4" s="79"/>
      <c r="E4" s="79"/>
      <c r="F4" s="79"/>
    </row>
    <row r="5" spans="1:14" ht="16.5" thickBot="1" x14ac:dyDescent="0.3">
      <c r="A5" s="81" t="s">
        <v>2</v>
      </c>
      <c r="B5" s="539" t="s">
        <v>218</v>
      </c>
      <c r="C5" s="539"/>
      <c r="D5" s="539"/>
      <c r="E5" s="539"/>
      <c r="F5" s="79"/>
    </row>
    <row r="6" spans="1:14" ht="16.5" thickBot="1" x14ac:dyDescent="0.3">
      <c r="A6" s="81" t="s">
        <v>4</v>
      </c>
      <c r="B6" s="540" t="s">
        <v>219</v>
      </c>
      <c r="C6" s="541"/>
      <c r="D6" s="541"/>
      <c r="E6" s="542"/>
      <c r="F6" s="79"/>
    </row>
    <row r="7" spans="1:14" ht="16.5" thickBot="1" x14ac:dyDescent="0.3">
      <c r="A7" s="81" t="s">
        <v>6</v>
      </c>
      <c r="B7" s="529" t="s">
        <v>7</v>
      </c>
      <c r="C7" s="530"/>
      <c r="D7" s="530"/>
      <c r="E7" s="531"/>
      <c r="F7" s="79"/>
    </row>
    <row r="8" spans="1:14" ht="16.5" thickBot="1" x14ac:dyDescent="0.3">
      <c r="A8" s="543" t="s">
        <v>8</v>
      </c>
      <c r="B8" s="544"/>
      <c r="C8" s="544"/>
      <c r="D8" s="544"/>
      <c r="E8" s="545"/>
      <c r="F8" s="79"/>
    </row>
    <row r="9" spans="1:14" ht="15.75" x14ac:dyDescent="0.25">
      <c r="A9" s="546" t="s">
        <v>220</v>
      </c>
      <c r="B9" s="547"/>
      <c r="C9" s="547"/>
      <c r="D9" s="547"/>
      <c r="E9" s="548"/>
      <c r="F9" s="79"/>
    </row>
    <row r="10" spans="1:14" ht="15.75" x14ac:dyDescent="0.25">
      <c r="A10" s="549"/>
      <c r="B10" s="550"/>
      <c r="C10" s="550"/>
      <c r="D10" s="550"/>
      <c r="E10" s="551"/>
      <c r="F10" s="79"/>
    </row>
    <row r="11" spans="1:14" ht="39.75" customHeight="1" thickBot="1" x14ac:dyDescent="0.3">
      <c r="A11" s="552"/>
      <c r="B11" s="553"/>
      <c r="C11" s="553"/>
      <c r="D11" s="553"/>
      <c r="E11" s="554"/>
      <c r="F11" s="79"/>
    </row>
    <row r="12" spans="1:14" ht="32.25" thickBot="1" x14ac:dyDescent="0.3">
      <c r="A12" s="82" t="s">
        <v>10</v>
      </c>
      <c r="B12" s="535" t="s">
        <v>221</v>
      </c>
      <c r="C12" s="536"/>
      <c r="D12" s="536"/>
      <c r="E12" s="537"/>
      <c r="F12" s="259"/>
      <c r="G12" s="14"/>
      <c r="H12" s="14"/>
      <c r="I12" s="14"/>
      <c r="J12" s="14"/>
      <c r="K12" s="14"/>
      <c r="L12" s="14"/>
      <c r="M12" s="14"/>
      <c r="N12" s="14"/>
    </row>
    <row r="13" spans="1:14" ht="15.75" x14ac:dyDescent="0.25">
      <c r="A13" s="456" t="s">
        <v>12</v>
      </c>
      <c r="B13" s="83">
        <v>2019</v>
      </c>
      <c r="C13" s="83">
        <v>2020</v>
      </c>
      <c r="D13" s="83">
        <v>2021</v>
      </c>
      <c r="E13" s="83">
        <v>2022</v>
      </c>
      <c r="F13" s="79"/>
    </row>
    <row r="14" spans="1:14" ht="16.5" thickBot="1" x14ac:dyDescent="0.3">
      <c r="A14" s="457"/>
      <c r="B14" s="84" t="s">
        <v>13</v>
      </c>
      <c r="C14" s="84" t="s">
        <v>14</v>
      </c>
      <c r="D14" s="84" t="s">
        <v>14</v>
      </c>
      <c r="E14" s="84" t="s">
        <v>14</v>
      </c>
      <c r="F14" s="79"/>
    </row>
    <row r="15" spans="1:14" ht="61.5" customHeight="1" thickBot="1" x14ac:dyDescent="0.3">
      <c r="A15" s="85" t="s">
        <v>222</v>
      </c>
      <c r="B15" s="86">
        <v>0</v>
      </c>
      <c r="C15" s="86">
        <v>0</v>
      </c>
      <c r="D15" s="86">
        <v>0.1</v>
      </c>
      <c r="E15" s="86">
        <v>0.15</v>
      </c>
      <c r="F15" s="79"/>
    </row>
    <row r="16" spans="1:14" ht="52.5" customHeight="1" thickBot="1" x14ac:dyDescent="0.3">
      <c r="A16" s="87" t="s">
        <v>108</v>
      </c>
      <c r="B16" s="88" t="s">
        <v>16</v>
      </c>
      <c r="C16" s="88" t="s">
        <v>17</v>
      </c>
      <c r="D16" s="88" t="s">
        <v>17</v>
      </c>
      <c r="E16" s="88" t="s">
        <v>17</v>
      </c>
      <c r="F16" s="79"/>
    </row>
    <row r="17" spans="1:16" ht="66" customHeight="1" thickBot="1" x14ac:dyDescent="0.3">
      <c r="A17" s="87" t="s">
        <v>108</v>
      </c>
      <c r="B17" s="88" t="s">
        <v>16</v>
      </c>
      <c r="C17" s="88" t="s">
        <v>17</v>
      </c>
      <c r="D17" s="88" t="s">
        <v>17</v>
      </c>
      <c r="E17" s="88" t="s">
        <v>17</v>
      </c>
      <c r="F17" s="79"/>
    </row>
    <row r="18" spans="1:16" ht="63" customHeight="1" thickBot="1" x14ac:dyDescent="0.3">
      <c r="A18" s="89" t="s">
        <v>19</v>
      </c>
      <c r="B18" s="529" t="s">
        <v>223</v>
      </c>
      <c r="C18" s="530"/>
      <c r="D18" s="530"/>
      <c r="E18" s="531"/>
      <c r="F18" s="79"/>
    </row>
    <row r="19" spans="1:16" ht="24" customHeight="1" thickBot="1" x14ac:dyDescent="0.3">
      <c r="A19" s="475" t="s">
        <v>21</v>
      </c>
      <c r="B19" s="476"/>
      <c r="C19" s="476"/>
      <c r="D19" s="476"/>
      <c r="E19" s="477"/>
      <c r="F19" s="79"/>
      <c r="H19" s="10"/>
      <c r="J19" s="10"/>
    </row>
    <row r="20" spans="1:16" ht="34.5" customHeight="1" thickBot="1" x14ac:dyDescent="0.3">
      <c r="A20" s="90"/>
      <c r="B20" s="91"/>
      <c r="C20" s="88" t="s">
        <v>163</v>
      </c>
      <c r="D20" s="88" t="s">
        <v>163</v>
      </c>
      <c r="E20" s="88" t="s">
        <v>163</v>
      </c>
      <c r="F20" s="79"/>
      <c r="G20" s="14"/>
    </row>
    <row r="21" spans="1:16" ht="71.25" customHeight="1" x14ac:dyDescent="0.25">
      <c r="A21" s="92" t="s">
        <v>224</v>
      </c>
      <c r="B21" s="260">
        <v>11</v>
      </c>
      <c r="C21" s="260">
        <v>11</v>
      </c>
      <c r="D21" s="260">
        <v>11</v>
      </c>
      <c r="E21" s="260">
        <v>11</v>
      </c>
      <c r="F21" s="79"/>
      <c r="G21" s="14"/>
    </row>
    <row r="22" spans="1:16" ht="55.5" customHeight="1" thickBot="1" x14ac:dyDescent="0.3">
      <c r="A22" s="96" t="s">
        <v>225</v>
      </c>
      <c r="B22" s="261">
        <v>100</v>
      </c>
      <c r="C22" s="261">
        <v>110</v>
      </c>
      <c r="D22" s="261">
        <v>120</v>
      </c>
      <c r="E22" s="261">
        <v>130</v>
      </c>
      <c r="F22" s="103"/>
      <c r="G22" s="262"/>
      <c r="H22" s="104"/>
      <c r="I22" s="104"/>
      <c r="J22" s="104"/>
      <c r="K22" s="104"/>
    </row>
    <row r="23" spans="1:16" ht="48.75" customHeight="1" thickBot="1" x14ac:dyDescent="0.3">
      <c r="A23" s="96" t="s">
        <v>226</v>
      </c>
      <c r="B23" s="261">
        <v>5500</v>
      </c>
      <c r="C23" s="261">
        <v>5700</v>
      </c>
      <c r="D23" s="261">
        <v>5900</v>
      </c>
      <c r="E23" s="261">
        <v>6100</v>
      </c>
      <c r="F23" s="103"/>
      <c r="G23" s="262"/>
      <c r="H23" s="104"/>
      <c r="I23" s="104"/>
      <c r="J23" s="104"/>
      <c r="K23" s="104"/>
    </row>
    <row r="24" spans="1:16" ht="46.5" customHeight="1" x14ac:dyDescent="0.25">
      <c r="A24" s="92" t="s">
        <v>227</v>
      </c>
      <c r="B24" s="260">
        <v>0</v>
      </c>
      <c r="C24" s="260">
        <v>0</v>
      </c>
      <c r="D24" s="260">
        <v>3</v>
      </c>
      <c r="E24" s="260">
        <v>3</v>
      </c>
      <c r="F24" s="79"/>
    </row>
    <row r="25" spans="1:16" ht="57.75" customHeight="1" thickBot="1" x14ac:dyDescent="0.3">
      <c r="A25" s="94" t="s">
        <v>228</v>
      </c>
      <c r="B25" s="95">
        <v>1</v>
      </c>
      <c r="C25" s="95">
        <v>1</v>
      </c>
      <c r="D25" s="94" t="s">
        <v>229</v>
      </c>
      <c r="E25" s="94" t="s">
        <v>229</v>
      </c>
      <c r="F25" s="79"/>
    </row>
    <row r="26" spans="1:16" ht="78" customHeight="1" thickBot="1" x14ac:dyDescent="0.3">
      <c r="A26" s="96" t="s">
        <v>230</v>
      </c>
      <c r="B26" s="86">
        <v>0.05</v>
      </c>
      <c r="C26" s="86">
        <v>0.04</v>
      </c>
      <c r="D26" s="86">
        <v>0.04</v>
      </c>
      <c r="E26" s="86">
        <v>0.04</v>
      </c>
      <c r="F26" s="79"/>
    </row>
    <row r="27" spans="1:16" ht="81.75" customHeight="1" thickBot="1" x14ac:dyDescent="0.3">
      <c r="A27" s="96" t="s">
        <v>231</v>
      </c>
      <c r="B27" s="86">
        <v>0.7</v>
      </c>
      <c r="C27" s="86">
        <v>0.8</v>
      </c>
      <c r="D27" s="86">
        <v>0.8</v>
      </c>
      <c r="E27" s="86">
        <v>0.9</v>
      </c>
      <c r="F27" s="79"/>
    </row>
    <row r="28" spans="1:16" ht="84.75" customHeight="1" thickBot="1" x14ac:dyDescent="0.3">
      <c r="A28" s="87" t="s">
        <v>232</v>
      </c>
      <c r="B28" s="93">
        <v>0.3</v>
      </c>
      <c r="C28" s="93">
        <v>0.4</v>
      </c>
      <c r="D28" s="93">
        <v>0.5</v>
      </c>
      <c r="E28" s="93">
        <v>0.5</v>
      </c>
      <c r="F28" s="79"/>
    </row>
    <row r="29" spans="1:16" ht="16.5" thickBot="1" x14ac:dyDescent="0.3">
      <c r="A29" s="514" t="s">
        <v>109</v>
      </c>
      <c r="B29" s="515"/>
      <c r="C29" s="515"/>
      <c r="D29" s="515"/>
      <c r="E29" s="516"/>
      <c r="F29" s="79"/>
    </row>
    <row r="30" spans="1:16" ht="16.5" thickBot="1" x14ac:dyDescent="0.3">
      <c r="A30" s="514" t="s">
        <v>29</v>
      </c>
      <c r="B30" s="515"/>
      <c r="C30" s="515"/>
      <c r="D30" s="515"/>
      <c r="E30" s="516"/>
      <c r="F30" s="79"/>
    </row>
    <row r="31" spans="1:16" ht="16.5" thickBot="1" x14ac:dyDescent="0.3">
      <c r="A31" s="98" t="s">
        <v>30</v>
      </c>
      <c r="B31" s="529" t="s">
        <v>361</v>
      </c>
      <c r="C31" s="530"/>
      <c r="D31" s="530"/>
      <c r="E31" s="531"/>
      <c r="F31" s="259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55.5" customHeight="1" thickBot="1" x14ac:dyDescent="0.3">
      <c r="A32" s="87" t="s">
        <v>32</v>
      </c>
      <c r="B32" s="529" t="s">
        <v>362</v>
      </c>
      <c r="C32" s="530"/>
      <c r="D32" s="530"/>
      <c r="E32" s="531"/>
      <c r="F32" s="79"/>
    </row>
    <row r="33" spans="1:17" ht="16.5" thickBot="1" x14ac:dyDescent="0.3">
      <c r="A33" s="87" t="s">
        <v>34</v>
      </c>
      <c r="B33" s="532" t="s">
        <v>233</v>
      </c>
      <c r="C33" s="533"/>
      <c r="D33" s="533"/>
      <c r="E33" s="534"/>
      <c r="F33" s="79"/>
    </row>
    <row r="34" spans="1:17" ht="15.75" x14ac:dyDescent="0.25">
      <c r="A34" s="456"/>
      <c r="B34" s="99">
        <v>2019</v>
      </c>
      <c r="C34" s="99">
        <v>2020</v>
      </c>
      <c r="D34" s="99">
        <v>2021</v>
      </c>
      <c r="E34" s="99">
        <v>2022</v>
      </c>
      <c r="F34" s="79"/>
    </row>
    <row r="35" spans="1:17" ht="16.5" thickBot="1" x14ac:dyDescent="0.3">
      <c r="A35" s="457"/>
      <c r="B35" s="100" t="s">
        <v>13</v>
      </c>
      <c r="C35" s="100" t="s">
        <v>14</v>
      </c>
      <c r="D35" s="100" t="s">
        <v>14</v>
      </c>
      <c r="E35" s="100" t="s">
        <v>14</v>
      </c>
      <c r="F35" s="79"/>
      <c r="G35" s="22"/>
      <c r="H35" s="22"/>
      <c r="I35" s="22"/>
      <c r="J35" s="22"/>
      <c r="K35" s="22"/>
    </row>
    <row r="36" spans="1:17" ht="16.5" thickBot="1" x14ac:dyDescent="0.3">
      <c r="A36" s="87" t="s">
        <v>36</v>
      </c>
      <c r="B36" s="101">
        <v>27</v>
      </c>
      <c r="C36" s="101">
        <v>28</v>
      </c>
      <c r="D36" s="101">
        <v>28</v>
      </c>
      <c r="E36" s="102">
        <v>28</v>
      </c>
      <c r="F36" s="103"/>
      <c r="G36" s="104"/>
    </row>
    <row r="37" spans="1:17" ht="16.5" thickBot="1" x14ac:dyDescent="0.3">
      <c r="A37" s="87" t="s">
        <v>37</v>
      </c>
      <c r="B37" s="102">
        <f>B45+B48+B51</f>
        <v>91000</v>
      </c>
      <c r="C37" s="102">
        <f>C45+C48+C51</f>
        <v>120000</v>
      </c>
      <c r="D37" s="102">
        <f>D45+D48+D51</f>
        <v>125000</v>
      </c>
      <c r="E37" s="102">
        <f>E45+E48+E51</f>
        <v>126000</v>
      </c>
      <c r="F37" s="26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6.5" thickBot="1" x14ac:dyDescent="0.3">
      <c r="A38" s="87" t="s">
        <v>38</v>
      </c>
      <c r="B38" s="101">
        <f>B37/B36</f>
        <v>3370.3703703703704</v>
      </c>
      <c r="C38" s="101">
        <f>C37/C36</f>
        <v>4285.7142857142853</v>
      </c>
      <c r="D38" s="101">
        <f>D37/D36</f>
        <v>4464.2857142857147</v>
      </c>
      <c r="E38" s="101">
        <f>E37/E36</f>
        <v>4500</v>
      </c>
      <c r="F38" s="79"/>
      <c r="G38" s="14"/>
      <c r="H38" s="14"/>
      <c r="I38" s="14"/>
    </row>
    <row r="39" spans="1:17" ht="16.5" thickBot="1" x14ac:dyDescent="0.3">
      <c r="A39" s="87" t="s">
        <v>39</v>
      </c>
      <c r="B39" s="105" t="e">
        <f t="shared" ref="B39:E41" si="0">B36/A36-1</f>
        <v>#VALUE!</v>
      </c>
      <c r="C39" s="105">
        <f t="shared" si="0"/>
        <v>3.7037037037036979E-2</v>
      </c>
      <c r="D39" s="105">
        <f t="shared" si="0"/>
        <v>0</v>
      </c>
      <c r="E39" s="105">
        <f t="shared" si="0"/>
        <v>0</v>
      </c>
      <c r="F39" s="79"/>
    </row>
    <row r="40" spans="1:17" ht="16.5" thickBot="1" x14ac:dyDescent="0.3">
      <c r="A40" s="87" t="s">
        <v>41</v>
      </c>
      <c r="B40" s="105" t="e">
        <f t="shared" si="0"/>
        <v>#VALUE!</v>
      </c>
      <c r="C40" s="105">
        <f t="shared" si="0"/>
        <v>0.31868131868131866</v>
      </c>
      <c r="D40" s="105">
        <f t="shared" si="0"/>
        <v>4.1666666666666741E-2</v>
      </c>
      <c r="E40" s="105">
        <f t="shared" si="0"/>
        <v>8.0000000000000071E-3</v>
      </c>
      <c r="F40" s="79"/>
    </row>
    <row r="41" spans="1:17" ht="16.5" thickBot="1" x14ac:dyDescent="0.3">
      <c r="A41" s="87" t="s">
        <v>42</v>
      </c>
      <c r="B41" s="105" t="e">
        <f t="shared" si="0"/>
        <v>#VALUE!</v>
      </c>
      <c r="C41" s="105">
        <f t="shared" si="0"/>
        <v>0.27158555729984291</v>
      </c>
      <c r="D41" s="105">
        <f t="shared" si="0"/>
        <v>4.1666666666666963E-2</v>
      </c>
      <c r="E41" s="105">
        <f t="shared" si="0"/>
        <v>8.0000000000000071E-3</v>
      </c>
      <c r="F41" s="79"/>
    </row>
    <row r="42" spans="1:17" ht="16.5" thickBot="1" x14ac:dyDescent="0.3">
      <c r="A42" s="458" t="s">
        <v>234</v>
      </c>
      <c r="B42" s="459"/>
      <c r="C42" s="459"/>
      <c r="D42" s="459"/>
      <c r="E42" s="460"/>
      <c r="F42" s="79"/>
    </row>
    <row r="43" spans="1:17" ht="15.75" x14ac:dyDescent="0.25">
      <c r="A43" s="456"/>
      <c r="B43" s="99">
        <v>2019</v>
      </c>
      <c r="C43" s="99">
        <v>2020</v>
      </c>
      <c r="D43" s="99">
        <v>2021</v>
      </c>
      <c r="E43" s="99">
        <v>2022</v>
      </c>
      <c r="F43" s="79"/>
    </row>
    <row r="44" spans="1:17" ht="16.5" thickBot="1" x14ac:dyDescent="0.3">
      <c r="A44" s="457"/>
      <c r="B44" s="100" t="s">
        <v>13</v>
      </c>
      <c r="C44" s="100" t="s">
        <v>14</v>
      </c>
      <c r="D44" s="100" t="s">
        <v>14</v>
      </c>
      <c r="E44" s="100" t="s">
        <v>14</v>
      </c>
      <c r="F44" s="79"/>
    </row>
    <row r="45" spans="1:17" ht="16.5" thickBot="1" x14ac:dyDescent="0.3">
      <c r="A45" s="106" t="s">
        <v>44</v>
      </c>
      <c r="B45" s="107">
        <f>B46+B47</f>
        <v>47500</v>
      </c>
      <c r="C45" s="107">
        <f>C46+C47</f>
        <v>47500</v>
      </c>
      <c r="D45" s="107">
        <f>D46+D47</f>
        <v>47500</v>
      </c>
      <c r="E45" s="107">
        <f>E46+E47</f>
        <v>47500</v>
      </c>
      <c r="F45" s="79"/>
    </row>
    <row r="46" spans="1:17" ht="16.5" thickBot="1" x14ac:dyDescent="0.3">
      <c r="A46" s="108" t="s">
        <v>45</v>
      </c>
      <c r="B46" s="109">
        <v>47500</v>
      </c>
      <c r="C46" s="109">
        <v>47500</v>
      </c>
      <c r="D46" s="109">
        <v>47500</v>
      </c>
      <c r="E46" s="109">
        <v>47500</v>
      </c>
      <c r="F46" s="79"/>
    </row>
    <row r="47" spans="1:17" ht="16.5" thickBot="1" x14ac:dyDescent="0.3">
      <c r="A47" s="108" t="s">
        <v>46</v>
      </c>
      <c r="B47" s="110"/>
      <c r="C47" s="110"/>
      <c r="D47" s="110"/>
      <c r="E47" s="110"/>
      <c r="F47" s="79"/>
    </row>
    <row r="48" spans="1:17" ht="54.75" customHeight="1" thickBot="1" x14ac:dyDescent="0.3">
      <c r="A48" s="106" t="s">
        <v>102</v>
      </c>
      <c r="B48" s="107">
        <f>B49+B50</f>
        <v>6000</v>
      </c>
      <c r="C48" s="107">
        <f>C49+C50</f>
        <v>6000</v>
      </c>
      <c r="D48" s="107">
        <f>D49+D50</f>
        <v>6000</v>
      </c>
      <c r="E48" s="107">
        <f>E49+E50</f>
        <v>6000</v>
      </c>
      <c r="F48" s="79"/>
    </row>
    <row r="49" spans="1:11" ht="16.5" thickBot="1" x14ac:dyDescent="0.3">
      <c r="A49" s="108" t="s">
        <v>45</v>
      </c>
      <c r="B49" s="107">
        <v>6000</v>
      </c>
      <c r="C49" s="107">
        <v>6000</v>
      </c>
      <c r="D49" s="107">
        <v>6000</v>
      </c>
      <c r="E49" s="107">
        <v>6000</v>
      </c>
      <c r="F49" s="79"/>
    </row>
    <row r="50" spans="1:11" ht="16.5" thickBot="1" x14ac:dyDescent="0.3">
      <c r="A50" s="108" t="s">
        <v>46</v>
      </c>
      <c r="B50" s="107"/>
      <c r="C50" s="107"/>
      <c r="D50" s="107"/>
      <c r="E50" s="107"/>
      <c r="F50" s="79"/>
    </row>
    <row r="51" spans="1:11" ht="36.75" customHeight="1" thickBot="1" x14ac:dyDescent="0.3">
      <c r="A51" s="106" t="s">
        <v>48</v>
      </c>
      <c r="B51" s="109">
        <f>B52+B53</f>
        <v>37500</v>
      </c>
      <c r="C51" s="109">
        <f>C52+C53</f>
        <v>66500</v>
      </c>
      <c r="D51" s="109">
        <f>D52+D53</f>
        <v>71500</v>
      </c>
      <c r="E51" s="109">
        <f>E52+E53</f>
        <v>72500</v>
      </c>
      <c r="F51" s="79"/>
    </row>
    <row r="52" spans="1:11" ht="16.5" thickBot="1" x14ac:dyDescent="0.3">
      <c r="A52" s="108" t="s">
        <v>45</v>
      </c>
      <c r="B52" s="107">
        <v>37500</v>
      </c>
      <c r="C52" s="107">
        <v>66500</v>
      </c>
      <c r="D52" s="107">
        <v>71500</v>
      </c>
      <c r="E52" s="107">
        <v>72500</v>
      </c>
      <c r="F52" s="79"/>
    </row>
    <row r="53" spans="1:11" ht="16.5" thickBot="1" x14ac:dyDescent="0.3">
      <c r="A53" s="108" t="s">
        <v>46</v>
      </c>
      <c r="B53" s="109"/>
      <c r="C53" s="107"/>
      <c r="D53" s="107"/>
      <c r="E53" s="107"/>
      <c r="F53" s="79"/>
    </row>
    <row r="54" spans="1:11" ht="16.5" thickBot="1" x14ac:dyDescent="0.3">
      <c r="A54" s="106" t="s">
        <v>49</v>
      </c>
      <c r="B54" s="109"/>
      <c r="C54" s="107"/>
      <c r="D54" s="107"/>
      <c r="E54" s="107"/>
      <c r="F54" s="79"/>
    </row>
    <row r="55" spans="1:11" ht="16.5" thickBot="1" x14ac:dyDescent="0.3">
      <c r="A55" s="108" t="s">
        <v>45</v>
      </c>
      <c r="B55" s="109"/>
      <c r="C55" s="107"/>
      <c r="D55" s="107"/>
      <c r="E55" s="107"/>
      <c r="F55" s="79"/>
    </row>
    <row r="56" spans="1:11" ht="16.5" thickBot="1" x14ac:dyDescent="0.3">
      <c r="A56" s="108" t="s">
        <v>46</v>
      </c>
      <c r="B56" s="109"/>
      <c r="C56" s="107"/>
      <c r="D56" s="107"/>
      <c r="E56" s="107"/>
      <c r="F56" s="79"/>
    </row>
    <row r="57" spans="1:11" ht="16.5" thickBot="1" x14ac:dyDescent="0.3">
      <c r="A57" s="106" t="s">
        <v>50</v>
      </c>
      <c r="B57" s="109"/>
      <c r="C57" s="107"/>
      <c r="D57" s="107"/>
      <c r="E57" s="107"/>
      <c r="F57" s="79"/>
    </row>
    <row r="58" spans="1:11" ht="16.5" thickBot="1" x14ac:dyDescent="0.3">
      <c r="A58" s="108" t="s">
        <v>45</v>
      </c>
      <c r="B58" s="109"/>
      <c r="C58" s="107"/>
      <c r="D58" s="107"/>
      <c r="E58" s="107"/>
      <c r="F58" s="79"/>
    </row>
    <row r="59" spans="1:11" ht="16.5" thickBot="1" x14ac:dyDescent="0.3">
      <c r="A59" s="108" t="s">
        <v>46</v>
      </c>
      <c r="B59" s="109"/>
      <c r="C59" s="107"/>
      <c r="D59" s="107"/>
      <c r="E59" s="107"/>
      <c r="F59" s="79"/>
      <c r="H59" s="28"/>
    </row>
    <row r="60" spans="1:11" ht="16.5" thickBot="1" x14ac:dyDescent="0.3">
      <c r="A60" s="106" t="s">
        <v>51</v>
      </c>
      <c r="B60" s="109"/>
      <c r="C60" s="107"/>
      <c r="D60" s="107"/>
      <c r="E60" s="107"/>
      <c r="F60" s="79"/>
      <c r="J60" s="29"/>
      <c r="K60" s="29"/>
    </row>
    <row r="61" spans="1:11" ht="16.5" thickBot="1" x14ac:dyDescent="0.3">
      <c r="A61" s="108" t="s">
        <v>45</v>
      </c>
      <c r="B61" s="109"/>
      <c r="C61" s="107"/>
      <c r="D61" s="107"/>
      <c r="E61" s="107"/>
      <c r="F61" s="79"/>
    </row>
    <row r="62" spans="1:11" ht="16.5" thickBot="1" x14ac:dyDescent="0.3">
      <c r="A62" s="108" t="s">
        <v>46</v>
      </c>
      <c r="B62" s="109"/>
      <c r="C62" s="107"/>
      <c r="D62" s="107"/>
      <c r="E62" s="107"/>
      <c r="F62" s="79"/>
    </row>
    <row r="63" spans="1:11" ht="32.25" thickBot="1" x14ac:dyDescent="0.3">
      <c r="A63" s="106" t="s">
        <v>52</v>
      </c>
      <c r="B63" s="109">
        <v>0</v>
      </c>
      <c r="C63" s="107">
        <v>0</v>
      </c>
      <c r="D63" s="107">
        <f>C63*1.03*0.99</f>
        <v>0</v>
      </c>
      <c r="E63" s="107">
        <f>D63*1.03*0.99</f>
        <v>0</v>
      </c>
      <c r="F63" s="79"/>
    </row>
    <row r="64" spans="1:11" ht="16.5" thickBot="1" x14ac:dyDescent="0.3">
      <c r="A64" s="108" t="s">
        <v>45</v>
      </c>
      <c r="B64" s="109"/>
      <c r="C64" s="111"/>
      <c r="D64" s="111"/>
      <c r="E64" s="111"/>
      <c r="F64" s="79"/>
      <c r="G64" s="112"/>
      <c r="H64" s="112"/>
      <c r="I64" s="112"/>
      <c r="J64" s="112"/>
      <c r="K64" s="112"/>
    </row>
    <row r="65" spans="1:20" ht="16.5" thickBot="1" x14ac:dyDescent="0.3">
      <c r="A65" s="108" t="s">
        <v>46</v>
      </c>
      <c r="B65" s="109"/>
      <c r="C65" s="113"/>
      <c r="D65" s="111"/>
      <c r="E65" s="111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</row>
    <row r="66" spans="1:20" ht="16.5" thickBot="1" x14ac:dyDescent="0.3">
      <c r="A66" s="132" t="s">
        <v>53</v>
      </c>
      <c r="B66" s="109">
        <f>B63+B60+B57+B54+B51+B48+B45</f>
        <v>91000</v>
      </c>
      <c r="C66" s="109">
        <f>C63+C60+C57+C54+C51+C48+C45</f>
        <v>120000</v>
      </c>
      <c r="D66" s="109">
        <f>D63+D60+D57+D54+D51+D48+D45</f>
        <v>125000</v>
      </c>
      <c r="E66" s="109">
        <f>E63+E60+E57+E54+E51+E48+E45</f>
        <v>126000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1:20" ht="23.25" customHeight="1" thickBot="1" x14ac:dyDescent="0.3">
      <c r="A67" s="116" t="s">
        <v>54</v>
      </c>
      <c r="B67" s="117">
        <f>IF(B66-B37=0,0,"Error")</f>
        <v>0</v>
      </c>
      <c r="C67" s="117">
        <f>IF(C66-C37=0,0,"Error")</f>
        <v>0</v>
      </c>
      <c r="D67" s="117">
        <f>IF(D66-D37=0,0,"Error")</f>
        <v>0</v>
      </c>
      <c r="E67" s="117">
        <f>IF(E66-E37=0,0,"Error")</f>
        <v>0</v>
      </c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</row>
    <row r="68" spans="1:20" ht="22.5" customHeight="1" thickBot="1" x14ac:dyDescent="0.3">
      <c r="A68" s="514" t="s">
        <v>235</v>
      </c>
      <c r="B68" s="515"/>
      <c r="C68" s="515"/>
      <c r="D68" s="515"/>
      <c r="E68" s="516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</row>
    <row r="69" spans="1:20" ht="25.5" customHeight="1" thickBot="1" x14ac:dyDescent="0.3">
      <c r="A69" s="517" t="s">
        <v>73</v>
      </c>
      <c r="B69" s="518"/>
      <c r="C69" s="518"/>
      <c r="D69" s="518"/>
      <c r="E69" s="519"/>
      <c r="F69" s="26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</row>
    <row r="70" spans="1:20" ht="32.25" thickBot="1" x14ac:dyDescent="0.3">
      <c r="A70" s="118" t="s">
        <v>138</v>
      </c>
      <c r="B70" s="520" t="s">
        <v>236</v>
      </c>
      <c r="C70" s="521"/>
      <c r="D70" s="521"/>
      <c r="E70" s="522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</row>
    <row r="71" spans="1:20" ht="95.25" thickBot="1" x14ac:dyDescent="0.3">
      <c r="A71" s="118" t="s">
        <v>237</v>
      </c>
      <c r="B71" s="118" t="s">
        <v>238</v>
      </c>
      <c r="C71" s="119" t="s">
        <v>239</v>
      </c>
      <c r="D71" s="462" t="s">
        <v>240</v>
      </c>
      <c r="E71" s="463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</row>
    <row r="72" spans="1:20" ht="16.5" thickBot="1" x14ac:dyDescent="0.3">
      <c r="A72" s="120" t="s">
        <v>32</v>
      </c>
      <c r="B72" s="523" t="s">
        <v>241</v>
      </c>
      <c r="C72" s="524"/>
      <c r="D72" s="524"/>
      <c r="E72" s="525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</row>
    <row r="73" spans="1:20" ht="16.5" thickBot="1" x14ac:dyDescent="0.3">
      <c r="A73" s="120" t="s">
        <v>34</v>
      </c>
      <c r="B73" s="526" t="s">
        <v>242</v>
      </c>
      <c r="C73" s="527"/>
      <c r="D73" s="527"/>
      <c r="E73" s="528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</row>
    <row r="74" spans="1:20" ht="15.75" x14ac:dyDescent="0.25">
      <c r="A74" s="456"/>
      <c r="B74" s="99">
        <v>2019</v>
      </c>
      <c r="C74" s="99">
        <v>2020</v>
      </c>
      <c r="D74" s="99">
        <v>2021</v>
      </c>
      <c r="E74" s="99">
        <v>2022</v>
      </c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</row>
    <row r="75" spans="1:20" ht="16.5" thickBot="1" x14ac:dyDescent="0.3">
      <c r="A75" s="457"/>
      <c r="B75" s="100" t="s">
        <v>13</v>
      </c>
      <c r="C75" s="100" t="s">
        <v>14</v>
      </c>
      <c r="D75" s="121" t="s">
        <v>14</v>
      </c>
      <c r="E75" s="122" t="s">
        <v>14</v>
      </c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</row>
    <row r="76" spans="1:20" ht="16.5" thickBot="1" x14ac:dyDescent="0.3">
      <c r="A76" s="87" t="s">
        <v>36</v>
      </c>
      <c r="B76" s="101">
        <v>1</v>
      </c>
      <c r="C76" s="101">
        <v>1</v>
      </c>
      <c r="D76" s="101">
        <v>1</v>
      </c>
      <c r="E76" s="101">
        <v>1</v>
      </c>
      <c r="F76" s="79"/>
    </row>
    <row r="77" spans="1:20" ht="16.5" thickBot="1" x14ac:dyDescent="0.3">
      <c r="A77" s="87" t="s">
        <v>37</v>
      </c>
      <c r="B77" s="101">
        <f>B95</f>
        <v>10600</v>
      </c>
      <c r="C77" s="101">
        <f>C95</f>
        <v>19550</v>
      </c>
      <c r="D77" s="101">
        <f>D95</f>
        <v>4550</v>
      </c>
      <c r="E77" s="101">
        <f>E95</f>
        <v>12760</v>
      </c>
      <c r="F77" s="79"/>
    </row>
    <row r="78" spans="1:20" ht="16.5" thickBot="1" x14ac:dyDescent="0.3">
      <c r="A78" s="87" t="s">
        <v>38</v>
      </c>
      <c r="B78" s="101">
        <f>B77/B76</f>
        <v>10600</v>
      </c>
      <c r="C78" s="101">
        <f>C77/C76</f>
        <v>19550</v>
      </c>
      <c r="D78" s="101">
        <f>D77/D76</f>
        <v>4550</v>
      </c>
      <c r="E78" s="101">
        <f>E77/E76</f>
        <v>12760</v>
      </c>
      <c r="F78" s="79"/>
    </row>
    <row r="79" spans="1:20" ht="16.5" thickBot="1" x14ac:dyDescent="0.3">
      <c r="A79" s="87" t="s">
        <v>39</v>
      </c>
      <c r="B79" s="204" t="s">
        <v>40</v>
      </c>
      <c r="C79" s="105">
        <f t="shared" ref="C79:E81" si="1">C76/B76-1</f>
        <v>0</v>
      </c>
      <c r="D79" s="105">
        <f t="shared" si="1"/>
        <v>0</v>
      </c>
      <c r="E79" s="105">
        <f t="shared" si="1"/>
        <v>0</v>
      </c>
      <c r="F79" s="79"/>
    </row>
    <row r="80" spans="1:20" ht="16.5" thickBot="1" x14ac:dyDescent="0.3">
      <c r="A80" s="87" t="s">
        <v>41</v>
      </c>
      <c r="B80" s="204" t="s">
        <v>40</v>
      </c>
      <c r="C80" s="105">
        <f t="shared" si="1"/>
        <v>0.84433962264150941</v>
      </c>
      <c r="D80" s="105">
        <f t="shared" si="1"/>
        <v>-0.76726342710997442</v>
      </c>
      <c r="E80" s="105">
        <f t="shared" si="1"/>
        <v>1.8043956043956042</v>
      </c>
      <c r="F80" s="79"/>
    </row>
    <row r="81" spans="1:32" ht="16.5" thickBot="1" x14ac:dyDescent="0.3">
      <c r="A81" s="87" t="s">
        <v>42</v>
      </c>
      <c r="B81" s="204" t="s">
        <v>40</v>
      </c>
      <c r="C81" s="105">
        <f t="shared" si="1"/>
        <v>0.84433962264150941</v>
      </c>
      <c r="D81" s="105">
        <f t="shared" si="1"/>
        <v>-0.76726342710997442</v>
      </c>
      <c r="E81" s="105">
        <f t="shared" si="1"/>
        <v>1.8043956043956042</v>
      </c>
      <c r="F81" s="79"/>
    </row>
    <row r="82" spans="1:32" ht="16.5" thickBot="1" x14ac:dyDescent="0.3">
      <c r="A82" s="458" t="s">
        <v>243</v>
      </c>
      <c r="B82" s="459"/>
      <c r="C82" s="459"/>
      <c r="D82" s="459"/>
      <c r="E82" s="460"/>
      <c r="F82" s="79"/>
    </row>
    <row r="83" spans="1:32" ht="15.75" x14ac:dyDescent="0.25">
      <c r="A83" s="456"/>
      <c r="B83" s="99">
        <v>2019</v>
      </c>
      <c r="C83" s="99">
        <v>2020</v>
      </c>
      <c r="D83" s="99">
        <v>2021</v>
      </c>
      <c r="E83" s="99">
        <v>2022</v>
      </c>
      <c r="F83" s="79"/>
    </row>
    <row r="84" spans="1:32" ht="16.5" thickBot="1" x14ac:dyDescent="0.3">
      <c r="A84" s="457"/>
      <c r="B84" s="100" t="s">
        <v>13</v>
      </c>
      <c r="C84" s="100" t="s">
        <v>14</v>
      </c>
      <c r="D84" s="100" t="s">
        <v>14</v>
      </c>
      <c r="E84" s="100" t="s">
        <v>14</v>
      </c>
      <c r="F84" s="79"/>
    </row>
    <row r="85" spans="1:32" ht="42" customHeight="1" thickBot="1" x14ac:dyDescent="0.3">
      <c r="A85" s="106" t="s">
        <v>80</v>
      </c>
      <c r="B85" s="107">
        <f>B86+B87+B88+B89</f>
        <v>0</v>
      </c>
      <c r="C85" s="107">
        <f>C86+C87+C88+C89</f>
        <v>0</v>
      </c>
      <c r="D85" s="107">
        <f>D86+D87+D88+D89</f>
        <v>0</v>
      </c>
      <c r="E85" s="107">
        <f>E86+E87+E88+E89</f>
        <v>0</v>
      </c>
      <c r="F85" s="79"/>
    </row>
    <row r="86" spans="1:32" ht="16.5" thickBot="1" x14ac:dyDescent="0.3">
      <c r="A86" s="108" t="s">
        <v>45</v>
      </c>
      <c r="B86" s="107"/>
      <c r="C86" s="107"/>
      <c r="D86" s="107"/>
      <c r="E86" s="107"/>
      <c r="F86" s="79"/>
    </row>
    <row r="87" spans="1:32" ht="16.5" thickBot="1" x14ac:dyDescent="0.3">
      <c r="A87" s="108" t="s">
        <v>244</v>
      </c>
      <c r="B87" s="107">
        <v>0</v>
      </c>
      <c r="C87" s="107">
        <v>0</v>
      </c>
      <c r="D87" s="107">
        <v>0</v>
      </c>
      <c r="E87" s="107">
        <v>0</v>
      </c>
      <c r="F87" s="79"/>
      <c r="G87" s="79"/>
      <c r="H87" s="123"/>
      <c r="I87" s="123"/>
      <c r="J87" s="123"/>
      <c r="K87" s="123"/>
      <c r="L87" s="123"/>
    </row>
    <row r="88" spans="1:32" ht="16.5" thickBot="1" x14ac:dyDescent="0.3">
      <c r="A88" s="108" t="s">
        <v>245</v>
      </c>
      <c r="B88" s="107"/>
      <c r="C88" s="107"/>
      <c r="D88" s="107"/>
      <c r="E88" s="107"/>
      <c r="F88" s="79"/>
      <c r="G88" s="79"/>
      <c r="H88" s="124"/>
      <c r="I88" s="124"/>
      <c r="J88" s="124"/>
      <c r="K88" s="124"/>
      <c r="L88" s="123"/>
      <c r="M88" s="112"/>
      <c r="N88" s="112"/>
    </row>
    <row r="89" spans="1:32" ht="16.5" thickBot="1" x14ac:dyDescent="0.3">
      <c r="A89" s="108" t="s">
        <v>246</v>
      </c>
      <c r="B89" s="107">
        <v>0</v>
      </c>
      <c r="C89" s="107">
        <v>0</v>
      </c>
      <c r="D89" s="107">
        <v>0</v>
      </c>
      <c r="E89" s="107">
        <v>0</v>
      </c>
      <c r="F89" s="79"/>
      <c r="G89" s="79"/>
      <c r="K89" s="124"/>
      <c r="L89" s="123"/>
    </row>
    <row r="90" spans="1:32" ht="37.5" customHeight="1" thickBot="1" x14ac:dyDescent="0.3">
      <c r="A90" s="106" t="s">
        <v>81</v>
      </c>
      <c r="B90" s="125">
        <f>B91+B92+B93+B94</f>
        <v>10600</v>
      </c>
      <c r="C90" s="125">
        <f>C91+C92+C93+C94</f>
        <v>19550</v>
      </c>
      <c r="D90" s="125">
        <f>D91+D92+D93+D94</f>
        <v>4550</v>
      </c>
      <c r="E90" s="125">
        <f>E91+E92+E93+E94</f>
        <v>12760</v>
      </c>
      <c r="F90" s="79"/>
      <c r="G90" s="126"/>
      <c r="K90" s="124"/>
      <c r="L90" s="123"/>
      <c r="M90" s="127"/>
      <c r="N90" s="127"/>
    </row>
    <row r="91" spans="1:32" ht="16.5" thickBot="1" x14ac:dyDescent="0.3">
      <c r="A91" s="108" t="s">
        <v>45</v>
      </c>
      <c r="B91" s="125"/>
      <c r="C91" s="125"/>
      <c r="D91" s="125"/>
      <c r="E91" s="125"/>
      <c r="F91" s="79"/>
      <c r="G91" s="126"/>
      <c r="K91" s="124"/>
      <c r="L91" s="128"/>
      <c r="M91" s="97"/>
      <c r="N91" s="12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</row>
    <row r="92" spans="1:32" ht="16.5" thickBot="1" x14ac:dyDescent="0.3">
      <c r="A92" s="108" t="s">
        <v>244</v>
      </c>
      <c r="B92" s="265">
        <v>10000</v>
      </c>
      <c r="C92" s="125">
        <f>46574-27574</f>
        <v>19000</v>
      </c>
      <c r="D92" s="125">
        <f>46574-42574</f>
        <v>4000</v>
      </c>
      <c r="E92" s="125">
        <v>12760</v>
      </c>
      <c r="F92" s="79"/>
      <c r="G92" s="126"/>
      <c r="H92" s="124"/>
      <c r="I92" s="124"/>
      <c r="J92" s="124"/>
      <c r="K92" s="123"/>
      <c r="L92" s="128"/>
      <c r="M92" s="130"/>
      <c r="N92" s="130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</row>
    <row r="93" spans="1:32" ht="16.5" thickBot="1" x14ac:dyDescent="0.3">
      <c r="A93" s="108" t="s">
        <v>245</v>
      </c>
      <c r="B93" s="266">
        <v>0</v>
      </c>
      <c r="C93" s="107"/>
      <c r="D93" s="107"/>
      <c r="E93" s="107"/>
      <c r="F93" s="79"/>
      <c r="G93" s="126"/>
      <c r="H93" s="124"/>
      <c r="I93" s="124"/>
      <c r="J93" s="124"/>
      <c r="L93" s="59"/>
      <c r="M93" s="97"/>
      <c r="N93" s="12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</row>
    <row r="94" spans="1:32" ht="16.5" thickBot="1" x14ac:dyDescent="0.3">
      <c r="A94" s="108" t="s">
        <v>246</v>
      </c>
      <c r="B94" s="266">
        <v>600</v>
      </c>
      <c r="C94" s="107">
        <f>2105-1555</f>
        <v>550</v>
      </c>
      <c r="D94" s="107">
        <f>2105-1555</f>
        <v>550</v>
      </c>
      <c r="E94" s="107">
        <v>0</v>
      </c>
      <c r="F94" s="79"/>
      <c r="G94" s="126"/>
      <c r="H94" s="131"/>
      <c r="I94" s="124"/>
      <c r="J94" s="124"/>
      <c r="L94" s="59"/>
      <c r="M94" s="130"/>
      <c r="N94" s="130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</row>
    <row r="95" spans="1:32" ht="47.25" customHeight="1" thickBot="1" x14ac:dyDescent="0.3">
      <c r="A95" s="132" t="s">
        <v>53</v>
      </c>
      <c r="B95" s="107">
        <f>B85+B90</f>
        <v>10600</v>
      </c>
      <c r="C95" s="107">
        <f>C85+C90</f>
        <v>19550</v>
      </c>
      <c r="D95" s="107">
        <f>D85+D90</f>
        <v>4550</v>
      </c>
      <c r="E95" s="107">
        <f>E85+E90</f>
        <v>12760</v>
      </c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</row>
    <row r="96" spans="1:32" ht="32.25" thickBot="1" x14ac:dyDescent="0.3">
      <c r="A96" s="118" t="s">
        <v>138</v>
      </c>
      <c r="B96" s="510" t="s">
        <v>247</v>
      </c>
      <c r="C96" s="511"/>
      <c r="D96" s="512"/>
      <c r="E96" s="513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</row>
    <row r="97" spans="1:32" s="135" customFormat="1" ht="63.75" thickBot="1" x14ac:dyDescent="0.3">
      <c r="A97" s="133" t="s">
        <v>87</v>
      </c>
      <c r="B97" s="133" t="s">
        <v>248</v>
      </c>
      <c r="C97" s="134" t="s">
        <v>239</v>
      </c>
      <c r="D97" s="498" t="s">
        <v>249</v>
      </c>
      <c r="E97" s="499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</row>
    <row r="98" spans="1:32" s="135" customFormat="1" ht="16.5" thickBot="1" x14ac:dyDescent="0.3">
      <c r="A98" s="136" t="s">
        <v>32</v>
      </c>
      <c r="B98" s="483" t="s">
        <v>250</v>
      </c>
      <c r="C98" s="484"/>
      <c r="D98" s="484"/>
      <c r="E98" s="485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</row>
    <row r="99" spans="1:32" s="135" customFormat="1" ht="16.5" thickBot="1" x14ac:dyDescent="0.3">
      <c r="A99" s="136" t="s">
        <v>34</v>
      </c>
      <c r="B99" s="486" t="s">
        <v>242</v>
      </c>
      <c r="C99" s="487"/>
      <c r="D99" s="487"/>
      <c r="E99" s="488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</row>
    <row r="100" spans="1:32" s="135" customFormat="1" ht="16.5" thickBot="1" x14ac:dyDescent="0.3">
      <c r="A100" s="87" t="s">
        <v>36</v>
      </c>
      <c r="B100" s="204">
        <v>1</v>
      </c>
      <c r="C100" s="204">
        <v>1</v>
      </c>
      <c r="D100" s="204">
        <v>1</v>
      </c>
      <c r="E100" s="204">
        <v>1</v>
      </c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</row>
    <row r="101" spans="1:32" s="135" customFormat="1" ht="16.5" thickBot="1" x14ac:dyDescent="0.3">
      <c r="A101" s="87" t="s">
        <v>37</v>
      </c>
      <c r="B101" s="101">
        <f>B119</f>
        <v>7300</v>
      </c>
      <c r="C101" s="101">
        <f>C119</f>
        <v>9500</v>
      </c>
      <c r="D101" s="101">
        <f>D119</f>
        <v>7500</v>
      </c>
      <c r="E101" s="101">
        <f>E119</f>
        <v>6500</v>
      </c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</row>
    <row r="102" spans="1:32" s="135" customFormat="1" ht="16.5" thickBot="1" x14ac:dyDescent="0.3">
      <c r="A102" s="87" t="s">
        <v>38</v>
      </c>
      <c r="B102" s="101">
        <f>B101/B100</f>
        <v>7300</v>
      </c>
      <c r="C102" s="101">
        <f>C101/C100</f>
        <v>9500</v>
      </c>
      <c r="D102" s="101">
        <f>D101/D100</f>
        <v>7500</v>
      </c>
      <c r="E102" s="101">
        <f>E101/E100</f>
        <v>6500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</row>
    <row r="103" spans="1:32" s="135" customFormat="1" ht="16.5" thickBot="1" x14ac:dyDescent="0.3">
      <c r="A103" s="87" t="s">
        <v>39</v>
      </c>
      <c r="B103" s="204" t="s">
        <v>40</v>
      </c>
      <c r="C103" s="105">
        <f t="shared" ref="C103:E105" si="2">C100/B100-1</f>
        <v>0</v>
      </c>
      <c r="D103" s="105">
        <f t="shared" si="2"/>
        <v>0</v>
      </c>
      <c r="E103" s="105">
        <f t="shared" si="2"/>
        <v>0</v>
      </c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</row>
    <row r="104" spans="1:32" s="135" customFormat="1" ht="16.5" thickBot="1" x14ac:dyDescent="0.3">
      <c r="A104" s="87" t="s">
        <v>41</v>
      </c>
      <c r="B104" s="204" t="s">
        <v>40</v>
      </c>
      <c r="C104" s="105">
        <f t="shared" si="2"/>
        <v>0.30136986301369872</v>
      </c>
      <c r="D104" s="105">
        <f t="shared" si="2"/>
        <v>-0.21052631578947367</v>
      </c>
      <c r="E104" s="105">
        <f t="shared" si="2"/>
        <v>-0.1333333333333333</v>
      </c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</row>
    <row r="105" spans="1:32" s="135" customFormat="1" ht="16.5" thickBot="1" x14ac:dyDescent="0.3">
      <c r="A105" s="87" t="s">
        <v>42</v>
      </c>
      <c r="B105" s="204" t="s">
        <v>40</v>
      </c>
      <c r="C105" s="105">
        <f t="shared" si="2"/>
        <v>0.30136986301369872</v>
      </c>
      <c r="D105" s="105">
        <f t="shared" si="2"/>
        <v>-0.21052631578947367</v>
      </c>
      <c r="E105" s="105">
        <f t="shared" si="2"/>
        <v>-0.1333333333333333</v>
      </c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</row>
    <row r="106" spans="1:32" s="135" customFormat="1" ht="16.5" thickBot="1" x14ac:dyDescent="0.3">
      <c r="A106" s="467" t="s">
        <v>251</v>
      </c>
      <c r="B106" s="468"/>
      <c r="C106" s="468"/>
      <c r="D106" s="468"/>
      <c r="E106" s="469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</row>
    <row r="107" spans="1:32" s="135" customFormat="1" ht="15.75" x14ac:dyDescent="0.25">
      <c r="A107" s="456"/>
      <c r="B107" s="99">
        <v>2019</v>
      </c>
      <c r="C107" s="99">
        <v>2020</v>
      </c>
      <c r="D107" s="99">
        <v>2021</v>
      </c>
      <c r="E107" s="99">
        <v>2022</v>
      </c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</row>
    <row r="108" spans="1:32" s="135" customFormat="1" ht="16.5" thickBot="1" x14ac:dyDescent="0.3">
      <c r="A108" s="457"/>
      <c r="B108" s="100" t="s">
        <v>13</v>
      </c>
      <c r="C108" s="100" t="s">
        <v>14</v>
      </c>
      <c r="D108" s="100" t="s">
        <v>14</v>
      </c>
      <c r="E108" s="100" t="s">
        <v>14</v>
      </c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</row>
    <row r="109" spans="1:32" s="135" customFormat="1" ht="16.5" thickBot="1" x14ac:dyDescent="0.3">
      <c r="A109" s="137" t="s">
        <v>80</v>
      </c>
      <c r="B109" s="138">
        <f>B110+B111+B112+B113</f>
        <v>0</v>
      </c>
      <c r="C109" s="138">
        <f>C110+C111+C112+C113</f>
        <v>0</v>
      </c>
      <c r="D109" s="138">
        <f>D110+D111+D112+D113</f>
        <v>0</v>
      </c>
      <c r="E109" s="138">
        <f>E110+E111+E112+E113</f>
        <v>0</v>
      </c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</row>
    <row r="110" spans="1:32" s="135" customFormat="1" ht="16.5" thickBot="1" x14ac:dyDescent="0.3">
      <c r="A110" s="139" t="s">
        <v>45</v>
      </c>
      <c r="B110" s="138"/>
      <c r="C110" s="138"/>
      <c r="D110" s="138"/>
      <c r="E110" s="138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</row>
    <row r="111" spans="1:32" s="135" customFormat="1" ht="16.5" thickBot="1" x14ac:dyDescent="0.3">
      <c r="A111" s="139" t="s">
        <v>244</v>
      </c>
      <c r="B111" s="138">
        <v>0</v>
      </c>
      <c r="C111" s="138">
        <v>0</v>
      </c>
      <c r="D111" s="138">
        <v>0</v>
      </c>
      <c r="E111" s="138">
        <v>0</v>
      </c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</row>
    <row r="112" spans="1:32" s="135" customFormat="1" ht="16.5" thickBot="1" x14ac:dyDescent="0.3">
      <c r="A112" s="139" t="s">
        <v>245</v>
      </c>
      <c r="B112" s="138">
        <v>0</v>
      </c>
      <c r="C112" s="138">
        <v>0</v>
      </c>
      <c r="D112" s="138">
        <v>0</v>
      </c>
      <c r="E112" s="138">
        <v>0</v>
      </c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</row>
    <row r="113" spans="1:32" s="135" customFormat="1" ht="16.5" thickBot="1" x14ac:dyDescent="0.3">
      <c r="A113" s="139" t="s">
        <v>246</v>
      </c>
      <c r="B113" s="138">
        <v>0</v>
      </c>
      <c r="C113" s="138">
        <v>0</v>
      </c>
      <c r="D113" s="138">
        <v>0</v>
      </c>
      <c r="E113" s="138">
        <v>0</v>
      </c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</row>
    <row r="114" spans="1:32" s="135" customFormat="1" ht="16.5" thickBot="1" x14ac:dyDescent="0.3">
      <c r="A114" s="137" t="s">
        <v>81</v>
      </c>
      <c r="B114" s="140">
        <f>B115+B116+B117+B118</f>
        <v>7300</v>
      </c>
      <c r="C114" s="140">
        <f>C115+C116+C117+C118</f>
        <v>9500</v>
      </c>
      <c r="D114" s="140">
        <f>D115+D116+D117+D118</f>
        <v>7500</v>
      </c>
      <c r="E114" s="140">
        <f>E115+E116+E117+E118</f>
        <v>6500</v>
      </c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</row>
    <row r="115" spans="1:32" s="135" customFormat="1" ht="16.5" thickBot="1" x14ac:dyDescent="0.3">
      <c r="A115" s="139" t="s">
        <v>45</v>
      </c>
      <c r="B115" s="138"/>
      <c r="C115" s="138"/>
      <c r="D115" s="138"/>
      <c r="E115" s="138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</row>
    <row r="116" spans="1:32" s="135" customFormat="1" ht="16.5" thickBot="1" x14ac:dyDescent="0.3">
      <c r="A116" s="139" t="s">
        <v>244</v>
      </c>
      <c r="B116" s="138">
        <v>7000</v>
      </c>
      <c r="C116" s="141">
        <v>9000</v>
      </c>
      <c r="D116" s="141">
        <v>7000</v>
      </c>
      <c r="E116" s="141">
        <v>6000</v>
      </c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</row>
    <row r="117" spans="1:32" s="135" customFormat="1" ht="16.5" thickBot="1" x14ac:dyDescent="0.3">
      <c r="A117" s="139" t="s">
        <v>245</v>
      </c>
      <c r="B117" s="154">
        <v>0</v>
      </c>
      <c r="C117" s="142">
        <v>0</v>
      </c>
      <c r="D117" s="143">
        <v>0</v>
      </c>
      <c r="E117" s="143">
        <f>+G321</f>
        <v>0</v>
      </c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</row>
    <row r="118" spans="1:32" s="135" customFormat="1" ht="16.5" thickBot="1" x14ac:dyDescent="0.3">
      <c r="A118" s="139" t="s">
        <v>246</v>
      </c>
      <c r="B118" s="138">
        <v>300</v>
      </c>
      <c r="C118" s="142">
        <v>500</v>
      </c>
      <c r="D118" s="145">
        <v>500</v>
      </c>
      <c r="E118" s="145">
        <v>500</v>
      </c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</row>
    <row r="119" spans="1:32" s="135" customFormat="1" ht="16.5" thickBot="1" x14ac:dyDescent="0.3">
      <c r="A119" s="146" t="s">
        <v>252</v>
      </c>
      <c r="B119" s="140">
        <f>B109+B114</f>
        <v>7300</v>
      </c>
      <c r="C119" s="140">
        <f>C109+C114</f>
        <v>9500</v>
      </c>
      <c r="D119" s="140">
        <f>D109+D114</f>
        <v>7500</v>
      </c>
      <c r="E119" s="140">
        <f>E109+E114</f>
        <v>6500</v>
      </c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</row>
    <row r="120" spans="1:32" s="135" customFormat="1" ht="32.25" thickBot="1" x14ac:dyDescent="0.3">
      <c r="A120" s="133" t="s">
        <v>138</v>
      </c>
      <c r="B120" s="496" t="s">
        <v>253</v>
      </c>
      <c r="C120" s="497"/>
      <c r="D120" s="498"/>
      <c r="E120" s="482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</row>
    <row r="121" spans="1:32" s="135" customFormat="1" ht="63.75" thickBot="1" x14ac:dyDescent="0.3">
      <c r="A121" s="133" t="s">
        <v>61</v>
      </c>
      <c r="B121" s="133" t="s">
        <v>254</v>
      </c>
      <c r="C121" s="134" t="s">
        <v>239</v>
      </c>
      <c r="D121" s="498" t="s">
        <v>255</v>
      </c>
      <c r="E121" s="499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</row>
    <row r="122" spans="1:32" s="135" customFormat="1" ht="16.5" thickBot="1" x14ac:dyDescent="0.3">
      <c r="A122" s="136" t="s">
        <v>32</v>
      </c>
      <c r="B122" s="483" t="s">
        <v>250</v>
      </c>
      <c r="C122" s="484"/>
      <c r="D122" s="484"/>
      <c r="E122" s="485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</row>
    <row r="123" spans="1:32" s="135" customFormat="1" ht="16.5" thickBot="1" x14ac:dyDescent="0.3">
      <c r="A123" s="136" t="s">
        <v>34</v>
      </c>
      <c r="B123" s="486" t="s">
        <v>242</v>
      </c>
      <c r="C123" s="487"/>
      <c r="D123" s="487"/>
      <c r="E123" s="488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</row>
    <row r="124" spans="1:32" s="135" customFormat="1" ht="16.5" thickBot="1" x14ac:dyDescent="0.3">
      <c r="A124" s="87" t="s">
        <v>36</v>
      </c>
      <c r="B124" s="204">
        <v>1</v>
      </c>
      <c r="C124" s="204">
        <v>1</v>
      </c>
      <c r="D124" s="204">
        <v>1</v>
      </c>
      <c r="E124" s="204">
        <v>1</v>
      </c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</row>
    <row r="125" spans="1:32" s="135" customFormat="1" ht="16.5" thickBot="1" x14ac:dyDescent="0.3">
      <c r="A125" s="87" t="s">
        <v>37</v>
      </c>
      <c r="B125" s="101">
        <f>B143</f>
        <v>28704</v>
      </c>
      <c r="C125" s="101">
        <f>C143</f>
        <v>27600</v>
      </c>
      <c r="D125" s="101">
        <f>D143</f>
        <v>27600</v>
      </c>
      <c r="E125" s="101">
        <f>E143</f>
        <v>27270</v>
      </c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</row>
    <row r="126" spans="1:32" s="135" customFormat="1" ht="16.5" thickBot="1" x14ac:dyDescent="0.3">
      <c r="A126" s="87" t="s">
        <v>38</v>
      </c>
      <c r="B126" s="101">
        <f>B125/B124</f>
        <v>28704</v>
      </c>
      <c r="C126" s="101">
        <f>C125/C124</f>
        <v>27600</v>
      </c>
      <c r="D126" s="101">
        <f>D125/D124</f>
        <v>27600</v>
      </c>
      <c r="E126" s="101">
        <f>E125/E124</f>
        <v>27270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</row>
    <row r="127" spans="1:32" s="135" customFormat="1" ht="16.5" thickBot="1" x14ac:dyDescent="0.3">
      <c r="A127" s="87" t="s">
        <v>39</v>
      </c>
      <c r="B127" s="204" t="s">
        <v>40</v>
      </c>
      <c r="C127" s="105">
        <f t="shared" ref="C127:E129" si="3">C124/B124-1</f>
        <v>0</v>
      </c>
      <c r="D127" s="105">
        <f t="shared" si="3"/>
        <v>0</v>
      </c>
      <c r="E127" s="105">
        <f t="shared" si="3"/>
        <v>0</v>
      </c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</row>
    <row r="128" spans="1:32" s="135" customFormat="1" ht="16.5" thickBot="1" x14ac:dyDescent="0.3">
      <c r="A128" s="87" t="s">
        <v>41</v>
      </c>
      <c r="B128" s="204" t="s">
        <v>40</v>
      </c>
      <c r="C128" s="105">
        <f t="shared" si="3"/>
        <v>-3.8461538461538436E-2</v>
      </c>
      <c r="D128" s="105">
        <f t="shared" si="3"/>
        <v>0</v>
      </c>
      <c r="E128" s="105">
        <f t="shared" si="3"/>
        <v>-1.1956521739130421E-2</v>
      </c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</row>
    <row r="129" spans="1:32" s="135" customFormat="1" ht="16.5" thickBot="1" x14ac:dyDescent="0.3">
      <c r="A129" s="87" t="s">
        <v>42</v>
      </c>
      <c r="B129" s="204" t="s">
        <v>40</v>
      </c>
      <c r="C129" s="105">
        <f t="shared" si="3"/>
        <v>-3.8461538461538436E-2</v>
      </c>
      <c r="D129" s="105">
        <f t="shared" si="3"/>
        <v>0</v>
      </c>
      <c r="E129" s="105">
        <f t="shared" si="3"/>
        <v>-1.1956521739130421E-2</v>
      </c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</row>
    <row r="130" spans="1:32" s="135" customFormat="1" ht="16.5" thickBot="1" x14ac:dyDescent="0.3">
      <c r="A130" s="467" t="s">
        <v>256</v>
      </c>
      <c r="B130" s="468"/>
      <c r="C130" s="468"/>
      <c r="D130" s="468"/>
      <c r="E130" s="469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</row>
    <row r="131" spans="1:32" s="135" customFormat="1" ht="15.75" x14ac:dyDescent="0.25">
      <c r="A131" s="456"/>
      <c r="B131" s="99">
        <v>2019</v>
      </c>
      <c r="C131" s="99">
        <v>2020</v>
      </c>
      <c r="D131" s="99">
        <v>2021</v>
      </c>
      <c r="E131" s="99">
        <v>2022</v>
      </c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</row>
    <row r="132" spans="1:32" s="135" customFormat="1" ht="16.5" thickBot="1" x14ac:dyDescent="0.3">
      <c r="A132" s="457"/>
      <c r="B132" s="100" t="s">
        <v>13</v>
      </c>
      <c r="C132" s="100" t="s">
        <v>14</v>
      </c>
      <c r="D132" s="100" t="s">
        <v>14</v>
      </c>
      <c r="E132" s="100" t="s">
        <v>14</v>
      </c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</row>
    <row r="133" spans="1:32" s="135" customFormat="1" ht="16.5" thickBot="1" x14ac:dyDescent="0.3">
      <c r="A133" s="137" t="s">
        <v>80</v>
      </c>
      <c r="B133" s="138">
        <f>B134+B135+B136+B137</f>
        <v>0</v>
      </c>
      <c r="C133" s="138">
        <f>C134+C135+C136+C137</f>
        <v>0</v>
      </c>
      <c r="D133" s="138">
        <f>D134+D135+D136+D137</f>
        <v>0</v>
      </c>
      <c r="E133" s="138">
        <f>E134+E135+E136+E137</f>
        <v>0</v>
      </c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</row>
    <row r="134" spans="1:32" s="135" customFormat="1" ht="16.5" thickBot="1" x14ac:dyDescent="0.3">
      <c r="A134" s="139" t="s">
        <v>45</v>
      </c>
      <c r="B134" s="138"/>
      <c r="C134" s="138"/>
      <c r="D134" s="138"/>
      <c r="E134" s="138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</row>
    <row r="135" spans="1:32" s="135" customFormat="1" ht="16.5" thickBot="1" x14ac:dyDescent="0.3">
      <c r="A135" s="139" t="s">
        <v>244</v>
      </c>
      <c r="B135" s="138">
        <v>0</v>
      </c>
      <c r="C135" s="138">
        <v>0</v>
      </c>
      <c r="D135" s="138">
        <v>0</v>
      </c>
      <c r="E135" s="147">
        <v>0</v>
      </c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</row>
    <row r="136" spans="1:32" s="135" customFormat="1" ht="16.5" thickBot="1" x14ac:dyDescent="0.3">
      <c r="A136" s="139" t="s">
        <v>245</v>
      </c>
      <c r="B136" s="138">
        <v>0</v>
      </c>
      <c r="C136" s="138">
        <v>0</v>
      </c>
      <c r="D136" s="148">
        <v>0</v>
      </c>
      <c r="E136" s="149">
        <v>0</v>
      </c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</row>
    <row r="137" spans="1:32" s="135" customFormat="1" ht="16.5" thickBot="1" x14ac:dyDescent="0.3">
      <c r="A137" s="139" t="s">
        <v>246</v>
      </c>
      <c r="B137" s="138">
        <v>0</v>
      </c>
      <c r="C137" s="138">
        <v>0</v>
      </c>
      <c r="D137" s="148">
        <v>0</v>
      </c>
      <c r="E137" s="150">
        <v>0</v>
      </c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</row>
    <row r="138" spans="1:32" s="135" customFormat="1" ht="16.5" thickBot="1" x14ac:dyDescent="0.3">
      <c r="A138" s="137" t="s">
        <v>81</v>
      </c>
      <c r="B138" s="140">
        <f>B139+B140+B141+B142</f>
        <v>28704</v>
      </c>
      <c r="C138" s="140">
        <f>C139+C140+C141+C142</f>
        <v>27600</v>
      </c>
      <c r="D138" s="151">
        <f>D139+D140+D141+D142</f>
        <v>27600</v>
      </c>
      <c r="E138" s="152">
        <f>E139+E140+E141+E142</f>
        <v>27270</v>
      </c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</row>
    <row r="139" spans="1:32" s="158" customFormat="1" ht="16.5" thickBot="1" x14ac:dyDescent="0.3">
      <c r="A139" s="153" t="s">
        <v>45</v>
      </c>
      <c r="B139" s="154"/>
      <c r="C139" s="154"/>
      <c r="D139" s="155"/>
      <c r="E139" s="156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</row>
    <row r="140" spans="1:32" s="158" customFormat="1" ht="16.5" thickBot="1" x14ac:dyDescent="0.3">
      <c r="A140" s="153" t="s">
        <v>244</v>
      </c>
      <c r="B140" s="138">
        <v>23970</v>
      </c>
      <c r="C140" s="141">
        <v>22000</v>
      </c>
      <c r="D140" s="142">
        <v>22000</v>
      </c>
      <c r="E140" s="145">
        <v>21320</v>
      </c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</row>
    <row r="141" spans="1:32" s="158" customFormat="1" ht="16.5" thickBot="1" x14ac:dyDescent="0.3">
      <c r="A141" s="153" t="s">
        <v>245</v>
      </c>
      <c r="B141" s="154">
        <v>4034</v>
      </c>
      <c r="C141" s="141">
        <v>5000</v>
      </c>
      <c r="D141" s="142">
        <v>5000</v>
      </c>
      <c r="E141" s="145">
        <v>5350</v>
      </c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</row>
    <row r="142" spans="1:32" s="158" customFormat="1" ht="16.5" thickBot="1" x14ac:dyDescent="0.3">
      <c r="A142" s="153" t="s">
        <v>246</v>
      </c>
      <c r="B142" s="138">
        <v>700</v>
      </c>
      <c r="C142" s="141">
        <v>600</v>
      </c>
      <c r="D142" s="142">
        <v>600</v>
      </c>
      <c r="E142" s="145">
        <v>600</v>
      </c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</row>
    <row r="143" spans="1:32" s="158" customFormat="1" ht="16.5" thickBot="1" x14ac:dyDescent="0.3">
      <c r="A143" s="146" t="s">
        <v>363</v>
      </c>
      <c r="B143" s="140">
        <f>B133+B138</f>
        <v>28704</v>
      </c>
      <c r="C143" s="140">
        <f>C133+C138</f>
        <v>27600</v>
      </c>
      <c r="D143" s="151">
        <f>D133+D138</f>
        <v>27600</v>
      </c>
      <c r="E143" s="159">
        <f>E133+E138</f>
        <v>27270</v>
      </c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</row>
    <row r="144" spans="1:32" s="135" customFormat="1" ht="32.25" thickBot="1" x14ac:dyDescent="0.3">
      <c r="A144" s="133" t="s">
        <v>138</v>
      </c>
      <c r="B144" s="496" t="s">
        <v>257</v>
      </c>
      <c r="C144" s="497"/>
      <c r="D144" s="498"/>
      <c r="E144" s="482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</row>
    <row r="145" spans="1:32" s="135" customFormat="1" ht="63.75" thickBot="1" x14ac:dyDescent="0.3">
      <c r="A145" s="133" t="s">
        <v>66</v>
      </c>
      <c r="B145" s="133" t="s">
        <v>258</v>
      </c>
      <c r="C145" s="134" t="s">
        <v>239</v>
      </c>
      <c r="D145" s="498" t="s">
        <v>259</v>
      </c>
      <c r="E145" s="499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</row>
    <row r="146" spans="1:32" s="135" customFormat="1" ht="16.5" thickBot="1" x14ac:dyDescent="0.3">
      <c r="A146" s="136" t="s">
        <v>32</v>
      </c>
      <c r="B146" s="483" t="s">
        <v>250</v>
      </c>
      <c r="C146" s="484"/>
      <c r="D146" s="484"/>
      <c r="E146" s="485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</row>
    <row r="147" spans="1:32" s="135" customFormat="1" ht="16.5" thickBot="1" x14ac:dyDescent="0.3">
      <c r="A147" s="136" t="s">
        <v>34</v>
      </c>
      <c r="B147" s="486" t="s">
        <v>242</v>
      </c>
      <c r="C147" s="487"/>
      <c r="D147" s="487"/>
      <c r="E147" s="488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</row>
    <row r="148" spans="1:32" s="135" customFormat="1" ht="15.75" x14ac:dyDescent="0.25">
      <c r="A148" s="456"/>
      <c r="B148" s="99">
        <v>2019</v>
      </c>
      <c r="C148" s="99">
        <v>2020</v>
      </c>
      <c r="D148" s="99">
        <v>2021</v>
      </c>
      <c r="E148" s="99">
        <v>2022</v>
      </c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</row>
    <row r="149" spans="1:32" s="135" customFormat="1" ht="16.5" thickBot="1" x14ac:dyDescent="0.3">
      <c r="A149" s="457"/>
      <c r="B149" s="100" t="s">
        <v>13</v>
      </c>
      <c r="C149" s="100" t="s">
        <v>14</v>
      </c>
      <c r="D149" s="100" t="s">
        <v>14</v>
      </c>
      <c r="E149" s="100" t="s">
        <v>14</v>
      </c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</row>
    <row r="150" spans="1:32" s="135" customFormat="1" ht="16.5" thickBot="1" x14ac:dyDescent="0.3">
      <c r="A150" s="87" t="s">
        <v>36</v>
      </c>
      <c r="B150" s="204">
        <v>1</v>
      </c>
      <c r="C150" s="204">
        <v>1</v>
      </c>
      <c r="D150" s="204">
        <v>1</v>
      </c>
      <c r="E150" s="204">
        <v>1</v>
      </c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</row>
    <row r="151" spans="1:32" s="135" customFormat="1" ht="16.5" thickBot="1" x14ac:dyDescent="0.3">
      <c r="A151" s="87" t="s">
        <v>37</v>
      </c>
      <c r="B151" s="101">
        <f>B169</f>
        <v>3100</v>
      </c>
      <c r="C151" s="101">
        <f>C169</f>
        <v>5200</v>
      </c>
      <c r="D151" s="101">
        <f>D169</f>
        <v>4200</v>
      </c>
      <c r="E151" s="101">
        <f>E169</f>
        <v>3200</v>
      </c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</row>
    <row r="152" spans="1:32" s="135" customFormat="1" ht="16.5" thickBot="1" x14ac:dyDescent="0.3">
      <c r="A152" s="87" t="s">
        <v>38</v>
      </c>
      <c r="B152" s="101">
        <f>B151/B150</f>
        <v>3100</v>
      </c>
      <c r="C152" s="101">
        <f>C151/C150</f>
        <v>5200</v>
      </c>
      <c r="D152" s="101">
        <f>D151/D150</f>
        <v>4200</v>
      </c>
      <c r="E152" s="101">
        <f>E151/E150</f>
        <v>3200</v>
      </c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</row>
    <row r="153" spans="1:32" s="135" customFormat="1" ht="16.5" thickBot="1" x14ac:dyDescent="0.3">
      <c r="A153" s="87" t="s">
        <v>39</v>
      </c>
      <c r="B153" s="204" t="s">
        <v>40</v>
      </c>
      <c r="C153" s="105">
        <f t="shared" ref="C153:E155" si="4">C150/B150-1</f>
        <v>0</v>
      </c>
      <c r="D153" s="105">
        <f t="shared" si="4"/>
        <v>0</v>
      </c>
      <c r="E153" s="105">
        <f t="shared" si="4"/>
        <v>0</v>
      </c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</row>
    <row r="154" spans="1:32" s="135" customFormat="1" ht="16.5" thickBot="1" x14ac:dyDescent="0.3">
      <c r="A154" s="87" t="s">
        <v>41</v>
      </c>
      <c r="B154" s="204" t="s">
        <v>40</v>
      </c>
      <c r="C154" s="105">
        <f t="shared" si="4"/>
        <v>0.67741935483870974</v>
      </c>
      <c r="D154" s="105">
        <f t="shared" si="4"/>
        <v>-0.19230769230769229</v>
      </c>
      <c r="E154" s="105">
        <f t="shared" si="4"/>
        <v>-0.23809523809523814</v>
      </c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</row>
    <row r="155" spans="1:32" s="135" customFormat="1" ht="16.5" thickBot="1" x14ac:dyDescent="0.3">
      <c r="A155" s="87" t="s">
        <v>42</v>
      </c>
      <c r="B155" s="204" t="s">
        <v>40</v>
      </c>
      <c r="C155" s="105">
        <f t="shared" si="4"/>
        <v>0.67741935483870974</v>
      </c>
      <c r="D155" s="105">
        <f t="shared" si="4"/>
        <v>-0.19230769230769229</v>
      </c>
      <c r="E155" s="105">
        <f t="shared" si="4"/>
        <v>-0.23809523809523814</v>
      </c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</row>
    <row r="156" spans="1:32" s="135" customFormat="1" ht="16.5" thickBot="1" x14ac:dyDescent="0.3">
      <c r="A156" s="467" t="s">
        <v>260</v>
      </c>
      <c r="B156" s="468"/>
      <c r="C156" s="468"/>
      <c r="D156" s="468"/>
      <c r="E156" s="469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</row>
    <row r="157" spans="1:32" s="135" customFormat="1" ht="15.75" x14ac:dyDescent="0.25">
      <c r="A157" s="456"/>
      <c r="B157" s="99">
        <v>2019</v>
      </c>
      <c r="C157" s="99">
        <v>2020</v>
      </c>
      <c r="D157" s="99">
        <v>2021</v>
      </c>
      <c r="E157" s="99">
        <v>2022</v>
      </c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</row>
    <row r="158" spans="1:32" s="135" customFormat="1" ht="16.5" thickBot="1" x14ac:dyDescent="0.3">
      <c r="A158" s="457"/>
      <c r="B158" s="100" t="s">
        <v>13</v>
      </c>
      <c r="C158" s="100" t="s">
        <v>14</v>
      </c>
      <c r="D158" s="100" t="s">
        <v>14</v>
      </c>
      <c r="E158" s="100" t="s">
        <v>14</v>
      </c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</row>
    <row r="159" spans="1:32" s="135" customFormat="1" ht="16.5" thickBot="1" x14ac:dyDescent="0.3">
      <c r="A159" s="137" t="s">
        <v>80</v>
      </c>
      <c r="B159" s="138">
        <f t="shared" ref="B159:E159" si="5">B160+B161+B162+B163</f>
        <v>0</v>
      </c>
      <c r="C159" s="138">
        <f t="shared" si="5"/>
        <v>0</v>
      </c>
      <c r="D159" s="138">
        <f t="shared" si="5"/>
        <v>0</v>
      </c>
      <c r="E159" s="138">
        <f t="shared" si="5"/>
        <v>0</v>
      </c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</row>
    <row r="160" spans="1:32" s="135" customFormat="1" ht="16.5" thickBot="1" x14ac:dyDescent="0.3">
      <c r="A160" s="139" t="s">
        <v>45</v>
      </c>
      <c r="B160" s="138"/>
      <c r="C160" s="138"/>
      <c r="D160" s="138"/>
      <c r="E160" s="138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</row>
    <row r="161" spans="1:32" s="135" customFormat="1" ht="16.5" thickBot="1" x14ac:dyDescent="0.3">
      <c r="A161" s="139" t="s">
        <v>244</v>
      </c>
      <c r="B161" s="138">
        <v>0</v>
      </c>
      <c r="C161" s="138">
        <v>0</v>
      </c>
      <c r="D161" s="138">
        <v>0</v>
      </c>
      <c r="E161" s="138">
        <v>0</v>
      </c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</row>
    <row r="162" spans="1:32" s="135" customFormat="1" ht="16.5" thickBot="1" x14ac:dyDescent="0.3">
      <c r="A162" s="139" t="s">
        <v>245</v>
      </c>
      <c r="B162" s="138">
        <v>0</v>
      </c>
      <c r="C162" s="138">
        <v>0</v>
      </c>
      <c r="D162" s="138">
        <v>0</v>
      </c>
      <c r="E162" s="138">
        <v>0</v>
      </c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</row>
    <row r="163" spans="1:32" s="135" customFormat="1" ht="16.5" thickBot="1" x14ac:dyDescent="0.3">
      <c r="A163" s="139" t="s">
        <v>246</v>
      </c>
      <c r="B163" s="138">
        <v>0</v>
      </c>
      <c r="C163" s="138">
        <v>0</v>
      </c>
      <c r="D163" s="138">
        <v>0</v>
      </c>
      <c r="E163" s="138">
        <v>0</v>
      </c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</row>
    <row r="164" spans="1:32" s="135" customFormat="1" ht="16.5" thickBot="1" x14ac:dyDescent="0.3">
      <c r="A164" s="137" t="s">
        <v>81</v>
      </c>
      <c r="B164" s="140">
        <f t="shared" ref="B164:E164" si="6">B165+B166+B167+B168</f>
        <v>3100</v>
      </c>
      <c r="C164" s="140">
        <f t="shared" si="6"/>
        <v>5200</v>
      </c>
      <c r="D164" s="140">
        <f t="shared" si="6"/>
        <v>4200</v>
      </c>
      <c r="E164" s="140">
        <f t="shared" si="6"/>
        <v>3200</v>
      </c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</row>
    <row r="165" spans="1:32" s="135" customFormat="1" ht="16.5" thickBot="1" x14ac:dyDescent="0.3">
      <c r="A165" s="139" t="s">
        <v>45</v>
      </c>
      <c r="B165" s="140"/>
      <c r="C165" s="160"/>
      <c r="D165" s="160"/>
      <c r="E165" s="160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</row>
    <row r="166" spans="1:32" s="135" customFormat="1" ht="16.5" thickBot="1" x14ac:dyDescent="0.3">
      <c r="A166" s="139" t="s">
        <v>244</v>
      </c>
      <c r="B166" s="138">
        <v>3000</v>
      </c>
      <c r="C166" s="141">
        <v>5000</v>
      </c>
      <c r="D166" s="141">
        <v>4000</v>
      </c>
      <c r="E166" s="141">
        <v>3000</v>
      </c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</row>
    <row r="167" spans="1:32" s="135" customFormat="1" ht="16.5" thickBot="1" x14ac:dyDescent="0.3">
      <c r="A167" s="139" t="s">
        <v>245</v>
      </c>
      <c r="B167" s="138"/>
      <c r="C167" s="141">
        <v>0</v>
      </c>
      <c r="D167" s="141">
        <v>0</v>
      </c>
      <c r="E167" s="141">
        <v>0</v>
      </c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</row>
    <row r="168" spans="1:32" s="135" customFormat="1" ht="16.5" thickBot="1" x14ac:dyDescent="0.3">
      <c r="A168" s="139" t="s">
        <v>246</v>
      </c>
      <c r="B168" s="138">
        <v>100</v>
      </c>
      <c r="C168" s="141">
        <v>200</v>
      </c>
      <c r="D168" s="141">
        <v>200</v>
      </c>
      <c r="E168" s="141">
        <v>200</v>
      </c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</row>
    <row r="169" spans="1:32" s="135" customFormat="1" ht="16.5" thickBot="1" x14ac:dyDescent="0.3">
      <c r="A169" s="146" t="s">
        <v>71</v>
      </c>
      <c r="B169" s="140">
        <f t="shared" ref="B169:E169" si="7">B159+B164</f>
        <v>3100</v>
      </c>
      <c r="C169" s="140">
        <f t="shared" si="7"/>
        <v>5200</v>
      </c>
      <c r="D169" s="140">
        <f t="shared" si="7"/>
        <v>4200</v>
      </c>
      <c r="E169" s="140">
        <f t="shared" si="7"/>
        <v>3200</v>
      </c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</row>
    <row r="170" spans="1:32" s="135" customFormat="1" ht="32.25" thickBot="1" x14ac:dyDescent="0.3">
      <c r="A170" s="161" t="s">
        <v>138</v>
      </c>
      <c r="B170" s="506" t="s">
        <v>261</v>
      </c>
      <c r="C170" s="507"/>
      <c r="D170" s="508"/>
      <c r="E170" s="509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</row>
    <row r="171" spans="1:32" s="135" customFormat="1" ht="63.75" thickBot="1" x14ac:dyDescent="0.3">
      <c r="A171" s="161" t="s">
        <v>125</v>
      </c>
      <c r="B171" s="161" t="s">
        <v>262</v>
      </c>
      <c r="C171" s="134" t="s">
        <v>239</v>
      </c>
      <c r="D171" s="508" t="s">
        <v>263</v>
      </c>
      <c r="E171" s="509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</row>
    <row r="172" spans="1:32" s="135" customFormat="1" ht="16.5" thickBot="1" x14ac:dyDescent="0.3">
      <c r="A172" s="87" t="s">
        <v>32</v>
      </c>
      <c r="B172" s="475" t="s">
        <v>250</v>
      </c>
      <c r="C172" s="476"/>
      <c r="D172" s="476"/>
      <c r="E172" s="477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</row>
    <row r="173" spans="1:32" s="135" customFormat="1" ht="16.5" thickBot="1" x14ac:dyDescent="0.3">
      <c r="A173" s="87" t="s">
        <v>34</v>
      </c>
      <c r="B173" s="503" t="s">
        <v>242</v>
      </c>
      <c r="C173" s="504"/>
      <c r="D173" s="504"/>
      <c r="E173" s="505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</row>
    <row r="174" spans="1:32" s="135" customFormat="1" ht="15.75" x14ac:dyDescent="0.25">
      <c r="A174" s="456"/>
      <c r="B174" s="99">
        <v>2019</v>
      </c>
      <c r="C174" s="99">
        <v>2020</v>
      </c>
      <c r="D174" s="99">
        <v>2021</v>
      </c>
      <c r="E174" s="99">
        <v>2022</v>
      </c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</row>
    <row r="175" spans="1:32" s="135" customFormat="1" ht="16.5" thickBot="1" x14ac:dyDescent="0.3">
      <c r="A175" s="457"/>
      <c r="B175" s="100" t="s">
        <v>13</v>
      </c>
      <c r="C175" s="100" t="s">
        <v>14</v>
      </c>
      <c r="D175" s="100" t="s">
        <v>14</v>
      </c>
      <c r="E175" s="100" t="s">
        <v>14</v>
      </c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</row>
    <row r="176" spans="1:32" s="135" customFormat="1" ht="16.5" thickBot="1" x14ac:dyDescent="0.3">
      <c r="A176" s="87" t="s">
        <v>36</v>
      </c>
      <c r="B176" s="101">
        <v>1</v>
      </c>
      <c r="C176" s="101">
        <v>1</v>
      </c>
      <c r="D176" s="101">
        <v>1</v>
      </c>
      <c r="E176" s="101">
        <v>1</v>
      </c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</row>
    <row r="177" spans="1:32" s="135" customFormat="1" ht="16.5" thickBot="1" x14ac:dyDescent="0.3">
      <c r="A177" s="87" t="s">
        <v>37</v>
      </c>
      <c r="B177" s="101">
        <f>B195</f>
        <v>8860</v>
      </c>
      <c r="C177" s="101">
        <f>C195</f>
        <v>9500</v>
      </c>
      <c r="D177" s="101">
        <f>D195</f>
        <v>7500</v>
      </c>
      <c r="E177" s="101">
        <f>E195</f>
        <v>5500</v>
      </c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</row>
    <row r="178" spans="1:32" s="135" customFormat="1" ht="16.5" thickBot="1" x14ac:dyDescent="0.3">
      <c r="A178" s="87" t="s">
        <v>38</v>
      </c>
      <c r="B178" s="101">
        <f>B177/B176</f>
        <v>8860</v>
      </c>
      <c r="C178" s="101">
        <f>C177/C176</f>
        <v>9500</v>
      </c>
      <c r="D178" s="101">
        <f>D177/D176</f>
        <v>7500</v>
      </c>
      <c r="E178" s="101">
        <f>E177/E176</f>
        <v>5500</v>
      </c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</row>
    <row r="179" spans="1:32" s="135" customFormat="1" ht="16.5" thickBot="1" x14ac:dyDescent="0.3">
      <c r="A179" s="87" t="s">
        <v>39</v>
      </c>
      <c r="B179" s="204" t="s">
        <v>40</v>
      </c>
      <c r="C179" s="105">
        <f t="shared" ref="C179:E181" si="8">C176/B176-1</f>
        <v>0</v>
      </c>
      <c r="D179" s="105">
        <f t="shared" si="8"/>
        <v>0</v>
      </c>
      <c r="E179" s="105">
        <f t="shared" si="8"/>
        <v>0</v>
      </c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</row>
    <row r="180" spans="1:32" s="135" customFormat="1" ht="16.5" thickBot="1" x14ac:dyDescent="0.3">
      <c r="A180" s="87" t="s">
        <v>41</v>
      </c>
      <c r="B180" s="204" t="s">
        <v>40</v>
      </c>
      <c r="C180" s="105">
        <f t="shared" si="8"/>
        <v>7.2234762979684008E-2</v>
      </c>
      <c r="D180" s="105">
        <f t="shared" si="8"/>
        <v>-0.21052631578947367</v>
      </c>
      <c r="E180" s="105">
        <f t="shared" si="8"/>
        <v>-0.26666666666666672</v>
      </c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</row>
    <row r="181" spans="1:32" s="135" customFormat="1" ht="16.5" thickBot="1" x14ac:dyDescent="0.3">
      <c r="A181" s="87" t="s">
        <v>42</v>
      </c>
      <c r="B181" s="204" t="s">
        <v>40</v>
      </c>
      <c r="C181" s="105">
        <f t="shared" si="8"/>
        <v>7.2234762979684008E-2</v>
      </c>
      <c r="D181" s="105">
        <f t="shared" si="8"/>
        <v>-0.21052631578947367</v>
      </c>
      <c r="E181" s="105">
        <f t="shared" si="8"/>
        <v>-0.26666666666666672</v>
      </c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</row>
    <row r="182" spans="1:32" s="135" customFormat="1" ht="16.5" thickBot="1" x14ac:dyDescent="0.3">
      <c r="A182" s="467" t="s">
        <v>264</v>
      </c>
      <c r="B182" s="468"/>
      <c r="C182" s="468"/>
      <c r="D182" s="468"/>
      <c r="E182" s="469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</row>
    <row r="183" spans="1:32" s="135" customFormat="1" ht="15.75" x14ac:dyDescent="0.25">
      <c r="A183" s="456"/>
      <c r="B183" s="99">
        <v>2019</v>
      </c>
      <c r="C183" s="99">
        <v>2020</v>
      </c>
      <c r="D183" s="99">
        <v>2021</v>
      </c>
      <c r="E183" s="99">
        <v>2022</v>
      </c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</row>
    <row r="184" spans="1:32" s="135" customFormat="1" ht="16.5" thickBot="1" x14ac:dyDescent="0.3">
      <c r="A184" s="457"/>
      <c r="B184" s="100" t="s">
        <v>13</v>
      </c>
      <c r="C184" s="100" t="s">
        <v>14</v>
      </c>
      <c r="D184" s="100" t="s">
        <v>14</v>
      </c>
      <c r="E184" s="100" t="s">
        <v>14</v>
      </c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</row>
    <row r="185" spans="1:32" s="135" customFormat="1" ht="16.5" thickBot="1" x14ac:dyDescent="0.3">
      <c r="A185" s="137" t="s">
        <v>80</v>
      </c>
      <c r="B185" s="138">
        <f>B186+B187+B188+B189</f>
        <v>0</v>
      </c>
      <c r="C185" s="138">
        <f>C186+C187+C188+C189</f>
        <v>0</v>
      </c>
      <c r="D185" s="138">
        <f>D186+D187+D188+D189</f>
        <v>0</v>
      </c>
      <c r="E185" s="138">
        <f>E186+E187+E188+E189</f>
        <v>0</v>
      </c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</row>
    <row r="186" spans="1:32" s="135" customFormat="1" ht="16.5" thickBot="1" x14ac:dyDescent="0.3">
      <c r="A186" s="139" t="s">
        <v>45</v>
      </c>
      <c r="B186" s="138"/>
      <c r="C186" s="138"/>
      <c r="D186" s="138"/>
      <c r="E186" s="138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</row>
    <row r="187" spans="1:32" s="135" customFormat="1" ht="16.5" thickBot="1" x14ac:dyDescent="0.3">
      <c r="A187" s="139" t="s">
        <v>244</v>
      </c>
      <c r="B187" s="138">
        <v>0</v>
      </c>
      <c r="C187" s="138">
        <v>0</v>
      </c>
      <c r="D187" s="138">
        <v>0</v>
      </c>
      <c r="E187" s="138">
        <v>0</v>
      </c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</row>
    <row r="188" spans="1:32" s="135" customFormat="1" ht="16.5" thickBot="1" x14ac:dyDescent="0.3">
      <c r="A188" s="139" t="s">
        <v>245</v>
      </c>
      <c r="B188" s="138">
        <v>0</v>
      </c>
      <c r="C188" s="138">
        <v>0</v>
      </c>
      <c r="D188" s="138">
        <v>0</v>
      </c>
      <c r="E188" s="138">
        <v>0</v>
      </c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</row>
    <row r="189" spans="1:32" s="135" customFormat="1" ht="16.5" thickBot="1" x14ac:dyDescent="0.3">
      <c r="A189" s="139" t="s">
        <v>246</v>
      </c>
      <c r="B189" s="138">
        <v>0</v>
      </c>
      <c r="C189" s="138">
        <v>0</v>
      </c>
      <c r="D189" s="138">
        <v>0</v>
      </c>
      <c r="E189" s="138">
        <v>0</v>
      </c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</row>
    <row r="190" spans="1:32" s="135" customFormat="1" ht="16.5" thickBot="1" x14ac:dyDescent="0.3">
      <c r="A190" s="137" t="s">
        <v>81</v>
      </c>
      <c r="B190" s="140">
        <f>B191+B192+B193+B194</f>
        <v>8860</v>
      </c>
      <c r="C190" s="140">
        <f t="shared" ref="C190:E190" si="9">C191+C192+C193+C194</f>
        <v>9500</v>
      </c>
      <c r="D190" s="140">
        <f t="shared" si="9"/>
        <v>7500</v>
      </c>
      <c r="E190" s="140">
        <f t="shared" si="9"/>
        <v>5500</v>
      </c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</row>
    <row r="191" spans="1:32" s="135" customFormat="1" ht="16.5" thickBot="1" x14ac:dyDescent="0.3">
      <c r="A191" s="139" t="s">
        <v>45</v>
      </c>
      <c r="B191" s="138"/>
      <c r="C191" s="141"/>
      <c r="D191" s="141"/>
      <c r="E191" s="141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</row>
    <row r="192" spans="1:32" s="135" customFormat="1" ht="16.5" thickBot="1" x14ac:dyDescent="0.3">
      <c r="A192" s="139" t="s">
        <v>244</v>
      </c>
      <c r="B192" s="138">
        <v>8460</v>
      </c>
      <c r="C192" s="141">
        <v>9000</v>
      </c>
      <c r="D192" s="141">
        <v>7000</v>
      </c>
      <c r="E192" s="141">
        <v>5000</v>
      </c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</row>
    <row r="193" spans="1:32" s="135" customFormat="1" ht="16.5" thickBot="1" x14ac:dyDescent="0.3">
      <c r="A193" s="139" t="s">
        <v>245</v>
      </c>
      <c r="B193" s="138"/>
      <c r="C193" s="141">
        <v>0</v>
      </c>
      <c r="D193" s="141">
        <v>0</v>
      </c>
      <c r="E193" s="141">
        <v>0</v>
      </c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</row>
    <row r="194" spans="1:32" s="135" customFormat="1" ht="16.5" thickBot="1" x14ac:dyDescent="0.3">
      <c r="A194" s="139" t="s">
        <v>246</v>
      </c>
      <c r="B194" s="138">
        <v>400</v>
      </c>
      <c r="C194" s="141">
        <v>500</v>
      </c>
      <c r="D194" s="141">
        <v>500</v>
      </c>
      <c r="E194" s="141">
        <v>500</v>
      </c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</row>
    <row r="195" spans="1:32" s="135" customFormat="1" ht="16.5" thickBot="1" x14ac:dyDescent="0.3">
      <c r="A195" s="146" t="s">
        <v>130</v>
      </c>
      <c r="B195" s="140">
        <f>B185+B190</f>
        <v>8860</v>
      </c>
      <c r="C195" s="140">
        <f t="shared" ref="C195:E195" si="10">C185+C190</f>
        <v>9500</v>
      </c>
      <c r="D195" s="140">
        <f t="shared" si="10"/>
        <v>7500</v>
      </c>
      <c r="E195" s="140">
        <f t="shared" si="10"/>
        <v>5500</v>
      </c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</row>
    <row r="196" spans="1:32" s="135" customFormat="1" ht="32.25" thickBot="1" x14ac:dyDescent="0.3">
      <c r="A196" s="133" t="s">
        <v>138</v>
      </c>
      <c r="B196" s="496" t="s">
        <v>265</v>
      </c>
      <c r="C196" s="497"/>
      <c r="D196" s="498"/>
      <c r="E196" s="499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</row>
    <row r="197" spans="1:32" s="135" customFormat="1" ht="63.75" thickBot="1" x14ac:dyDescent="0.3">
      <c r="A197" s="133" t="s">
        <v>266</v>
      </c>
      <c r="B197" s="133" t="s">
        <v>267</v>
      </c>
      <c r="C197" s="134" t="s">
        <v>239</v>
      </c>
      <c r="D197" s="496" t="s">
        <v>268</v>
      </c>
      <c r="E197" s="499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</row>
    <row r="198" spans="1:32" s="135" customFormat="1" ht="16.5" thickBot="1" x14ac:dyDescent="0.3">
      <c r="A198" s="136" t="s">
        <v>32</v>
      </c>
      <c r="B198" s="483" t="s">
        <v>250</v>
      </c>
      <c r="C198" s="484"/>
      <c r="D198" s="484"/>
      <c r="E198" s="485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</row>
    <row r="199" spans="1:32" s="135" customFormat="1" ht="16.5" thickBot="1" x14ac:dyDescent="0.3">
      <c r="A199" s="136" t="s">
        <v>34</v>
      </c>
      <c r="B199" s="486" t="s">
        <v>242</v>
      </c>
      <c r="C199" s="487"/>
      <c r="D199" s="487"/>
      <c r="E199" s="488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</row>
    <row r="200" spans="1:32" s="135" customFormat="1" ht="16.5" thickBot="1" x14ac:dyDescent="0.3">
      <c r="A200" s="87" t="s">
        <v>36</v>
      </c>
      <c r="B200" s="204">
        <v>1</v>
      </c>
      <c r="C200" s="204">
        <v>1</v>
      </c>
      <c r="D200" s="204">
        <v>1</v>
      </c>
      <c r="E200" s="204">
        <v>1</v>
      </c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</row>
    <row r="201" spans="1:32" s="135" customFormat="1" ht="16.5" thickBot="1" x14ac:dyDescent="0.3">
      <c r="A201" s="87" t="s">
        <v>37</v>
      </c>
      <c r="B201" s="101">
        <f>B219</f>
        <v>5700</v>
      </c>
      <c r="C201" s="101">
        <f>C219</f>
        <v>6800</v>
      </c>
      <c r="D201" s="101">
        <f>D219</f>
        <v>6800</v>
      </c>
      <c r="E201" s="101">
        <f>E219</f>
        <v>6800</v>
      </c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</row>
    <row r="202" spans="1:32" s="135" customFormat="1" ht="16.5" thickBot="1" x14ac:dyDescent="0.3">
      <c r="A202" s="87" t="s">
        <v>38</v>
      </c>
      <c r="B202" s="101">
        <f>B201/B200</f>
        <v>5700</v>
      </c>
      <c r="C202" s="101">
        <f>C201/C200</f>
        <v>6800</v>
      </c>
      <c r="D202" s="101">
        <f>D201/D200</f>
        <v>6800</v>
      </c>
      <c r="E202" s="101">
        <f>E201/E200</f>
        <v>6800</v>
      </c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</row>
    <row r="203" spans="1:32" s="135" customFormat="1" ht="16.5" thickBot="1" x14ac:dyDescent="0.3">
      <c r="A203" s="87" t="s">
        <v>39</v>
      </c>
      <c r="B203" s="204" t="s">
        <v>40</v>
      </c>
      <c r="C203" s="105">
        <f t="shared" ref="C203:E205" si="11">C200/B200-1</f>
        <v>0</v>
      </c>
      <c r="D203" s="105">
        <f t="shared" si="11"/>
        <v>0</v>
      </c>
      <c r="E203" s="105">
        <f t="shared" si="11"/>
        <v>0</v>
      </c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</row>
    <row r="204" spans="1:32" s="135" customFormat="1" ht="16.5" thickBot="1" x14ac:dyDescent="0.3">
      <c r="A204" s="87" t="s">
        <v>41</v>
      </c>
      <c r="B204" s="204" t="s">
        <v>40</v>
      </c>
      <c r="C204" s="105">
        <f t="shared" si="11"/>
        <v>0.19298245614035081</v>
      </c>
      <c r="D204" s="105">
        <f t="shared" si="11"/>
        <v>0</v>
      </c>
      <c r="E204" s="105">
        <f t="shared" si="11"/>
        <v>0</v>
      </c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</row>
    <row r="205" spans="1:32" s="135" customFormat="1" ht="16.5" thickBot="1" x14ac:dyDescent="0.3">
      <c r="A205" s="87" t="s">
        <v>42</v>
      </c>
      <c r="B205" s="204" t="s">
        <v>40</v>
      </c>
      <c r="C205" s="105">
        <f t="shared" si="11"/>
        <v>0.19298245614035081</v>
      </c>
      <c r="D205" s="105">
        <f t="shared" si="11"/>
        <v>0</v>
      </c>
      <c r="E205" s="105">
        <f t="shared" si="11"/>
        <v>0</v>
      </c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</row>
    <row r="206" spans="1:32" s="135" customFormat="1" ht="16.5" thickBot="1" x14ac:dyDescent="0.3">
      <c r="A206" s="467" t="s">
        <v>269</v>
      </c>
      <c r="B206" s="468"/>
      <c r="C206" s="468"/>
      <c r="D206" s="468"/>
      <c r="E206" s="469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</row>
    <row r="207" spans="1:32" s="135" customFormat="1" ht="15.75" x14ac:dyDescent="0.25">
      <c r="A207" s="456"/>
      <c r="B207" s="99">
        <v>2019</v>
      </c>
      <c r="C207" s="99">
        <v>2020</v>
      </c>
      <c r="D207" s="99">
        <v>2021</v>
      </c>
      <c r="E207" s="99">
        <v>2022</v>
      </c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</row>
    <row r="208" spans="1:32" s="135" customFormat="1" ht="16.5" thickBot="1" x14ac:dyDescent="0.3">
      <c r="A208" s="457"/>
      <c r="B208" s="100" t="s">
        <v>13</v>
      </c>
      <c r="C208" s="100" t="s">
        <v>14</v>
      </c>
      <c r="D208" s="100" t="s">
        <v>14</v>
      </c>
      <c r="E208" s="100" t="s">
        <v>14</v>
      </c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</row>
    <row r="209" spans="1:32" s="135" customFormat="1" ht="16.5" thickBot="1" x14ac:dyDescent="0.3">
      <c r="A209" s="137" t="s">
        <v>80</v>
      </c>
      <c r="B209" s="138">
        <f>B210+B211+B212+B213</f>
        <v>0</v>
      </c>
      <c r="C209" s="138">
        <f>C210+C211+C212+C213</f>
        <v>0</v>
      </c>
      <c r="D209" s="138">
        <f>D210+D211+D212+D213</f>
        <v>0</v>
      </c>
      <c r="E209" s="138">
        <f>E210+E211+E212+E213</f>
        <v>0</v>
      </c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</row>
    <row r="210" spans="1:32" s="135" customFormat="1" ht="16.5" thickBot="1" x14ac:dyDescent="0.3">
      <c r="A210" s="139" t="s">
        <v>45</v>
      </c>
      <c r="B210" s="138"/>
      <c r="C210" s="138"/>
      <c r="D210" s="138"/>
      <c r="E210" s="138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</row>
    <row r="211" spans="1:32" s="135" customFormat="1" ht="16.5" thickBot="1" x14ac:dyDescent="0.3">
      <c r="A211" s="139" t="s">
        <v>244</v>
      </c>
      <c r="B211" s="138">
        <v>0</v>
      </c>
      <c r="C211" s="138">
        <v>0</v>
      </c>
      <c r="D211" s="138">
        <v>0</v>
      </c>
      <c r="E211" s="138">
        <v>0</v>
      </c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</row>
    <row r="212" spans="1:32" s="135" customFormat="1" ht="16.5" thickBot="1" x14ac:dyDescent="0.3">
      <c r="A212" s="139" t="s">
        <v>245</v>
      </c>
      <c r="B212" s="138">
        <v>0</v>
      </c>
      <c r="C212" s="138">
        <v>0</v>
      </c>
      <c r="D212" s="138">
        <v>0</v>
      </c>
      <c r="E212" s="138">
        <v>0</v>
      </c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</row>
    <row r="213" spans="1:32" s="135" customFormat="1" ht="16.5" thickBot="1" x14ac:dyDescent="0.3">
      <c r="A213" s="139" t="s">
        <v>246</v>
      </c>
      <c r="B213" s="138">
        <v>0</v>
      </c>
      <c r="C213" s="138">
        <v>0</v>
      </c>
      <c r="D213" s="138">
        <v>0</v>
      </c>
      <c r="E213" s="138">
        <v>0</v>
      </c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</row>
    <row r="214" spans="1:32" s="135" customFormat="1" ht="16.5" thickBot="1" x14ac:dyDescent="0.3">
      <c r="A214" s="137" t="s">
        <v>81</v>
      </c>
      <c r="B214" s="138">
        <f>B215+B216+B217+B218</f>
        <v>5700</v>
      </c>
      <c r="C214" s="138">
        <f>C215+C216+C217+C218</f>
        <v>6800</v>
      </c>
      <c r="D214" s="138">
        <f>D215+D216+D217+D218</f>
        <v>6800</v>
      </c>
      <c r="E214" s="138">
        <f>E215+E216+E217+E218</f>
        <v>6800</v>
      </c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</row>
    <row r="215" spans="1:32" s="135" customFormat="1" ht="16.5" thickBot="1" x14ac:dyDescent="0.3">
      <c r="A215" s="139" t="s">
        <v>45</v>
      </c>
      <c r="B215" s="138"/>
      <c r="C215" s="138"/>
      <c r="D215" s="138"/>
      <c r="E215" s="138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</row>
    <row r="216" spans="1:32" s="135" customFormat="1" ht="16.5" thickBot="1" x14ac:dyDescent="0.3">
      <c r="A216" s="139" t="s">
        <v>244</v>
      </c>
      <c r="B216" s="138">
        <v>4000</v>
      </c>
      <c r="C216" s="141">
        <v>4000</v>
      </c>
      <c r="D216" s="141">
        <v>4000</v>
      </c>
      <c r="E216" s="141">
        <v>4000</v>
      </c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</row>
    <row r="217" spans="1:32" s="135" customFormat="1" ht="16.5" thickBot="1" x14ac:dyDescent="0.3">
      <c r="A217" s="139" t="s">
        <v>245</v>
      </c>
      <c r="B217" s="154">
        <v>1400</v>
      </c>
      <c r="C217" s="141">
        <v>2500</v>
      </c>
      <c r="D217" s="141">
        <v>2500</v>
      </c>
      <c r="E217" s="141">
        <v>2500</v>
      </c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</row>
    <row r="218" spans="1:32" s="135" customFormat="1" ht="16.5" thickBot="1" x14ac:dyDescent="0.3">
      <c r="A218" s="139" t="s">
        <v>246</v>
      </c>
      <c r="B218" s="138">
        <v>300</v>
      </c>
      <c r="C218" s="141">
        <v>300</v>
      </c>
      <c r="D218" s="141">
        <v>300</v>
      </c>
      <c r="E218" s="141">
        <v>300</v>
      </c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</row>
    <row r="219" spans="1:32" s="135" customFormat="1" ht="16.5" thickBot="1" x14ac:dyDescent="0.3">
      <c r="A219" s="146" t="s">
        <v>270</v>
      </c>
      <c r="B219" s="140">
        <f>B209+B214</f>
        <v>5700</v>
      </c>
      <c r="C219" s="140">
        <f>C209+C214</f>
        <v>6800</v>
      </c>
      <c r="D219" s="140">
        <f>D209+D214</f>
        <v>6800</v>
      </c>
      <c r="E219" s="140">
        <f>E209+E214</f>
        <v>6800</v>
      </c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</row>
    <row r="220" spans="1:32" s="135" customFormat="1" ht="32.25" thickBot="1" x14ac:dyDescent="0.3">
      <c r="A220" s="133" t="s">
        <v>138</v>
      </c>
      <c r="B220" s="496" t="s">
        <v>271</v>
      </c>
      <c r="C220" s="497"/>
      <c r="D220" s="498"/>
      <c r="E220" s="499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</row>
    <row r="221" spans="1:32" s="135" customFormat="1" ht="63.75" thickBot="1" x14ac:dyDescent="0.3">
      <c r="A221" s="133" t="s">
        <v>272</v>
      </c>
      <c r="B221" s="133" t="s">
        <v>271</v>
      </c>
      <c r="C221" s="134" t="s">
        <v>239</v>
      </c>
      <c r="D221" s="496" t="s">
        <v>273</v>
      </c>
      <c r="E221" s="499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</row>
    <row r="222" spans="1:32" s="135" customFormat="1" ht="16.5" thickBot="1" x14ac:dyDescent="0.3">
      <c r="A222" s="136" t="s">
        <v>32</v>
      </c>
      <c r="B222" s="483" t="s">
        <v>250</v>
      </c>
      <c r="C222" s="484"/>
      <c r="D222" s="484"/>
      <c r="E222" s="485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</row>
    <row r="223" spans="1:32" s="135" customFormat="1" ht="16.5" thickBot="1" x14ac:dyDescent="0.3">
      <c r="A223" s="136" t="s">
        <v>34</v>
      </c>
      <c r="B223" s="486" t="s">
        <v>242</v>
      </c>
      <c r="C223" s="487"/>
      <c r="D223" s="487"/>
      <c r="E223" s="488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</row>
    <row r="224" spans="1:32" s="135" customFormat="1" ht="16.5" thickBot="1" x14ac:dyDescent="0.3">
      <c r="A224" s="87" t="s">
        <v>36</v>
      </c>
      <c r="B224" s="204">
        <v>1</v>
      </c>
      <c r="C224" s="204">
        <v>1</v>
      </c>
      <c r="D224" s="204">
        <v>1</v>
      </c>
      <c r="E224" s="204">
        <v>1</v>
      </c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</row>
    <row r="225" spans="1:32" s="135" customFormat="1" ht="16.5" thickBot="1" x14ac:dyDescent="0.3">
      <c r="A225" s="87" t="s">
        <v>37</v>
      </c>
      <c r="B225" s="101">
        <f>B243</f>
        <v>3900</v>
      </c>
      <c r="C225" s="101">
        <f>C243</f>
        <v>3600</v>
      </c>
      <c r="D225" s="101">
        <f>D243</f>
        <v>3600</v>
      </c>
      <c r="E225" s="101">
        <f>E243</f>
        <v>3700</v>
      </c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</row>
    <row r="226" spans="1:32" s="135" customFormat="1" ht="16.5" thickBot="1" x14ac:dyDescent="0.3">
      <c r="A226" s="87" t="s">
        <v>38</v>
      </c>
      <c r="B226" s="101">
        <f>B225/B224</f>
        <v>3900</v>
      </c>
      <c r="C226" s="101">
        <f>C225/C224</f>
        <v>3600</v>
      </c>
      <c r="D226" s="101">
        <f>D225/D224</f>
        <v>3600</v>
      </c>
      <c r="E226" s="101">
        <f>E225/E224</f>
        <v>3700</v>
      </c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</row>
    <row r="227" spans="1:32" s="135" customFormat="1" ht="16.5" thickBot="1" x14ac:dyDescent="0.3">
      <c r="A227" s="87" t="s">
        <v>39</v>
      </c>
      <c r="B227" s="204" t="s">
        <v>40</v>
      </c>
      <c r="C227" s="105">
        <f t="shared" ref="C227:E229" si="12">C224/B224-1</f>
        <v>0</v>
      </c>
      <c r="D227" s="105">
        <f t="shared" si="12"/>
        <v>0</v>
      </c>
      <c r="E227" s="105">
        <f t="shared" si="12"/>
        <v>0</v>
      </c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</row>
    <row r="228" spans="1:32" s="135" customFormat="1" ht="16.5" thickBot="1" x14ac:dyDescent="0.3">
      <c r="A228" s="87" t="s">
        <v>41</v>
      </c>
      <c r="B228" s="204" t="s">
        <v>40</v>
      </c>
      <c r="C228" s="105">
        <f t="shared" si="12"/>
        <v>-7.6923076923076872E-2</v>
      </c>
      <c r="D228" s="105">
        <f t="shared" si="12"/>
        <v>0</v>
      </c>
      <c r="E228" s="105">
        <f t="shared" si="12"/>
        <v>2.7777777777777679E-2</v>
      </c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</row>
    <row r="229" spans="1:32" s="135" customFormat="1" ht="16.5" thickBot="1" x14ac:dyDescent="0.3">
      <c r="A229" s="87" t="s">
        <v>42</v>
      </c>
      <c r="B229" s="204" t="s">
        <v>40</v>
      </c>
      <c r="C229" s="105">
        <f t="shared" si="12"/>
        <v>-7.6923076923076872E-2</v>
      </c>
      <c r="D229" s="105">
        <f t="shared" si="12"/>
        <v>0</v>
      </c>
      <c r="E229" s="105">
        <f t="shared" si="12"/>
        <v>2.7777777777777679E-2</v>
      </c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</row>
    <row r="230" spans="1:32" s="135" customFormat="1" ht="16.5" thickBot="1" x14ac:dyDescent="0.3">
      <c r="A230" s="467" t="s">
        <v>274</v>
      </c>
      <c r="B230" s="468"/>
      <c r="C230" s="468"/>
      <c r="D230" s="468"/>
      <c r="E230" s="469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</row>
    <row r="231" spans="1:32" s="135" customFormat="1" ht="15.75" x14ac:dyDescent="0.25">
      <c r="A231" s="456"/>
      <c r="B231" s="99">
        <v>2019</v>
      </c>
      <c r="C231" s="99">
        <v>2020</v>
      </c>
      <c r="D231" s="99">
        <v>2021</v>
      </c>
      <c r="E231" s="99">
        <v>2022</v>
      </c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</row>
    <row r="232" spans="1:32" s="135" customFormat="1" ht="16.5" thickBot="1" x14ac:dyDescent="0.3">
      <c r="A232" s="457"/>
      <c r="B232" s="100" t="s">
        <v>13</v>
      </c>
      <c r="C232" s="100" t="s">
        <v>14</v>
      </c>
      <c r="D232" s="100" t="s">
        <v>14</v>
      </c>
      <c r="E232" s="100" t="s">
        <v>14</v>
      </c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</row>
    <row r="233" spans="1:32" s="135" customFormat="1" ht="16.5" thickBot="1" x14ac:dyDescent="0.3">
      <c r="A233" s="137" t="s">
        <v>80</v>
      </c>
      <c r="B233" s="138">
        <f>B234+B235+B236+B237</f>
        <v>0</v>
      </c>
      <c r="C233" s="138">
        <f>C234+C235+C236+C237</f>
        <v>0</v>
      </c>
      <c r="D233" s="138">
        <f>D234+D235+D236+D237</f>
        <v>0</v>
      </c>
      <c r="E233" s="138">
        <f>E234+E235+E236+E237</f>
        <v>0</v>
      </c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</row>
    <row r="234" spans="1:32" s="135" customFormat="1" ht="16.5" thickBot="1" x14ac:dyDescent="0.3">
      <c r="A234" s="139" t="s">
        <v>45</v>
      </c>
      <c r="B234" s="138"/>
      <c r="C234" s="138"/>
      <c r="D234" s="138"/>
      <c r="E234" s="138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</row>
    <row r="235" spans="1:32" s="135" customFormat="1" ht="16.5" thickBot="1" x14ac:dyDescent="0.3">
      <c r="A235" s="139" t="s">
        <v>244</v>
      </c>
      <c r="B235" s="138">
        <v>0</v>
      </c>
      <c r="C235" s="138">
        <v>0</v>
      </c>
      <c r="D235" s="138">
        <v>0</v>
      </c>
      <c r="E235" s="138">
        <v>0</v>
      </c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</row>
    <row r="236" spans="1:32" s="135" customFormat="1" ht="16.5" thickBot="1" x14ac:dyDescent="0.3">
      <c r="A236" s="139" t="s">
        <v>245</v>
      </c>
      <c r="B236" s="138">
        <v>0</v>
      </c>
      <c r="C236" s="138">
        <v>0</v>
      </c>
      <c r="D236" s="138">
        <v>0</v>
      </c>
      <c r="E236" s="138">
        <v>0</v>
      </c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</row>
    <row r="237" spans="1:32" s="135" customFormat="1" ht="16.5" thickBot="1" x14ac:dyDescent="0.3">
      <c r="A237" s="139" t="s">
        <v>246</v>
      </c>
      <c r="B237" s="138">
        <v>0</v>
      </c>
      <c r="C237" s="138">
        <v>0</v>
      </c>
      <c r="D237" s="138">
        <v>0</v>
      </c>
      <c r="E237" s="138">
        <v>0</v>
      </c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</row>
    <row r="238" spans="1:32" s="135" customFormat="1" ht="16.5" thickBot="1" x14ac:dyDescent="0.3">
      <c r="A238" s="137" t="s">
        <v>81</v>
      </c>
      <c r="B238" s="138">
        <f>B239+B240+B241+B242</f>
        <v>3900</v>
      </c>
      <c r="C238" s="138">
        <f>C239+C240+C241+C242</f>
        <v>3600</v>
      </c>
      <c r="D238" s="138">
        <f>D239+D240+D241+D242</f>
        <v>3600</v>
      </c>
      <c r="E238" s="138">
        <f>E239+E240+E241+E242</f>
        <v>3700</v>
      </c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</row>
    <row r="239" spans="1:32" s="135" customFormat="1" ht="16.5" thickBot="1" x14ac:dyDescent="0.3">
      <c r="A239" s="139" t="s">
        <v>45</v>
      </c>
      <c r="B239" s="138"/>
      <c r="C239" s="138"/>
      <c r="D239" s="138"/>
      <c r="E239" s="138"/>
      <c r="F239" s="267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</row>
    <row r="240" spans="1:32" s="135" customFormat="1" ht="16.5" thickBot="1" x14ac:dyDescent="0.3">
      <c r="A240" s="139" t="s">
        <v>244</v>
      </c>
      <c r="B240" s="138">
        <v>3000</v>
      </c>
      <c r="C240" s="141">
        <v>3000</v>
      </c>
      <c r="D240" s="141">
        <v>3000</v>
      </c>
      <c r="E240" s="141">
        <v>3000</v>
      </c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</row>
    <row r="241" spans="1:32" s="135" customFormat="1" ht="16.5" thickBot="1" x14ac:dyDescent="0.3">
      <c r="A241" s="139" t="s">
        <v>245</v>
      </c>
      <c r="B241" s="268">
        <v>600</v>
      </c>
      <c r="C241" s="268">
        <f>600-200</f>
        <v>400</v>
      </c>
      <c r="D241" s="268">
        <f>600-200</f>
        <v>400</v>
      </c>
      <c r="E241" s="268">
        <f>700-200</f>
        <v>500</v>
      </c>
      <c r="F241" s="267"/>
      <c r="G241" s="267"/>
      <c r="H241" s="267"/>
      <c r="I241" s="267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</row>
    <row r="242" spans="1:32" s="135" customFormat="1" ht="16.5" thickBot="1" x14ac:dyDescent="0.3">
      <c r="A242" s="139" t="s">
        <v>246</v>
      </c>
      <c r="B242" s="138">
        <v>300</v>
      </c>
      <c r="C242" s="141">
        <v>200</v>
      </c>
      <c r="D242" s="141">
        <v>200</v>
      </c>
      <c r="E242" s="141">
        <v>200</v>
      </c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</row>
    <row r="243" spans="1:32" s="135" customFormat="1" ht="16.5" thickBot="1" x14ac:dyDescent="0.3">
      <c r="A243" s="146" t="s">
        <v>364</v>
      </c>
      <c r="B243" s="138">
        <f>B233+B238</f>
        <v>3900</v>
      </c>
      <c r="C243" s="138">
        <f>C233+C238</f>
        <v>3600</v>
      </c>
      <c r="D243" s="138">
        <f>D233+D238</f>
        <v>3600</v>
      </c>
      <c r="E243" s="138">
        <f>E233+E238</f>
        <v>3700</v>
      </c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</row>
    <row r="244" spans="1:32" s="135" customFormat="1" ht="32.25" thickBot="1" x14ac:dyDescent="0.3">
      <c r="A244" s="133" t="s">
        <v>138</v>
      </c>
      <c r="B244" s="496" t="s">
        <v>275</v>
      </c>
      <c r="C244" s="497"/>
      <c r="D244" s="498"/>
      <c r="E244" s="499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</row>
    <row r="245" spans="1:32" s="135" customFormat="1" ht="63.75" thickBot="1" x14ac:dyDescent="0.3">
      <c r="A245" s="133" t="s">
        <v>276</v>
      </c>
      <c r="B245" s="133" t="s">
        <v>277</v>
      </c>
      <c r="C245" s="134" t="s">
        <v>239</v>
      </c>
      <c r="D245" s="496" t="s">
        <v>278</v>
      </c>
      <c r="E245" s="499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</row>
    <row r="246" spans="1:32" s="135" customFormat="1" ht="16.5" thickBot="1" x14ac:dyDescent="0.3">
      <c r="A246" s="136" t="s">
        <v>32</v>
      </c>
      <c r="B246" s="483" t="s">
        <v>250</v>
      </c>
      <c r="C246" s="484"/>
      <c r="D246" s="484"/>
      <c r="E246" s="485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</row>
    <row r="247" spans="1:32" s="135" customFormat="1" ht="16.5" thickBot="1" x14ac:dyDescent="0.3">
      <c r="A247" s="136" t="s">
        <v>34</v>
      </c>
      <c r="B247" s="486" t="s">
        <v>242</v>
      </c>
      <c r="C247" s="487"/>
      <c r="D247" s="487"/>
      <c r="E247" s="488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</row>
    <row r="248" spans="1:32" s="135" customFormat="1" ht="15.75" x14ac:dyDescent="0.25">
      <c r="A248" s="456"/>
      <c r="B248" s="99">
        <v>2019</v>
      </c>
      <c r="C248" s="99">
        <v>2020</v>
      </c>
      <c r="D248" s="99">
        <v>2021</v>
      </c>
      <c r="E248" s="99">
        <v>2022</v>
      </c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</row>
    <row r="249" spans="1:32" s="135" customFormat="1" ht="16.5" thickBot="1" x14ac:dyDescent="0.3">
      <c r="A249" s="457"/>
      <c r="B249" s="100" t="s">
        <v>13</v>
      </c>
      <c r="C249" s="100" t="s">
        <v>14</v>
      </c>
      <c r="D249" s="100" t="s">
        <v>14</v>
      </c>
      <c r="E249" s="100" t="s">
        <v>14</v>
      </c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</row>
    <row r="250" spans="1:32" s="135" customFormat="1" ht="16.5" thickBot="1" x14ac:dyDescent="0.3">
      <c r="A250" s="87" t="s">
        <v>36</v>
      </c>
      <c r="B250" s="204">
        <v>1</v>
      </c>
      <c r="C250" s="204">
        <v>1</v>
      </c>
      <c r="D250" s="204">
        <v>1</v>
      </c>
      <c r="E250" s="204">
        <v>1</v>
      </c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</row>
    <row r="251" spans="1:32" s="135" customFormat="1" ht="16.5" thickBot="1" x14ac:dyDescent="0.3">
      <c r="A251" s="87" t="s">
        <v>37</v>
      </c>
      <c r="B251" s="101">
        <f>B269</f>
        <v>1900</v>
      </c>
      <c r="C251" s="101">
        <f>C269</f>
        <v>2000</v>
      </c>
      <c r="D251" s="101">
        <f>D269</f>
        <v>2000</v>
      </c>
      <c r="E251" s="101">
        <f>E269</f>
        <v>2000</v>
      </c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</row>
    <row r="252" spans="1:32" s="135" customFormat="1" ht="16.5" thickBot="1" x14ac:dyDescent="0.3">
      <c r="A252" s="87" t="s">
        <v>38</v>
      </c>
      <c r="B252" s="101">
        <f>B251/B250</f>
        <v>1900</v>
      </c>
      <c r="C252" s="101">
        <f>C251/C250</f>
        <v>2000</v>
      </c>
      <c r="D252" s="101">
        <f>D251/D250</f>
        <v>2000</v>
      </c>
      <c r="E252" s="101">
        <f>E251/E250</f>
        <v>2000</v>
      </c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</row>
    <row r="253" spans="1:32" s="135" customFormat="1" ht="16.5" thickBot="1" x14ac:dyDescent="0.3">
      <c r="A253" s="87" t="s">
        <v>39</v>
      </c>
      <c r="B253" s="204" t="s">
        <v>40</v>
      </c>
      <c r="C253" s="105">
        <f t="shared" ref="C253:E255" si="13">C250/B250-1</f>
        <v>0</v>
      </c>
      <c r="D253" s="105">
        <f t="shared" si="13"/>
        <v>0</v>
      </c>
      <c r="E253" s="105">
        <f t="shared" si="13"/>
        <v>0</v>
      </c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</row>
    <row r="254" spans="1:32" s="135" customFormat="1" ht="16.5" thickBot="1" x14ac:dyDescent="0.3">
      <c r="A254" s="87" t="s">
        <v>41</v>
      </c>
      <c r="B254" s="204" t="s">
        <v>40</v>
      </c>
      <c r="C254" s="105">
        <f t="shared" si="13"/>
        <v>5.2631578947368363E-2</v>
      </c>
      <c r="D254" s="105">
        <f t="shared" si="13"/>
        <v>0</v>
      </c>
      <c r="E254" s="105">
        <f t="shared" si="13"/>
        <v>0</v>
      </c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</row>
    <row r="255" spans="1:32" s="135" customFormat="1" ht="16.5" thickBot="1" x14ac:dyDescent="0.3">
      <c r="A255" s="87" t="s">
        <v>42</v>
      </c>
      <c r="B255" s="204" t="s">
        <v>40</v>
      </c>
      <c r="C255" s="105">
        <f t="shared" si="13"/>
        <v>5.2631578947368363E-2</v>
      </c>
      <c r="D255" s="105">
        <f t="shared" si="13"/>
        <v>0</v>
      </c>
      <c r="E255" s="105">
        <f t="shared" si="13"/>
        <v>0</v>
      </c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</row>
    <row r="256" spans="1:32" s="135" customFormat="1" ht="16.5" thickBot="1" x14ac:dyDescent="0.3">
      <c r="A256" s="467" t="s">
        <v>279</v>
      </c>
      <c r="B256" s="468"/>
      <c r="C256" s="468"/>
      <c r="D256" s="468"/>
      <c r="E256" s="469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</row>
    <row r="257" spans="1:32" s="135" customFormat="1" ht="15.75" x14ac:dyDescent="0.25">
      <c r="A257" s="456"/>
      <c r="B257" s="99">
        <v>2019</v>
      </c>
      <c r="C257" s="99">
        <v>2020</v>
      </c>
      <c r="D257" s="99">
        <v>2021</v>
      </c>
      <c r="E257" s="99">
        <v>2022</v>
      </c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</row>
    <row r="258" spans="1:32" s="135" customFormat="1" ht="16.5" thickBot="1" x14ac:dyDescent="0.3">
      <c r="A258" s="457"/>
      <c r="B258" s="100" t="s">
        <v>13</v>
      </c>
      <c r="C258" s="100" t="s">
        <v>14</v>
      </c>
      <c r="D258" s="100" t="s">
        <v>14</v>
      </c>
      <c r="E258" s="100" t="s">
        <v>14</v>
      </c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</row>
    <row r="259" spans="1:32" s="135" customFormat="1" ht="16.5" thickBot="1" x14ac:dyDescent="0.3">
      <c r="A259" s="137" t="s">
        <v>80</v>
      </c>
      <c r="B259" s="138">
        <f>B260+B261+B262+B263</f>
        <v>0</v>
      </c>
      <c r="C259" s="138">
        <f>C260+C261+C262+C263</f>
        <v>0</v>
      </c>
      <c r="D259" s="138">
        <f>D260+D261+D262+D263</f>
        <v>0</v>
      </c>
      <c r="E259" s="138">
        <f>E260+E261+E262+E263</f>
        <v>0</v>
      </c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</row>
    <row r="260" spans="1:32" s="135" customFormat="1" ht="16.5" thickBot="1" x14ac:dyDescent="0.3">
      <c r="A260" s="139" t="s">
        <v>45</v>
      </c>
      <c r="B260" s="138"/>
      <c r="C260" s="138"/>
      <c r="D260" s="138"/>
      <c r="E260" s="138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</row>
    <row r="261" spans="1:32" s="135" customFormat="1" ht="16.5" thickBot="1" x14ac:dyDescent="0.3">
      <c r="A261" s="139" t="s">
        <v>244</v>
      </c>
      <c r="B261" s="138">
        <v>0</v>
      </c>
      <c r="C261" s="138">
        <v>0</v>
      </c>
      <c r="D261" s="138">
        <v>0</v>
      </c>
      <c r="E261" s="138">
        <v>0</v>
      </c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</row>
    <row r="262" spans="1:32" s="135" customFormat="1" ht="16.5" thickBot="1" x14ac:dyDescent="0.3">
      <c r="A262" s="139" t="s">
        <v>245</v>
      </c>
      <c r="B262" s="138">
        <v>0</v>
      </c>
      <c r="C262" s="138">
        <v>0</v>
      </c>
      <c r="D262" s="138">
        <v>0</v>
      </c>
      <c r="E262" s="138">
        <v>0</v>
      </c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</row>
    <row r="263" spans="1:32" s="135" customFormat="1" ht="16.5" thickBot="1" x14ac:dyDescent="0.3">
      <c r="A263" s="139" t="s">
        <v>246</v>
      </c>
      <c r="B263" s="138">
        <v>0</v>
      </c>
      <c r="C263" s="138">
        <v>0</v>
      </c>
      <c r="D263" s="138">
        <v>0</v>
      </c>
      <c r="E263" s="138">
        <v>0</v>
      </c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</row>
    <row r="264" spans="1:32" s="135" customFormat="1" ht="16.5" thickBot="1" x14ac:dyDescent="0.3">
      <c r="A264" s="137" t="s">
        <v>81</v>
      </c>
      <c r="B264" s="138">
        <f>B265+B266+B267+B268</f>
        <v>1900</v>
      </c>
      <c r="C264" s="138">
        <f>C265+C266+C267+C268</f>
        <v>2000</v>
      </c>
      <c r="D264" s="138">
        <f>D265+D266+D267+D268</f>
        <v>2000</v>
      </c>
      <c r="E264" s="138">
        <f>E265+E266+E267+E268</f>
        <v>2000</v>
      </c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</row>
    <row r="265" spans="1:32" s="135" customFormat="1" ht="16.5" thickBot="1" x14ac:dyDescent="0.3">
      <c r="A265" s="139" t="s">
        <v>45</v>
      </c>
      <c r="B265" s="138"/>
      <c r="C265" s="138"/>
      <c r="D265" s="138"/>
      <c r="E265" s="138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</row>
    <row r="266" spans="1:32" s="135" customFormat="1" ht="16.5" thickBot="1" x14ac:dyDescent="0.3">
      <c r="A266" s="139" t="s">
        <v>244</v>
      </c>
      <c r="B266" s="138">
        <v>1300</v>
      </c>
      <c r="C266" s="141">
        <v>1500</v>
      </c>
      <c r="D266" s="141">
        <v>1500</v>
      </c>
      <c r="E266" s="141">
        <v>1500</v>
      </c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</row>
    <row r="267" spans="1:32" s="135" customFormat="1" ht="16.5" thickBot="1" x14ac:dyDescent="0.3">
      <c r="A267" s="139" t="s">
        <v>245</v>
      </c>
      <c r="B267" s="141">
        <v>300</v>
      </c>
      <c r="C267" s="141">
        <v>300</v>
      </c>
      <c r="D267" s="141">
        <v>300</v>
      </c>
      <c r="E267" s="141">
        <v>300</v>
      </c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</row>
    <row r="268" spans="1:32" s="135" customFormat="1" ht="16.5" thickBot="1" x14ac:dyDescent="0.3">
      <c r="A268" s="139" t="s">
        <v>246</v>
      </c>
      <c r="B268" s="138">
        <v>300</v>
      </c>
      <c r="C268" s="141">
        <v>200</v>
      </c>
      <c r="D268" s="141">
        <v>200</v>
      </c>
      <c r="E268" s="141">
        <v>200</v>
      </c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</row>
    <row r="269" spans="1:32" s="135" customFormat="1" ht="16.5" thickBot="1" x14ac:dyDescent="0.3">
      <c r="A269" s="146" t="s">
        <v>365</v>
      </c>
      <c r="B269" s="138">
        <f>B259+B264</f>
        <v>1900</v>
      </c>
      <c r="C269" s="138">
        <f>C259+C264</f>
        <v>2000</v>
      </c>
      <c r="D269" s="138">
        <f>D259+D264</f>
        <v>2000</v>
      </c>
      <c r="E269" s="138">
        <f>E259+E264</f>
        <v>2000</v>
      </c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</row>
    <row r="270" spans="1:32" s="135" customFormat="1" ht="32.25" thickBot="1" x14ac:dyDescent="0.3">
      <c r="A270" s="133" t="s">
        <v>138</v>
      </c>
      <c r="B270" s="496" t="s">
        <v>280</v>
      </c>
      <c r="C270" s="497"/>
      <c r="D270" s="498"/>
      <c r="E270" s="499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</row>
    <row r="271" spans="1:32" s="135" customFormat="1" ht="63.75" thickBot="1" x14ac:dyDescent="0.3">
      <c r="A271" s="133" t="s">
        <v>281</v>
      </c>
      <c r="B271" s="133" t="s">
        <v>282</v>
      </c>
      <c r="C271" s="134" t="s">
        <v>239</v>
      </c>
      <c r="D271" s="496" t="s">
        <v>283</v>
      </c>
      <c r="E271" s="499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</row>
    <row r="272" spans="1:32" s="135" customFormat="1" ht="16.5" thickBot="1" x14ac:dyDescent="0.3">
      <c r="A272" s="136" t="s">
        <v>32</v>
      </c>
      <c r="B272" s="483" t="s">
        <v>250</v>
      </c>
      <c r="C272" s="484"/>
      <c r="D272" s="484"/>
      <c r="E272" s="485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</row>
    <row r="273" spans="1:32" s="135" customFormat="1" ht="16.5" thickBot="1" x14ac:dyDescent="0.3">
      <c r="A273" s="136" t="s">
        <v>34</v>
      </c>
      <c r="B273" s="486" t="s">
        <v>242</v>
      </c>
      <c r="C273" s="487"/>
      <c r="D273" s="487"/>
      <c r="E273" s="488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</row>
    <row r="274" spans="1:32" s="135" customFormat="1" ht="15.75" x14ac:dyDescent="0.25">
      <c r="A274" s="456"/>
      <c r="B274" s="99">
        <v>2019</v>
      </c>
      <c r="C274" s="99">
        <v>2020</v>
      </c>
      <c r="D274" s="99">
        <v>2021</v>
      </c>
      <c r="E274" s="99">
        <v>2022</v>
      </c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</row>
    <row r="275" spans="1:32" s="135" customFormat="1" ht="16.5" thickBot="1" x14ac:dyDescent="0.3">
      <c r="A275" s="457"/>
      <c r="B275" s="100" t="s">
        <v>13</v>
      </c>
      <c r="C275" s="100" t="s">
        <v>14</v>
      </c>
      <c r="D275" s="100" t="s">
        <v>14</v>
      </c>
      <c r="E275" s="100" t="s">
        <v>14</v>
      </c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</row>
    <row r="276" spans="1:32" s="135" customFormat="1" ht="16.5" thickBot="1" x14ac:dyDescent="0.3">
      <c r="A276" s="87" t="s">
        <v>36</v>
      </c>
      <c r="B276" s="204">
        <v>1</v>
      </c>
      <c r="C276" s="204">
        <v>1</v>
      </c>
      <c r="D276" s="204">
        <v>1</v>
      </c>
      <c r="E276" s="204">
        <v>1</v>
      </c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</row>
    <row r="277" spans="1:32" s="135" customFormat="1" ht="16.5" thickBot="1" x14ac:dyDescent="0.3">
      <c r="A277" s="87" t="s">
        <v>37</v>
      </c>
      <c r="B277" s="101">
        <f>B295</f>
        <v>22444</v>
      </c>
      <c r="C277" s="101">
        <f>C295</f>
        <v>16600</v>
      </c>
      <c r="D277" s="101">
        <f>D295</f>
        <v>18150</v>
      </c>
      <c r="E277" s="101">
        <f>E295</f>
        <v>18500</v>
      </c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</row>
    <row r="278" spans="1:32" s="135" customFormat="1" ht="16.5" thickBot="1" x14ac:dyDescent="0.3">
      <c r="A278" s="87" t="s">
        <v>38</v>
      </c>
      <c r="B278" s="101">
        <f>B277/B276</f>
        <v>22444</v>
      </c>
      <c r="C278" s="101">
        <f>C277/C276</f>
        <v>16600</v>
      </c>
      <c r="D278" s="101">
        <f>D277/D276</f>
        <v>18150</v>
      </c>
      <c r="E278" s="101">
        <f>E277/E276</f>
        <v>18500</v>
      </c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</row>
    <row r="279" spans="1:32" s="135" customFormat="1" ht="16.5" thickBot="1" x14ac:dyDescent="0.3">
      <c r="A279" s="87" t="s">
        <v>39</v>
      </c>
      <c r="B279" s="204" t="s">
        <v>40</v>
      </c>
      <c r="C279" s="105">
        <f t="shared" ref="C279:E281" si="14">C276/B276-1</f>
        <v>0</v>
      </c>
      <c r="D279" s="105">
        <f t="shared" si="14"/>
        <v>0</v>
      </c>
      <c r="E279" s="105">
        <f t="shared" si="14"/>
        <v>0</v>
      </c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</row>
    <row r="280" spans="1:32" s="135" customFormat="1" ht="16.5" thickBot="1" x14ac:dyDescent="0.3">
      <c r="A280" s="87" t="s">
        <v>41</v>
      </c>
      <c r="B280" s="204" t="s">
        <v>40</v>
      </c>
      <c r="C280" s="105">
        <f t="shared" si="14"/>
        <v>-0.26038139369096414</v>
      </c>
      <c r="D280" s="105">
        <f t="shared" si="14"/>
        <v>9.3373493975903665E-2</v>
      </c>
      <c r="E280" s="105">
        <f t="shared" si="14"/>
        <v>1.9283746556473913E-2</v>
      </c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</row>
    <row r="281" spans="1:32" s="135" customFormat="1" ht="16.5" thickBot="1" x14ac:dyDescent="0.3">
      <c r="A281" s="87" t="s">
        <v>42</v>
      </c>
      <c r="B281" s="204" t="s">
        <v>40</v>
      </c>
      <c r="C281" s="105">
        <f t="shared" si="14"/>
        <v>-0.26038139369096414</v>
      </c>
      <c r="D281" s="105">
        <f t="shared" si="14"/>
        <v>9.3373493975903665E-2</v>
      </c>
      <c r="E281" s="105">
        <f t="shared" si="14"/>
        <v>1.9283746556473913E-2</v>
      </c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</row>
    <row r="282" spans="1:32" s="135" customFormat="1" ht="16.5" thickBot="1" x14ac:dyDescent="0.3">
      <c r="A282" s="500" t="s">
        <v>284</v>
      </c>
      <c r="B282" s="501"/>
      <c r="C282" s="501"/>
      <c r="D282" s="501"/>
      <c r="E282" s="502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</row>
    <row r="283" spans="1:32" s="135" customFormat="1" ht="15.75" x14ac:dyDescent="0.25">
      <c r="A283" s="489"/>
      <c r="B283" s="99">
        <v>2019</v>
      </c>
      <c r="C283" s="99">
        <v>2020</v>
      </c>
      <c r="D283" s="99">
        <v>2021</v>
      </c>
      <c r="E283" s="99">
        <v>2022</v>
      </c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</row>
    <row r="284" spans="1:32" s="135" customFormat="1" ht="16.5" thickBot="1" x14ac:dyDescent="0.3">
      <c r="A284" s="490"/>
      <c r="B284" s="162" t="s">
        <v>13</v>
      </c>
      <c r="C284" s="162" t="s">
        <v>14</v>
      </c>
      <c r="D284" s="162" t="s">
        <v>14</v>
      </c>
      <c r="E284" s="163" t="s">
        <v>14</v>
      </c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</row>
    <row r="285" spans="1:32" s="135" customFormat="1" ht="16.5" thickBot="1" x14ac:dyDescent="0.3">
      <c r="A285" s="164" t="s">
        <v>80</v>
      </c>
      <c r="B285" s="138">
        <f>B286+B287+B288+B289</f>
        <v>0</v>
      </c>
      <c r="C285" s="138">
        <f>C286+C287+C288+C289</f>
        <v>0</v>
      </c>
      <c r="D285" s="138">
        <f>D286+D287+D288+D289</f>
        <v>0</v>
      </c>
      <c r="E285" s="165">
        <f>E286+E287+E288+E289</f>
        <v>0</v>
      </c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</row>
    <row r="286" spans="1:32" s="135" customFormat="1" ht="16.5" thickBot="1" x14ac:dyDescent="0.3">
      <c r="A286" s="166" t="s">
        <v>45</v>
      </c>
      <c r="B286" s="138"/>
      <c r="C286" s="138"/>
      <c r="D286" s="138"/>
      <c r="E286" s="165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</row>
    <row r="287" spans="1:32" s="135" customFormat="1" ht="16.5" thickBot="1" x14ac:dyDescent="0.3">
      <c r="A287" s="166" t="s">
        <v>244</v>
      </c>
      <c r="B287" s="138">
        <v>0</v>
      </c>
      <c r="C287" s="138">
        <v>0</v>
      </c>
      <c r="D287" s="138">
        <v>0</v>
      </c>
      <c r="E287" s="165">
        <v>0</v>
      </c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</row>
    <row r="288" spans="1:32" s="135" customFormat="1" ht="16.5" thickBot="1" x14ac:dyDescent="0.3">
      <c r="A288" s="166" t="s">
        <v>245</v>
      </c>
      <c r="B288" s="138">
        <v>0</v>
      </c>
      <c r="C288" s="138">
        <v>0</v>
      </c>
      <c r="D288" s="138">
        <v>0</v>
      </c>
      <c r="E288" s="165">
        <v>0</v>
      </c>
      <c r="F288" s="104"/>
      <c r="G288" s="104"/>
      <c r="H288" s="10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</row>
    <row r="289" spans="1:32" s="135" customFormat="1" ht="16.5" thickBot="1" x14ac:dyDescent="0.3">
      <c r="A289" s="166" t="s">
        <v>246</v>
      </c>
      <c r="B289" s="138">
        <v>0</v>
      </c>
      <c r="C289" s="138">
        <v>0</v>
      </c>
      <c r="D289" s="138">
        <v>0</v>
      </c>
      <c r="E289" s="165">
        <v>0</v>
      </c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</row>
    <row r="290" spans="1:32" s="135" customFormat="1" ht="16.5" thickBot="1" x14ac:dyDescent="0.3">
      <c r="A290" s="164" t="s">
        <v>81</v>
      </c>
      <c r="B290" s="140">
        <f>B291+B292+B293+B294</f>
        <v>22444</v>
      </c>
      <c r="C290" s="140">
        <f>C291+C292+C293+C294</f>
        <v>16600</v>
      </c>
      <c r="D290" s="140">
        <f>D291+D292+D293+D294</f>
        <v>18150</v>
      </c>
      <c r="E290" s="167">
        <f>E291+E292+E293+E294</f>
        <v>18500</v>
      </c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</row>
    <row r="291" spans="1:32" s="135" customFormat="1" ht="16.5" thickBot="1" x14ac:dyDescent="0.3">
      <c r="A291" s="166" t="s">
        <v>45</v>
      </c>
      <c r="B291" s="140"/>
      <c r="C291" s="140"/>
      <c r="D291" s="140"/>
      <c r="E291" s="167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</row>
    <row r="292" spans="1:32" s="135" customFormat="1" ht="16.5" thickBot="1" x14ac:dyDescent="0.3">
      <c r="A292" s="166" t="s">
        <v>244</v>
      </c>
      <c r="B292" s="138">
        <v>15000</v>
      </c>
      <c r="C292" s="141">
        <v>11000</v>
      </c>
      <c r="D292" s="141">
        <v>12000</v>
      </c>
      <c r="E292" s="168">
        <v>12000</v>
      </c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</row>
    <row r="293" spans="1:32" s="135" customFormat="1" ht="16.5" thickBot="1" x14ac:dyDescent="0.3">
      <c r="A293" s="269" t="s">
        <v>245</v>
      </c>
      <c r="B293" s="268">
        <v>7044</v>
      </c>
      <c r="C293" s="268">
        <f>5500-400</f>
        <v>5100</v>
      </c>
      <c r="D293" s="268">
        <f>6000-400</f>
        <v>5600</v>
      </c>
      <c r="E293" s="270">
        <f>6350-400</f>
        <v>5950</v>
      </c>
      <c r="F293" s="267"/>
      <c r="G293" s="267"/>
      <c r="H293" s="267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</row>
    <row r="294" spans="1:32" s="135" customFormat="1" ht="16.5" thickBot="1" x14ac:dyDescent="0.3">
      <c r="A294" s="166" t="s">
        <v>246</v>
      </c>
      <c r="B294" s="138">
        <v>400</v>
      </c>
      <c r="C294" s="141">
        <v>500</v>
      </c>
      <c r="D294" s="141">
        <v>550</v>
      </c>
      <c r="E294" s="168">
        <v>550</v>
      </c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</row>
    <row r="295" spans="1:32" s="135" customFormat="1" ht="16.5" thickBot="1" x14ac:dyDescent="0.3">
      <c r="A295" s="169" t="s">
        <v>366</v>
      </c>
      <c r="B295" s="170">
        <f>B285+B290</f>
        <v>22444</v>
      </c>
      <c r="C295" s="170">
        <f>C285+C290</f>
        <v>16600</v>
      </c>
      <c r="D295" s="170">
        <f>D285+D290</f>
        <v>18150</v>
      </c>
      <c r="E295" s="171">
        <f>E285+E290</f>
        <v>18500</v>
      </c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</row>
    <row r="296" spans="1:32" s="135" customFormat="1" ht="39" customHeight="1" thickBot="1" x14ac:dyDescent="0.3">
      <c r="A296" s="172" t="s">
        <v>138</v>
      </c>
      <c r="B296" s="491" t="s">
        <v>285</v>
      </c>
      <c r="C296" s="492"/>
      <c r="D296" s="492"/>
      <c r="E296" s="493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</row>
    <row r="297" spans="1:32" s="135" customFormat="1" ht="60" customHeight="1" thickBot="1" x14ac:dyDescent="0.3">
      <c r="A297" s="133" t="s">
        <v>286</v>
      </c>
      <c r="B297" s="133" t="s">
        <v>287</v>
      </c>
      <c r="C297" s="173" t="s">
        <v>239</v>
      </c>
      <c r="D297" s="494" t="s">
        <v>288</v>
      </c>
      <c r="E297" s="495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</row>
    <row r="298" spans="1:32" s="135" customFormat="1" ht="16.5" thickBot="1" x14ac:dyDescent="0.3">
      <c r="A298" s="136" t="s">
        <v>32</v>
      </c>
      <c r="B298" s="483" t="s">
        <v>250</v>
      </c>
      <c r="C298" s="484"/>
      <c r="D298" s="484"/>
      <c r="E298" s="485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</row>
    <row r="299" spans="1:32" s="135" customFormat="1" ht="16.5" thickBot="1" x14ac:dyDescent="0.3">
      <c r="A299" s="136" t="s">
        <v>34</v>
      </c>
      <c r="B299" s="486" t="s">
        <v>242</v>
      </c>
      <c r="C299" s="487"/>
      <c r="D299" s="487"/>
      <c r="E299" s="488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</row>
    <row r="300" spans="1:32" s="135" customFormat="1" ht="15.75" x14ac:dyDescent="0.25">
      <c r="A300" s="456"/>
      <c r="B300" s="99">
        <v>2019</v>
      </c>
      <c r="C300" s="99">
        <v>2020</v>
      </c>
      <c r="D300" s="99">
        <v>2021</v>
      </c>
      <c r="E300" s="99">
        <v>2022</v>
      </c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</row>
    <row r="301" spans="1:32" s="135" customFormat="1" ht="16.5" thickBot="1" x14ac:dyDescent="0.3">
      <c r="A301" s="457"/>
      <c r="B301" s="100" t="s">
        <v>13</v>
      </c>
      <c r="C301" s="100" t="s">
        <v>14</v>
      </c>
      <c r="D301" s="100" t="s">
        <v>14</v>
      </c>
      <c r="E301" s="99" t="s">
        <v>14</v>
      </c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</row>
    <row r="302" spans="1:32" s="135" customFormat="1" ht="16.5" thickBot="1" x14ac:dyDescent="0.3">
      <c r="A302" s="87" t="s">
        <v>36</v>
      </c>
      <c r="B302" s="204">
        <v>1</v>
      </c>
      <c r="C302" s="204">
        <v>1</v>
      </c>
      <c r="D302" s="174">
        <v>1</v>
      </c>
      <c r="E302" s="175">
        <v>1</v>
      </c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</row>
    <row r="303" spans="1:32" s="135" customFormat="1" ht="16.5" thickBot="1" x14ac:dyDescent="0.3">
      <c r="A303" s="87" t="s">
        <v>37</v>
      </c>
      <c r="B303" s="101">
        <f>B321</f>
        <v>8216</v>
      </c>
      <c r="C303" s="101">
        <f t="shared" ref="C303:E303" si="15">C321</f>
        <v>6100</v>
      </c>
      <c r="D303" s="101">
        <f t="shared" si="15"/>
        <v>6100</v>
      </c>
      <c r="E303" s="101">
        <f t="shared" si="15"/>
        <v>6250</v>
      </c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</row>
    <row r="304" spans="1:32" s="135" customFormat="1" ht="16.5" thickBot="1" x14ac:dyDescent="0.3">
      <c r="A304" s="87" t="s">
        <v>38</v>
      </c>
      <c r="B304" s="101">
        <f>B303/B302</f>
        <v>8216</v>
      </c>
      <c r="C304" s="101">
        <f t="shared" ref="C304:D304" si="16">C303/C302</f>
        <v>6100</v>
      </c>
      <c r="D304" s="101">
        <f t="shared" si="16"/>
        <v>6100</v>
      </c>
      <c r="E304" s="101">
        <f>E303/D302</f>
        <v>6250</v>
      </c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</row>
    <row r="305" spans="1:32" s="135" customFormat="1" ht="16.5" thickBot="1" x14ac:dyDescent="0.3">
      <c r="A305" s="87" t="s">
        <v>39</v>
      </c>
      <c r="B305" s="204" t="s">
        <v>40</v>
      </c>
      <c r="C305" s="105">
        <f>C302/B302-1</f>
        <v>0</v>
      </c>
      <c r="D305" s="105">
        <f t="shared" ref="D305:E305" si="17">D302/C302-1</f>
        <v>0</v>
      </c>
      <c r="E305" s="105">
        <f t="shared" si="17"/>
        <v>0</v>
      </c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</row>
    <row r="306" spans="1:32" s="135" customFormat="1" ht="16.5" thickBot="1" x14ac:dyDescent="0.3">
      <c r="A306" s="87" t="s">
        <v>41</v>
      </c>
      <c r="B306" s="204" t="s">
        <v>40</v>
      </c>
      <c r="C306" s="105">
        <f t="shared" ref="C306:E307" si="18">C303/B303-1</f>
        <v>-0.25754625121713726</v>
      </c>
      <c r="D306" s="105">
        <f t="shared" si="18"/>
        <v>0</v>
      </c>
      <c r="E306" s="105">
        <f t="shared" si="18"/>
        <v>2.4590163934426146E-2</v>
      </c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</row>
    <row r="307" spans="1:32" s="135" customFormat="1" ht="16.5" thickBot="1" x14ac:dyDescent="0.3">
      <c r="A307" s="87" t="s">
        <v>42</v>
      </c>
      <c r="B307" s="204" t="s">
        <v>40</v>
      </c>
      <c r="C307" s="105">
        <f t="shared" si="18"/>
        <v>-0.25754625121713726</v>
      </c>
      <c r="D307" s="105">
        <f t="shared" si="18"/>
        <v>0</v>
      </c>
      <c r="E307" s="105">
        <f t="shared" si="18"/>
        <v>2.4590163934426146E-2</v>
      </c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</row>
    <row r="308" spans="1:32" s="135" customFormat="1" ht="16.5" thickBot="1" x14ac:dyDescent="0.3">
      <c r="A308" s="467" t="s">
        <v>289</v>
      </c>
      <c r="B308" s="468"/>
      <c r="C308" s="468"/>
      <c r="D308" s="468"/>
      <c r="E308" s="469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</row>
    <row r="309" spans="1:32" s="135" customFormat="1" ht="15.75" x14ac:dyDescent="0.25">
      <c r="A309" s="456"/>
      <c r="B309" s="99">
        <v>2019</v>
      </c>
      <c r="C309" s="99">
        <v>2020</v>
      </c>
      <c r="D309" s="99">
        <v>2021</v>
      </c>
      <c r="E309" s="99">
        <v>2022</v>
      </c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</row>
    <row r="310" spans="1:32" s="135" customFormat="1" ht="16.5" thickBot="1" x14ac:dyDescent="0.3">
      <c r="A310" s="457"/>
      <c r="B310" s="100" t="s">
        <v>13</v>
      </c>
      <c r="C310" s="100" t="s">
        <v>14</v>
      </c>
      <c r="D310" s="100" t="s">
        <v>14</v>
      </c>
      <c r="E310" s="100" t="s">
        <v>14</v>
      </c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</row>
    <row r="311" spans="1:32" s="135" customFormat="1" ht="16.5" thickBot="1" x14ac:dyDescent="0.3">
      <c r="A311" s="137" t="s">
        <v>80</v>
      </c>
      <c r="B311" s="138">
        <f>B312+B313+B314+B315</f>
        <v>0</v>
      </c>
      <c r="C311" s="138">
        <f>C312+C313+C314+C315</f>
        <v>0</v>
      </c>
      <c r="D311" s="138">
        <f>D312+D313+D314+D315</f>
        <v>0</v>
      </c>
      <c r="E311" s="138">
        <f>E312+E313+E314+E315</f>
        <v>0</v>
      </c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</row>
    <row r="312" spans="1:32" s="135" customFormat="1" ht="16.5" thickBot="1" x14ac:dyDescent="0.3">
      <c r="A312" s="139" t="s">
        <v>45</v>
      </c>
      <c r="B312" s="138"/>
      <c r="C312" s="138"/>
      <c r="D312" s="138"/>
      <c r="E312" s="138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</row>
    <row r="313" spans="1:32" s="135" customFormat="1" ht="16.5" thickBot="1" x14ac:dyDescent="0.3">
      <c r="A313" s="139" t="s">
        <v>244</v>
      </c>
      <c r="B313" s="138">
        <v>0</v>
      </c>
      <c r="C313" s="138">
        <v>0</v>
      </c>
      <c r="D313" s="138">
        <v>0</v>
      </c>
      <c r="E313" s="138">
        <v>0</v>
      </c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</row>
    <row r="314" spans="1:32" s="135" customFormat="1" ht="16.5" thickBot="1" x14ac:dyDescent="0.3">
      <c r="A314" s="139" t="s">
        <v>245</v>
      </c>
      <c r="B314" s="138">
        <v>0</v>
      </c>
      <c r="C314" s="138">
        <v>0</v>
      </c>
      <c r="D314" s="138">
        <v>0</v>
      </c>
      <c r="E314" s="138">
        <v>0</v>
      </c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</row>
    <row r="315" spans="1:32" s="135" customFormat="1" ht="16.5" thickBot="1" x14ac:dyDescent="0.3">
      <c r="A315" s="139" t="s">
        <v>246</v>
      </c>
      <c r="B315" s="138">
        <v>0</v>
      </c>
      <c r="C315" s="138">
        <v>0</v>
      </c>
      <c r="D315" s="138">
        <v>0</v>
      </c>
      <c r="E315" s="138">
        <v>0</v>
      </c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</row>
    <row r="316" spans="1:32" s="135" customFormat="1" ht="16.5" thickBot="1" x14ac:dyDescent="0.3">
      <c r="A316" s="137" t="s">
        <v>81</v>
      </c>
      <c r="B316" s="176">
        <f>B317+B318+B319+B320</f>
        <v>8216</v>
      </c>
      <c r="C316" s="176">
        <f t="shared" ref="C316:E316" si="19">C317+C318+C319+C320</f>
        <v>6100</v>
      </c>
      <c r="D316" s="176">
        <f t="shared" si="19"/>
        <v>6100</v>
      </c>
      <c r="E316" s="176">
        <f t="shared" si="19"/>
        <v>6250</v>
      </c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</row>
    <row r="317" spans="1:32" s="135" customFormat="1" ht="16.5" thickBot="1" x14ac:dyDescent="0.3">
      <c r="A317" s="177" t="s">
        <v>45</v>
      </c>
      <c r="B317" s="178"/>
      <c r="C317" s="179"/>
      <c r="D317" s="179"/>
      <c r="E317" s="180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</row>
    <row r="318" spans="1:32" s="135" customFormat="1" ht="16.5" thickBot="1" x14ac:dyDescent="0.3">
      <c r="A318" s="177" t="s">
        <v>244</v>
      </c>
      <c r="B318" s="181">
        <v>7050</v>
      </c>
      <c r="C318" s="141">
        <v>5000</v>
      </c>
      <c r="D318" s="141">
        <v>5000</v>
      </c>
      <c r="E318" s="182">
        <v>5000</v>
      </c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</row>
    <row r="319" spans="1:32" s="135" customFormat="1" ht="16.5" thickBot="1" x14ac:dyDescent="0.3">
      <c r="A319" s="177" t="s">
        <v>245</v>
      </c>
      <c r="B319" s="271">
        <v>766</v>
      </c>
      <c r="C319" s="141">
        <v>800</v>
      </c>
      <c r="D319" s="141">
        <v>800</v>
      </c>
      <c r="E319" s="183">
        <v>950</v>
      </c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</row>
    <row r="320" spans="1:32" s="135" customFormat="1" ht="16.5" thickBot="1" x14ac:dyDescent="0.3">
      <c r="A320" s="177" t="s">
        <v>246</v>
      </c>
      <c r="B320" s="181">
        <v>400</v>
      </c>
      <c r="C320" s="141">
        <v>300</v>
      </c>
      <c r="D320" s="141">
        <v>300</v>
      </c>
      <c r="E320" s="183">
        <v>300</v>
      </c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</row>
    <row r="321" spans="1:32" s="135" customFormat="1" ht="16.5" thickBot="1" x14ac:dyDescent="0.3">
      <c r="A321" s="272" t="s">
        <v>290</v>
      </c>
      <c r="B321" s="184">
        <f>B311+B316</f>
        <v>8216</v>
      </c>
      <c r="C321" s="140">
        <f t="shared" ref="C321:E321" si="20">C311+C316</f>
        <v>6100</v>
      </c>
      <c r="D321" s="140">
        <f t="shared" si="20"/>
        <v>6100</v>
      </c>
      <c r="E321" s="167">
        <f t="shared" si="20"/>
        <v>6250</v>
      </c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</row>
    <row r="322" spans="1:32" s="135" customFormat="1" ht="32.25" thickBot="1" x14ac:dyDescent="0.3">
      <c r="A322" s="185" t="s">
        <v>138</v>
      </c>
      <c r="B322" s="478" t="s">
        <v>291</v>
      </c>
      <c r="C322" s="479"/>
      <c r="D322" s="479"/>
      <c r="E322" s="480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</row>
    <row r="323" spans="1:32" s="135" customFormat="1" ht="63.75" thickBot="1" x14ac:dyDescent="0.3">
      <c r="A323" s="133" t="s">
        <v>292</v>
      </c>
      <c r="B323" s="133" t="s">
        <v>293</v>
      </c>
      <c r="C323" s="173" t="s">
        <v>239</v>
      </c>
      <c r="D323" s="481" t="s">
        <v>294</v>
      </c>
      <c r="E323" s="482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</row>
    <row r="324" spans="1:32" s="135" customFormat="1" ht="16.5" thickBot="1" x14ac:dyDescent="0.3">
      <c r="A324" s="136" t="s">
        <v>32</v>
      </c>
      <c r="B324" s="483" t="s">
        <v>250</v>
      </c>
      <c r="C324" s="484"/>
      <c r="D324" s="484"/>
      <c r="E324" s="485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</row>
    <row r="325" spans="1:32" s="135" customFormat="1" ht="16.5" thickBot="1" x14ac:dyDescent="0.3">
      <c r="A325" s="136" t="s">
        <v>34</v>
      </c>
      <c r="B325" s="486" t="s">
        <v>242</v>
      </c>
      <c r="C325" s="487"/>
      <c r="D325" s="487"/>
      <c r="E325" s="488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</row>
    <row r="326" spans="1:32" s="135" customFormat="1" ht="15.75" x14ac:dyDescent="0.25">
      <c r="A326" s="456"/>
      <c r="B326" s="99">
        <v>2019</v>
      </c>
      <c r="C326" s="99">
        <v>2020</v>
      </c>
      <c r="D326" s="99">
        <v>2021</v>
      </c>
      <c r="E326" s="99">
        <v>2022</v>
      </c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</row>
    <row r="327" spans="1:32" s="135" customFormat="1" ht="16.5" thickBot="1" x14ac:dyDescent="0.3">
      <c r="A327" s="457"/>
      <c r="B327" s="100" t="s">
        <v>13</v>
      </c>
      <c r="C327" s="100" t="s">
        <v>14</v>
      </c>
      <c r="D327" s="100" t="s">
        <v>14</v>
      </c>
      <c r="E327" s="100" t="s">
        <v>14</v>
      </c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</row>
    <row r="328" spans="1:32" s="135" customFormat="1" ht="16.5" thickBot="1" x14ac:dyDescent="0.3">
      <c r="A328" s="87" t="s">
        <v>36</v>
      </c>
      <c r="B328" s="204">
        <v>1</v>
      </c>
      <c r="C328" s="204">
        <v>1</v>
      </c>
      <c r="D328" s="204">
        <v>1</v>
      </c>
      <c r="E328" s="204">
        <v>1</v>
      </c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</row>
    <row r="329" spans="1:32" s="135" customFormat="1" ht="16.5" thickBot="1" x14ac:dyDescent="0.3">
      <c r="A329" s="87" t="s">
        <v>37</v>
      </c>
      <c r="B329" s="101">
        <f>B347</f>
        <v>5600</v>
      </c>
      <c r="C329" s="101">
        <f t="shared" ref="C329:E329" si="21">C347</f>
        <v>6100</v>
      </c>
      <c r="D329" s="101">
        <f t="shared" si="21"/>
        <v>6100</v>
      </c>
      <c r="E329" s="101">
        <f t="shared" si="21"/>
        <v>6200</v>
      </c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</row>
    <row r="330" spans="1:32" s="135" customFormat="1" ht="16.5" thickBot="1" x14ac:dyDescent="0.3">
      <c r="A330" s="87" t="s">
        <v>38</v>
      </c>
      <c r="B330" s="101">
        <f>B329/B328</f>
        <v>5600</v>
      </c>
      <c r="C330" s="101">
        <f>C329/C328</f>
        <v>6100</v>
      </c>
      <c r="D330" s="101">
        <f>D329/D328</f>
        <v>6100</v>
      </c>
      <c r="E330" s="101">
        <f>E329/E328</f>
        <v>6200</v>
      </c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</row>
    <row r="331" spans="1:32" s="135" customFormat="1" ht="16.5" thickBot="1" x14ac:dyDescent="0.3">
      <c r="A331" s="87" t="s">
        <v>39</v>
      </c>
      <c r="B331" s="204" t="s">
        <v>40</v>
      </c>
      <c r="C331" s="105">
        <f t="shared" ref="C331:E333" si="22">C328/B328-1</f>
        <v>0</v>
      </c>
      <c r="D331" s="105">
        <f t="shared" si="22"/>
        <v>0</v>
      </c>
      <c r="E331" s="105">
        <f t="shared" si="22"/>
        <v>0</v>
      </c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</row>
    <row r="332" spans="1:32" s="135" customFormat="1" ht="16.5" thickBot="1" x14ac:dyDescent="0.3">
      <c r="A332" s="87" t="s">
        <v>41</v>
      </c>
      <c r="B332" s="204" t="s">
        <v>40</v>
      </c>
      <c r="C332" s="105">
        <f t="shared" si="22"/>
        <v>8.9285714285714191E-2</v>
      </c>
      <c r="D332" s="105">
        <f t="shared" si="22"/>
        <v>0</v>
      </c>
      <c r="E332" s="105">
        <f t="shared" si="22"/>
        <v>1.6393442622950838E-2</v>
      </c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</row>
    <row r="333" spans="1:32" s="135" customFormat="1" ht="16.5" thickBot="1" x14ac:dyDescent="0.3">
      <c r="A333" s="87" t="s">
        <v>42</v>
      </c>
      <c r="B333" s="204" t="s">
        <v>40</v>
      </c>
      <c r="C333" s="105">
        <f t="shared" si="22"/>
        <v>8.9285714285714191E-2</v>
      </c>
      <c r="D333" s="105">
        <f t="shared" si="22"/>
        <v>0</v>
      </c>
      <c r="E333" s="105">
        <f t="shared" si="22"/>
        <v>1.6393442622950838E-2</v>
      </c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</row>
    <row r="334" spans="1:32" s="135" customFormat="1" ht="16.5" thickBot="1" x14ac:dyDescent="0.3">
      <c r="A334" s="467" t="s">
        <v>295</v>
      </c>
      <c r="B334" s="468"/>
      <c r="C334" s="468"/>
      <c r="D334" s="468"/>
      <c r="E334" s="469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</row>
    <row r="335" spans="1:32" s="135" customFormat="1" ht="15.75" x14ac:dyDescent="0.25">
      <c r="A335" s="456"/>
      <c r="B335" s="99">
        <v>2019</v>
      </c>
      <c r="C335" s="99">
        <v>2020</v>
      </c>
      <c r="D335" s="99">
        <v>2021</v>
      </c>
      <c r="E335" s="99">
        <v>2022</v>
      </c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</row>
    <row r="336" spans="1:32" s="135" customFormat="1" ht="16.5" thickBot="1" x14ac:dyDescent="0.3">
      <c r="A336" s="457"/>
      <c r="B336" s="100" t="s">
        <v>13</v>
      </c>
      <c r="C336" s="100" t="s">
        <v>14</v>
      </c>
      <c r="D336" s="100" t="s">
        <v>14</v>
      </c>
      <c r="E336" s="100" t="s">
        <v>14</v>
      </c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</row>
    <row r="337" spans="1:32" s="135" customFormat="1" ht="16.5" thickBot="1" x14ac:dyDescent="0.3">
      <c r="A337" s="137" t="s">
        <v>80</v>
      </c>
      <c r="B337" s="138">
        <f>B338+B339+B340+B341</f>
        <v>0</v>
      </c>
      <c r="C337" s="138">
        <f>C338+C339+C340+C341</f>
        <v>0</v>
      </c>
      <c r="D337" s="138">
        <f>D338+D339+D340+D341</f>
        <v>0</v>
      </c>
      <c r="E337" s="138">
        <f>E338+E339+E340+E341</f>
        <v>0</v>
      </c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</row>
    <row r="338" spans="1:32" s="135" customFormat="1" ht="16.5" thickBot="1" x14ac:dyDescent="0.3">
      <c r="A338" s="139" t="s">
        <v>45</v>
      </c>
      <c r="B338" s="138"/>
      <c r="C338" s="138"/>
      <c r="D338" s="138"/>
      <c r="E338" s="138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</row>
    <row r="339" spans="1:32" s="135" customFormat="1" ht="16.5" thickBot="1" x14ac:dyDescent="0.3">
      <c r="A339" s="139" t="s">
        <v>244</v>
      </c>
      <c r="B339" s="138">
        <v>0</v>
      </c>
      <c r="C339" s="138">
        <v>0</v>
      </c>
      <c r="D339" s="138">
        <v>0</v>
      </c>
      <c r="E339" s="138">
        <v>0</v>
      </c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</row>
    <row r="340" spans="1:32" s="135" customFormat="1" ht="16.5" thickBot="1" x14ac:dyDescent="0.3">
      <c r="A340" s="139" t="s">
        <v>245</v>
      </c>
      <c r="B340" s="138">
        <v>0</v>
      </c>
      <c r="C340" s="138">
        <v>0</v>
      </c>
      <c r="D340" s="138">
        <v>0</v>
      </c>
      <c r="E340" s="138">
        <v>0</v>
      </c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</row>
    <row r="341" spans="1:32" s="135" customFormat="1" ht="16.5" thickBot="1" x14ac:dyDescent="0.3">
      <c r="A341" s="139" t="s">
        <v>246</v>
      </c>
      <c r="B341" s="138">
        <v>0</v>
      </c>
      <c r="C341" s="138">
        <v>0</v>
      </c>
      <c r="D341" s="138">
        <v>0</v>
      </c>
      <c r="E341" s="138">
        <v>0</v>
      </c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</row>
    <row r="342" spans="1:32" s="135" customFormat="1" ht="16.5" thickBot="1" x14ac:dyDescent="0.3">
      <c r="A342" s="137" t="s">
        <v>81</v>
      </c>
      <c r="B342" s="140">
        <f>B343+B344+B345+B346</f>
        <v>5600</v>
      </c>
      <c r="C342" s="140">
        <f>C343+C344+C345+C346</f>
        <v>6100</v>
      </c>
      <c r="D342" s="140">
        <f>D343+D344+D345+D346</f>
        <v>6100</v>
      </c>
      <c r="E342" s="140">
        <f>E343+E344+E345+E346</f>
        <v>6200</v>
      </c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</row>
    <row r="343" spans="1:32" s="135" customFormat="1" ht="16.5" thickBot="1" x14ac:dyDescent="0.3">
      <c r="A343" s="139" t="s">
        <v>45</v>
      </c>
      <c r="B343" s="140"/>
      <c r="C343" s="140"/>
      <c r="D343" s="140"/>
      <c r="E343" s="140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</row>
    <row r="344" spans="1:32" s="135" customFormat="1" ht="16.5" thickBot="1" x14ac:dyDescent="0.3">
      <c r="A344" s="139" t="s">
        <v>244</v>
      </c>
      <c r="B344" s="138">
        <v>5000</v>
      </c>
      <c r="C344" s="141">
        <v>5000</v>
      </c>
      <c r="D344" s="141">
        <v>5000</v>
      </c>
      <c r="E344" s="141">
        <v>5000</v>
      </c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</row>
    <row r="345" spans="1:32" s="135" customFormat="1" ht="16.5" thickBot="1" x14ac:dyDescent="0.3">
      <c r="A345" s="139" t="s">
        <v>245</v>
      </c>
      <c r="B345" s="268">
        <v>300</v>
      </c>
      <c r="C345" s="268">
        <f>300+600</f>
        <v>900</v>
      </c>
      <c r="D345" s="268">
        <f>300+600</f>
        <v>900</v>
      </c>
      <c r="E345" s="268">
        <f>400+600</f>
        <v>1000</v>
      </c>
      <c r="F345" s="273"/>
      <c r="G345" s="273"/>
      <c r="H345" s="273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</row>
    <row r="346" spans="1:32" s="135" customFormat="1" ht="16.5" thickBot="1" x14ac:dyDescent="0.3">
      <c r="A346" s="139" t="s">
        <v>246</v>
      </c>
      <c r="B346" s="138">
        <v>300</v>
      </c>
      <c r="C346" s="141">
        <v>200</v>
      </c>
      <c r="D346" s="141">
        <v>200</v>
      </c>
      <c r="E346" s="141">
        <v>200</v>
      </c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</row>
    <row r="347" spans="1:32" s="135" customFormat="1" ht="16.5" thickBot="1" x14ac:dyDescent="0.3">
      <c r="A347" s="146" t="s">
        <v>296</v>
      </c>
      <c r="B347" s="140">
        <f>B337+B342</f>
        <v>5600</v>
      </c>
      <c r="C347" s="140">
        <f>C337+C342</f>
        <v>6100</v>
      </c>
      <c r="D347" s="140">
        <f>D337+D342</f>
        <v>6100</v>
      </c>
      <c r="E347" s="140">
        <f>E337+E342</f>
        <v>6200</v>
      </c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</row>
    <row r="348" spans="1:32" s="104" customFormat="1" ht="32.25" thickBot="1" x14ac:dyDescent="0.3">
      <c r="A348" s="186" t="s">
        <v>138</v>
      </c>
      <c r="B348" s="470" t="s">
        <v>297</v>
      </c>
      <c r="C348" s="471"/>
      <c r="D348" s="471"/>
      <c r="E348" s="472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</row>
    <row r="349" spans="1:32" s="104" customFormat="1" ht="63.75" thickBot="1" x14ac:dyDescent="0.3">
      <c r="A349" s="186" t="s">
        <v>298</v>
      </c>
      <c r="B349" s="186" t="s">
        <v>299</v>
      </c>
      <c r="C349" s="187" t="s">
        <v>239</v>
      </c>
      <c r="D349" s="473" t="s">
        <v>300</v>
      </c>
      <c r="E349" s="47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</row>
    <row r="350" spans="1:32" ht="36" customHeight="1" thickBot="1" x14ac:dyDescent="0.3">
      <c r="A350" s="188" t="s">
        <v>32</v>
      </c>
      <c r="B350" s="475" t="s">
        <v>301</v>
      </c>
      <c r="C350" s="476"/>
      <c r="D350" s="476"/>
      <c r="E350" s="477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</row>
    <row r="351" spans="1:32" ht="16.5" thickBot="1" x14ac:dyDescent="0.3">
      <c r="A351" s="120" t="s">
        <v>34</v>
      </c>
      <c r="B351" s="453" t="s">
        <v>242</v>
      </c>
      <c r="C351" s="454"/>
      <c r="D351" s="454"/>
      <c r="E351" s="455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</row>
    <row r="352" spans="1:32" ht="15.75" x14ac:dyDescent="0.25">
      <c r="A352" s="456"/>
      <c r="B352" s="99">
        <v>2019</v>
      </c>
      <c r="C352" s="99">
        <v>2020</v>
      </c>
      <c r="D352" s="99">
        <v>2021</v>
      </c>
      <c r="E352" s="99">
        <v>2022</v>
      </c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</row>
    <row r="353" spans="1:32" ht="16.5" thickBot="1" x14ac:dyDescent="0.3">
      <c r="A353" s="457"/>
      <c r="B353" s="100" t="s">
        <v>13</v>
      </c>
      <c r="C353" s="100" t="s">
        <v>14</v>
      </c>
      <c r="D353" s="100" t="s">
        <v>14</v>
      </c>
      <c r="E353" s="100" t="s">
        <v>14</v>
      </c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</row>
    <row r="354" spans="1:32" ht="16.5" thickBot="1" x14ac:dyDescent="0.3">
      <c r="A354" s="87" t="s">
        <v>36</v>
      </c>
      <c r="B354" s="204">
        <v>1</v>
      </c>
      <c r="C354" s="204">
        <v>1</v>
      </c>
      <c r="D354" s="204">
        <v>0</v>
      </c>
      <c r="E354" s="204">
        <v>0</v>
      </c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</row>
    <row r="355" spans="1:32" ht="16.5" thickBot="1" x14ac:dyDescent="0.3">
      <c r="A355" s="87" t="s">
        <v>37</v>
      </c>
      <c r="B355" s="101">
        <f>B373</f>
        <v>31256</v>
      </c>
      <c r="C355" s="101">
        <f>C373</f>
        <v>20830</v>
      </c>
      <c r="D355" s="101">
        <f>D373</f>
        <v>0</v>
      </c>
      <c r="E355" s="101">
        <f>E373</f>
        <v>0</v>
      </c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</row>
    <row r="356" spans="1:32" ht="16.5" thickBot="1" x14ac:dyDescent="0.3">
      <c r="A356" s="87" t="s">
        <v>38</v>
      </c>
      <c r="B356" s="101">
        <f>B355/B354</f>
        <v>31256</v>
      </c>
      <c r="C356" s="101">
        <f>C355/C354</f>
        <v>20830</v>
      </c>
      <c r="D356" s="101" t="e">
        <f>D355/D354</f>
        <v>#DIV/0!</v>
      </c>
      <c r="E356" s="101" t="e">
        <f>E355/E354</f>
        <v>#DIV/0!</v>
      </c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</row>
    <row r="357" spans="1:32" ht="16.5" thickBot="1" x14ac:dyDescent="0.3">
      <c r="A357" s="87" t="s">
        <v>39</v>
      </c>
      <c r="B357" s="204" t="s">
        <v>40</v>
      </c>
      <c r="C357" s="105">
        <f t="shared" ref="C357:E359" si="23">C354/B354-1</f>
        <v>0</v>
      </c>
      <c r="D357" s="105">
        <f t="shared" si="23"/>
        <v>-1</v>
      </c>
      <c r="E357" s="105" t="e">
        <f t="shared" si="23"/>
        <v>#DIV/0!</v>
      </c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</row>
    <row r="358" spans="1:32" ht="16.5" thickBot="1" x14ac:dyDescent="0.3">
      <c r="A358" s="87" t="s">
        <v>41</v>
      </c>
      <c r="B358" s="204" t="s">
        <v>40</v>
      </c>
      <c r="C358" s="105">
        <f t="shared" si="23"/>
        <v>-0.33356795495264913</v>
      </c>
      <c r="D358" s="105">
        <f t="shared" si="23"/>
        <v>-1</v>
      </c>
      <c r="E358" s="105" t="e">
        <f t="shared" si="23"/>
        <v>#DIV/0!</v>
      </c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</row>
    <row r="359" spans="1:32" ht="16.5" thickBot="1" x14ac:dyDescent="0.3">
      <c r="A359" s="87" t="s">
        <v>42</v>
      </c>
      <c r="B359" s="204" t="s">
        <v>40</v>
      </c>
      <c r="C359" s="105">
        <f t="shared" si="23"/>
        <v>-0.33356795495264913</v>
      </c>
      <c r="D359" s="105" t="e">
        <f t="shared" si="23"/>
        <v>#DIV/0!</v>
      </c>
      <c r="E359" s="105" t="e">
        <f t="shared" si="23"/>
        <v>#DIV/0!</v>
      </c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</row>
    <row r="360" spans="1:32" ht="16.5" thickBot="1" x14ac:dyDescent="0.3">
      <c r="A360" s="458" t="s">
        <v>302</v>
      </c>
      <c r="B360" s="459"/>
      <c r="C360" s="459"/>
      <c r="D360" s="459"/>
      <c r="E360" s="460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</row>
    <row r="361" spans="1:32" ht="15.75" x14ac:dyDescent="0.25">
      <c r="A361" s="456"/>
      <c r="B361" s="99">
        <v>2019</v>
      </c>
      <c r="C361" s="99">
        <v>2020</v>
      </c>
      <c r="D361" s="99">
        <v>2021</v>
      </c>
      <c r="E361" s="99">
        <v>2022</v>
      </c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</row>
    <row r="362" spans="1:32" ht="16.5" thickBot="1" x14ac:dyDescent="0.3">
      <c r="A362" s="457"/>
      <c r="B362" s="100" t="s">
        <v>13</v>
      </c>
      <c r="C362" s="100" t="s">
        <v>14</v>
      </c>
      <c r="D362" s="100" t="s">
        <v>14</v>
      </c>
      <c r="E362" s="100" t="s">
        <v>14</v>
      </c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</row>
    <row r="363" spans="1:32" ht="16.5" thickBot="1" x14ac:dyDescent="0.3">
      <c r="A363" s="106" t="s">
        <v>80</v>
      </c>
      <c r="B363" s="107">
        <f>B364+B365+B366+B367</f>
        <v>0</v>
      </c>
      <c r="C363" s="107">
        <f>C364+C365+C366+C367</f>
        <v>0</v>
      </c>
      <c r="D363" s="107">
        <f>D364+D365+D366+D367</f>
        <v>0</v>
      </c>
      <c r="E363" s="107">
        <f>E364+E365+E366+E367</f>
        <v>0</v>
      </c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</row>
    <row r="364" spans="1:32" ht="16.5" thickBot="1" x14ac:dyDescent="0.3">
      <c r="A364" s="108" t="s">
        <v>45</v>
      </c>
      <c r="B364" s="107"/>
      <c r="C364" s="107"/>
      <c r="D364" s="107"/>
      <c r="E364" s="107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</row>
    <row r="365" spans="1:32" ht="16.5" thickBot="1" x14ac:dyDescent="0.3">
      <c r="A365" s="108" t="s">
        <v>244</v>
      </c>
      <c r="B365" s="107">
        <v>0</v>
      </c>
      <c r="C365" s="107">
        <v>0</v>
      </c>
      <c r="D365" s="107">
        <v>0</v>
      </c>
      <c r="E365" s="107">
        <v>0</v>
      </c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</row>
    <row r="366" spans="1:32" ht="16.5" thickBot="1" x14ac:dyDescent="0.3">
      <c r="A366" s="108" t="s">
        <v>245</v>
      </c>
      <c r="B366" s="107">
        <v>0</v>
      </c>
      <c r="C366" s="107">
        <v>0</v>
      </c>
      <c r="D366" s="107">
        <v>0</v>
      </c>
      <c r="E366" s="107">
        <v>0</v>
      </c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</row>
    <row r="367" spans="1:32" ht="16.5" thickBot="1" x14ac:dyDescent="0.3">
      <c r="A367" s="108" t="s">
        <v>246</v>
      </c>
      <c r="B367" s="107">
        <v>0</v>
      </c>
      <c r="C367" s="107">
        <v>0</v>
      </c>
      <c r="D367" s="107">
        <v>0</v>
      </c>
      <c r="E367" s="107">
        <v>0</v>
      </c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</row>
    <row r="368" spans="1:32" ht="16.5" thickBot="1" x14ac:dyDescent="0.3">
      <c r="A368" s="106" t="s">
        <v>81</v>
      </c>
      <c r="B368" s="107">
        <f>B369+B370+B371+B372</f>
        <v>31256</v>
      </c>
      <c r="C368" s="107">
        <f>C369+C370+C371+C372</f>
        <v>20830</v>
      </c>
      <c r="D368" s="109">
        <f>D369+D370+D371+D372</f>
        <v>0</v>
      </c>
      <c r="E368" s="109">
        <f>E369+E370+E371+E372</f>
        <v>0</v>
      </c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</row>
    <row r="369" spans="1:32" ht="16.5" thickBot="1" x14ac:dyDescent="0.3">
      <c r="A369" s="108" t="s">
        <v>45</v>
      </c>
      <c r="B369" s="107"/>
      <c r="C369" s="107"/>
      <c r="D369" s="109"/>
      <c r="E369" s="109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</row>
    <row r="370" spans="1:32" ht="16.5" thickBot="1" x14ac:dyDescent="0.3">
      <c r="A370" s="108" t="s">
        <v>244</v>
      </c>
      <c r="B370" s="107">
        <v>30600</v>
      </c>
      <c r="C370" s="107">
        <f>95700-75420</f>
        <v>20280</v>
      </c>
      <c r="D370" s="107">
        <v>0</v>
      </c>
      <c r="E370" s="107">
        <v>0</v>
      </c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</row>
    <row r="371" spans="1:32" ht="16.5" thickBot="1" x14ac:dyDescent="0.3">
      <c r="A371" s="108" t="s">
        <v>245</v>
      </c>
      <c r="B371" s="107">
        <v>0</v>
      </c>
      <c r="C371" s="107">
        <v>0</v>
      </c>
      <c r="D371" s="107">
        <v>0</v>
      </c>
      <c r="E371" s="107">
        <v>0</v>
      </c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</row>
    <row r="372" spans="1:32" ht="16.5" thickBot="1" x14ac:dyDescent="0.3">
      <c r="A372" s="108" t="s">
        <v>246</v>
      </c>
      <c r="B372" s="274">
        <v>656</v>
      </c>
      <c r="C372" s="107">
        <f>1276-726</f>
        <v>550</v>
      </c>
      <c r="D372" s="107">
        <v>0</v>
      </c>
      <c r="E372" s="107">
        <v>0</v>
      </c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</row>
    <row r="373" spans="1:32" ht="16.5" thickBot="1" x14ac:dyDescent="0.3">
      <c r="A373" s="115" t="s">
        <v>303</v>
      </c>
      <c r="B373" s="107">
        <f>B363+B368</f>
        <v>31256</v>
      </c>
      <c r="C373" s="107">
        <f>C363+C368</f>
        <v>20830</v>
      </c>
      <c r="D373" s="109">
        <f>D363+D368</f>
        <v>0</v>
      </c>
      <c r="E373" s="109">
        <f>E363+E368</f>
        <v>0</v>
      </c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</row>
    <row r="374" spans="1:32" ht="32.25" thickBot="1" x14ac:dyDescent="0.3">
      <c r="A374" s="189" t="s">
        <v>138</v>
      </c>
      <c r="B374" s="464" t="s">
        <v>304</v>
      </c>
      <c r="C374" s="465"/>
      <c r="D374" s="464"/>
      <c r="E374" s="466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</row>
    <row r="375" spans="1:32" ht="63.75" thickBot="1" x14ac:dyDescent="0.3">
      <c r="A375" s="118" t="s">
        <v>305</v>
      </c>
      <c r="B375" s="118" t="s">
        <v>304</v>
      </c>
      <c r="C375" s="119" t="s">
        <v>239</v>
      </c>
      <c r="D375" s="461" t="s">
        <v>306</v>
      </c>
      <c r="E375" s="463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</row>
    <row r="376" spans="1:32" ht="16.5" thickBot="1" x14ac:dyDescent="0.3">
      <c r="A376" s="188" t="s">
        <v>32</v>
      </c>
      <c r="B376" s="451" t="s">
        <v>307</v>
      </c>
      <c r="C376" s="451"/>
      <c r="D376" s="451"/>
      <c r="E376" s="452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</row>
    <row r="377" spans="1:32" ht="16.5" thickBot="1" x14ac:dyDescent="0.3">
      <c r="A377" s="120" t="s">
        <v>34</v>
      </c>
      <c r="B377" s="453" t="s">
        <v>242</v>
      </c>
      <c r="C377" s="454"/>
      <c r="D377" s="454"/>
      <c r="E377" s="455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</row>
    <row r="378" spans="1:32" ht="15.75" x14ac:dyDescent="0.25">
      <c r="A378" s="456"/>
      <c r="B378" s="99">
        <v>2019</v>
      </c>
      <c r="C378" s="99">
        <v>2020</v>
      </c>
      <c r="D378" s="99">
        <v>2021</v>
      </c>
      <c r="E378" s="99">
        <v>2022</v>
      </c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</row>
    <row r="379" spans="1:32" ht="16.5" thickBot="1" x14ac:dyDescent="0.3">
      <c r="A379" s="457"/>
      <c r="B379" s="100" t="s">
        <v>13</v>
      </c>
      <c r="C379" s="100" t="s">
        <v>14</v>
      </c>
      <c r="D379" s="99" t="s">
        <v>14</v>
      </c>
      <c r="E379" s="100" t="s">
        <v>14</v>
      </c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</row>
    <row r="380" spans="1:32" ht="16.5" thickBot="1" x14ac:dyDescent="0.3">
      <c r="A380" s="87" t="s">
        <v>36</v>
      </c>
      <c r="B380" s="204">
        <v>1</v>
      </c>
      <c r="C380" s="174">
        <v>1</v>
      </c>
      <c r="D380" s="190">
        <v>0</v>
      </c>
      <c r="E380" s="84">
        <v>0</v>
      </c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</row>
    <row r="381" spans="1:32" ht="16.5" thickBot="1" x14ac:dyDescent="0.3">
      <c r="A381" s="87" t="s">
        <v>37</v>
      </c>
      <c r="B381" s="101">
        <f>B399</f>
        <v>113420</v>
      </c>
      <c r="C381" s="101">
        <f>C399</f>
        <v>19500</v>
      </c>
      <c r="D381" s="101">
        <f>D399</f>
        <v>4580</v>
      </c>
      <c r="E381" s="101">
        <f>E399</f>
        <v>0</v>
      </c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</row>
    <row r="382" spans="1:32" ht="16.5" thickBot="1" x14ac:dyDescent="0.3">
      <c r="A382" s="87" t="s">
        <v>38</v>
      </c>
      <c r="B382" s="101">
        <f>B381/B380</f>
        <v>113420</v>
      </c>
      <c r="C382" s="101">
        <f>C381/B380</f>
        <v>19500</v>
      </c>
      <c r="D382" s="101">
        <f>D381/C380</f>
        <v>4580</v>
      </c>
      <c r="E382" s="101" t="e">
        <f>E381/E380</f>
        <v>#DIV/0!</v>
      </c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</row>
    <row r="383" spans="1:32" ht="16.5" thickBot="1" x14ac:dyDescent="0.3">
      <c r="A383" s="87" t="s">
        <v>39</v>
      </c>
      <c r="B383" s="204" t="s">
        <v>40</v>
      </c>
      <c r="C383" s="105">
        <f>C380/B380-1</f>
        <v>0</v>
      </c>
      <c r="D383" s="105">
        <f t="shared" ref="D383:E383" si="24">D380/C380-1</f>
        <v>-1</v>
      </c>
      <c r="E383" s="105" t="e">
        <f t="shared" si="24"/>
        <v>#DIV/0!</v>
      </c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</row>
    <row r="384" spans="1:32" ht="16.5" thickBot="1" x14ac:dyDescent="0.3">
      <c r="A384" s="87" t="s">
        <v>41</v>
      </c>
      <c r="B384" s="204" t="s">
        <v>40</v>
      </c>
      <c r="C384" s="105">
        <f t="shared" ref="C384:E385" si="25">C381/B381-1</f>
        <v>-0.82807265032622113</v>
      </c>
      <c r="D384" s="105">
        <f t="shared" si="25"/>
        <v>-0.76512820512820512</v>
      </c>
      <c r="E384" s="105">
        <f t="shared" si="25"/>
        <v>-1</v>
      </c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</row>
    <row r="385" spans="1:32" ht="16.5" thickBot="1" x14ac:dyDescent="0.3">
      <c r="A385" s="87" t="s">
        <v>42</v>
      </c>
      <c r="B385" s="204" t="s">
        <v>40</v>
      </c>
      <c r="C385" s="105">
        <f t="shared" si="25"/>
        <v>-0.82807265032622113</v>
      </c>
      <c r="D385" s="105">
        <f t="shared" si="25"/>
        <v>-0.76512820512820512</v>
      </c>
      <c r="E385" s="105" t="e">
        <f t="shared" si="25"/>
        <v>#DIV/0!</v>
      </c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</row>
    <row r="386" spans="1:32" ht="16.5" thickBot="1" x14ac:dyDescent="0.3">
      <c r="A386" s="458" t="s">
        <v>308</v>
      </c>
      <c r="B386" s="459"/>
      <c r="C386" s="459"/>
      <c r="D386" s="459"/>
      <c r="E386" s="460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</row>
    <row r="387" spans="1:32" ht="15.75" x14ac:dyDescent="0.25">
      <c r="A387" s="456"/>
      <c r="B387" s="99">
        <v>2019</v>
      </c>
      <c r="C387" s="99">
        <v>2020</v>
      </c>
      <c r="D387" s="99">
        <v>2021</v>
      </c>
      <c r="E387" s="99">
        <v>2022</v>
      </c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</row>
    <row r="388" spans="1:32" ht="16.5" thickBot="1" x14ac:dyDescent="0.3">
      <c r="A388" s="457"/>
      <c r="B388" s="100" t="s">
        <v>13</v>
      </c>
      <c r="C388" s="100" t="s">
        <v>14</v>
      </c>
      <c r="D388" s="100" t="s">
        <v>14</v>
      </c>
      <c r="E388" s="100" t="s">
        <v>14</v>
      </c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</row>
    <row r="389" spans="1:32" ht="16.5" thickBot="1" x14ac:dyDescent="0.3">
      <c r="A389" s="106" t="s">
        <v>80</v>
      </c>
      <c r="B389" s="107">
        <f>B390+B391+B392+B393</f>
        <v>0</v>
      </c>
      <c r="C389" s="107">
        <f>C390+C391+C392+C393</f>
        <v>0</v>
      </c>
      <c r="D389" s="107">
        <f>D390+D391+D392+D393</f>
        <v>0</v>
      </c>
      <c r="E389" s="107">
        <f>E390+E391+E392+E393</f>
        <v>0</v>
      </c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</row>
    <row r="390" spans="1:32" ht="16.5" thickBot="1" x14ac:dyDescent="0.3">
      <c r="A390" s="108" t="s">
        <v>45</v>
      </c>
      <c r="B390" s="107"/>
      <c r="C390" s="107"/>
      <c r="D390" s="107"/>
      <c r="E390" s="107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</row>
    <row r="391" spans="1:32" ht="16.5" thickBot="1" x14ac:dyDescent="0.3">
      <c r="A391" s="108" t="s">
        <v>244</v>
      </c>
      <c r="B391" s="107">
        <v>0</v>
      </c>
      <c r="C391" s="107">
        <v>0</v>
      </c>
      <c r="D391" s="107">
        <v>0</v>
      </c>
      <c r="E391" s="107">
        <v>0</v>
      </c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</row>
    <row r="392" spans="1:32" ht="16.5" thickBot="1" x14ac:dyDescent="0.3">
      <c r="A392" s="108" t="s">
        <v>245</v>
      </c>
      <c r="B392" s="107">
        <v>0</v>
      </c>
      <c r="C392" s="107">
        <v>0</v>
      </c>
      <c r="D392" s="107">
        <v>0</v>
      </c>
      <c r="E392" s="107">
        <v>0</v>
      </c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</row>
    <row r="393" spans="1:32" ht="16.5" thickBot="1" x14ac:dyDescent="0.3">
      <c r="A393" s="108" t="s">
        <v>246</v>
      </c>
      <c r="B393" s="107">
        <v>0</v>
      </c>
      <c r="C393" s="107">
        <v>0</v>
      </c>
      <c r="D393" s="107">
        <v>0</v>
      </c>
      <c r="E393" s="107">
        <v>0</v>
      </c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</row>
    <row r="394" spans="1:32" ht="16.5" thickBot="1" x14ac:dyDescent="0.3">
      <c r="A394" s="106" t="s">
        <v>81</v>
      </c>
      <c r="B394" s="107">
        <f>B395+B396+B397+B398</f>
        <v>113420</v>
      </c>
      <c r="C394" s="107">
        <f>C395+C396+C397+C398</f>
        <v>19500</v>
      </c>
      <c r="D394" s="107">
        <f>D395+D396+D397+D398</f>
        <v>4580</v>
      </c>
      <c r="E394" s="109">
        <f>E395+E396+E397+E398</f>
        <v>0</v>
      </c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</row>
    <row r="395" spans="1:32" ht="16.5" thickBot="1" x14ac:dyDescent="0.3">
      <c r="A395" s="108" t="s">
        <v>45</v>
      </c>
      <c r="B395" s="107"/>
      <c r="C395" s="107"/>
      <c r="D395" s="107"/>
      <c r="E395" s="109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</row>
    <row r="396" spans="1:32" ht="16.5" thickBot="1" x14ac:dyDescent="0.3">
      <c r="A396" s="108" t="s">
        <v>244</v>
      </c>
      <c r="B396" s="274">
        <v>101620</v>
      </c>
      <c r="C396" s="107">
        <f>20566-1566</f>
        <v>19000</v>
      </c>
      <c r="D396" s="107">
        <f>25520-21440</f>
        <v>4080</v>
      </c>
      <c r="E396" s="107">
        <v>0</v>
      </c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</row>
    <row r="397" spans="1:32" ht="16.5" thickBot="1" x14ac:dyDescent="0.3">
      <c r="A397" s="108" t="s">
        <v>245</v>
      </c>
      <c r="B397" s="107">
        <v>0</v>
      </c>
      <c r="C397" s="107">
        <v>0</v>
      </c>
      <c r="D397" s="107">
        <v>0</v>
      </c>
      <c r="E397" s="107">
        <v>0</v>
      </c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</row>
    <row r="398" spans="1:32" ht="16.5" thickBot="1" x14ac:dyDescent="0.3">
      <c r="A398" s="108" t="s">
        <v>246</v>
      </c>
      <c r="B398" s="274">
        <v>11800</v>
      </c>
      <c r="C398" s="107">
        <f>13539-13039</f>
        <v>500</v>
      </c>
      <c r="D398" s="107">
        <f>17864-17364</f>
        <v>500</v>
      </c>
      <c r="E398" s="107">
        <v>0</v>
      </c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</row>
    <row r="399" spans="1:32" ht="16.5" thickBot="1" x14ac:dyDescent="0.3">
      <c r="A399" s="132" t="s">
        <v>309</v>
      </c>
      <c r="B399" s="107">
        <f>B389+B394</f>
        <v>113420</v>
      </c>
      <c r="C399" s="107">
        <f>C389+C394</f>
        <v>19500</v>
      </c>
      <c r="D399" s="107">
        <f>D389+D394</f>
        <v>4580</v>
      </c>
      <c r="E399" s="109">
        <f>E389+E394</f>
        <v>0</v>
      </c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</row>
    <row r="400" spans="1:32" ht="32.25" thickBot="1" x14ac:dyDescent="0.3">
      <c r="A400" s="118" t="s">
        <v>138</v>
      </c>
      <c r="B400" s="461" t="s">
        <v>310</v>
      </c>
      <c r="C400" s="462"/>
      <c r="D400" s="462"/>
      <c r="E400" s="463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</row>
    <row r="401" spans="1:32" ht="63.75" thickBot="1" x14ac:dyDescent="0.3">
      <c r="A401" s="118" t="s">
        <v>311</v>
      </c>
      <c r="B401" s="118" t="s">
        <v>310</v>
      </c>
      <c r="C401" s="119" t="s">
        <v>239</v>
      </c>
      <c r="D401" s="448" t="s">
        <v>312</v>
      </c>
      <c r="E401" s="449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</row>
    <row r="402" spans="1:32" ht="42.75" customHeight="1" thickBot="1" x14ac:dyDescent="0.3">
      <c r="A402" s="120" t="s">
        <v>32</v>
      </c>
      <c r="B402" s="450" t="s">
        <v>250</v>
      </c>
      <c r="C402" s="451"/>
      <c r="D402" s="451"/>
      <c r="E402" s="452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</row>
    <row r="403" spans="1:32" ht="16.5" thickBot="1" x14ac:dyDescent="0.3">
      <c r="A403" s="120" t="s">
        <v>34</v>
      </c>
      <c r="B403" s="453" t="s">
        <v>242</v>
      </c>
      <c r="C403" s="454"/>
      <c r="D403" s="454"/>
      <c r="E403" s="455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</row>
    <row r="404" spans="1:32" ht="15.75" x14ac:dyDescent="0.25">
      <c r="A404" s="203"/>
      <c r="B404" s="99">
        <v>2019</v>
      </c>
      <c r="C404" s="99">
        <v>2020</v>
      </c>
      <c r="D404" s="99">
        <v>2021</v>
      </c>
      <c r="E404" s="99">
        <v>2022</v>
      </c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</row>
    <row r="405" spans="1:32" ht="16.5" thickBot="1" x14ac:dyDescent="0.3">
      <c r="A405" s="204"/>
      <c r="B405" s="100" t="s">
        <v>13</v>
      </c>
      <c r="C405" s="100" t="s">
        <v>14</v>
      </c>
      <c r="D405" s="100" t="s">
        <v>14</v>
      </c>
      <c r="E405" s="100" t="s">
        <v>14</v>
      </c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</row>
    <row r="406" spans="1:32" ht="16.5" thickBot="1" x14ac:dyDescent="0.3">
      <c r="A406" s="87" t="s">
        <v>36</v>
      </c>
      <c r="B406" s="204">
        <v>1</v>
      </c>
      <c r="C406" s="204">
        <v>1</v>
      </c>
      <c r="D406" s="204">
        <v>1</v>
      </c>
      <c r="E406" s="204">
        <v>1</v>
      </c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</row>
    <row r="407" spans="1:32" ht="16.5" thickBot="1" x14ac:dyDescent="0.3">
      <c r="A407" s="87" t="s">
        <v>37</v>
      </c>
      <c r="B407" s="101">
        <f>B425</f>
        <v>0</v>
      </c>
      <c r="C407" s="101">
        <f t="shared" ref="C407:E407" si="26">C425</f>
        <v>2900</v>
      </c>
      <c r="D407" s="101">
        <f t="shared" si="26"/>
        <v>3100</v>
      </c>
      <c r="E407" s="101">
        <f t="shared" si="26"/>
        <v>3100</v>
      </c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</row>
    <row r="408" spans="1:32" ht="16.5" thickBot="1" x14ac:dyDescent="0.3">
      <c r="A408" s="87" t="s">
        <v>38</v>
      </c>
      <c r="B408" s="101">
        <f>B407/B406</f>
        <v>0</v>
      </c>
      <c r="C408" s="101">
        <f>C407/C406</f>
        <v>2900</v>
      </c>
      <c r="D408" s="101">
        <f>D407/D406</f>
        <v>3100</v>
      </c>
      <c r="E408" s="101">
        <f>E407/E406</f>
        <v>3100</v>
      </c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</row>
    <row r="409" spans="1:32" ht="16.5" thickBot="1" x14ac:dyDescent="0.3">
      <c r="A409" s="87" t="s">
        <v>39</v>
      </c>
      <c r="B409" s="204" t="s">
        <v>40</v>
      </c>
      <c r="C409" s="105">
        <f t="shared" ref="C409:E411" si="27">C406/B406-1</f>
        <v>0</v>
      </c>
      <c r="D409" s="105">
        <f t="shared" si="27"/>
        <v>0</v>
      </c>
      <c r="E409" s="105">
        <f t="shared" si="27"/>
        <v>0</v>
      </c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</row>
    <row r="410" spans="1:32" ht="16.5" thickBot="1" x14ac:dyDescent="0.3">
      <c r="A410" s="87" t="s">
        <v>41</v>
      </c>
      <c r="B410" s="204" t="s">
        <v>40</v>
      </c>
      <c r="C410" s="105" t="e">
        <f t="shared" si="27"/>
        <v>#DIV/0!</v>
      </c>
      <c r="D410" s="105">
        <f t="shared" si="27"/>
        <v>6.8965517241379226E-2</v>
      </c>
      <c r="E410" s="105">
        <f t="shared" si="27"/>
        <v>0</v>
      </c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</row>
    <row r="411" spans="1:32" ht="16.5" thickBot="1" x14ac:dyDescent="0.3">
      <c r="A411" s="87" t="s">
        <v>42</v>
      </c>
      <c r="B411" s="204" t="s">
        <v>40</v>
      </c>
      <c r="C411" s="105" t="e">
        <f t="shared" si="27"/>
        <v>#DIV/0!</v>
      </c>
      <c r="D411" s="105">
        <f t="shared" si="27"/>
        <v>6.8965517241379226E-2</v>
      </c>
      <c r="E411" s="105">
        <f t="shared" si="27"/>
        <v>0</v>
      </c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  <c r="AB411" s="114"/>
      <c r="AC411" s="114"/>
      <c r="AD411" s="114"/>
      <c r="AE411" s="114"/>
      <c r="AF411" s="114"/>
    </row>
    <row r="412" spans="1:32" ht="48" thickBot="1" x14ac:dyDescent="0.3">
      <c r="A412" s="205" t="s">
        <v>313</v>
      </c>
      <c r="B412" s="206"/>
      <c r="C412" s="206"/>
      <c r="D412" s="206"/>
      <c r="E412" s="207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  <c r="AA412" s="114"/>
      <c r="AB412" s="114"/>
      <c r="AC412" s="114"/>
      <c r="AD412" s="114"/>
      <c r="AE412" s="114"/>
      <c r="AF412" s="114"/>
    </row>
    <row r="413" spans="1:32" ht="15.75" x14ac:dyDescent="0.25">
      <c r="A413" s="203"/>
      <c r="B413" s="99">
        <v>2019</v>
      </c>
      <c r="C413" s="99">
        <v>2020</v>
      </c>
      <c r="D413" s="99">
        <v>2021</v>
      </c>
      <c r="E413" s="99">
        <v>2022</v>
      </c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</row>
    <row r="414" spans="1:32" ht="16.5" thickBot="1" x14ac:dyDescent="0.3">
      <c r="A414" s="204"/>
      <c r="B414" s="100" t="s">
        <v>13</v>
      </c>
      <c r="C414" s="100" t="s">
        <v>14</v>
      </c>
      <c r="D414" s="100" t="s">
        <v>14</v>
      </c>
      <c r="E414" s="100" t="s">
        <v>14</v>
      </c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</row>
    <row r="415" spans="1:32" ht="16.5" thickBot="1" x14ac:dyDescent="0.3">
      <c r="A415" s="106" t="s">
        <v>80</v>
      </c>
      <c r="B415" s="107">
        <f>B416+B417+B418+B419</f>
        <v>0</v>
      </c>
      <c r="C415" s="107">
        <f>C416+C417+C418+C419</f>
        <v>0</v>
      </c>
      <c r="D415" s="107">
        <f>D416+D417+D418+D419</f>
        <v>0</v>
      </c>
      <c r="E415" s="107">
        <f>E416+E417+E418+E419</f>
        <v>0</v>
      </c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</row>
    <row r="416" spans="1:32" ht="16.5" thickBot="1" x14ac:dyDescent="0.3">
      <c r="A416" s="108" t="s">
        <v>45</v>
      </c>
      <c r="B416" s="107"/>
      <c r="C416" s="107"/>
      <c r="D416" s="107"/>
      <c r="E416" s="107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  <c r="AA416" s="114"/>
      <c r="AB416" s="114"/>
      <c r="AC416" s="114"/>
      <c r="AD416" s="114"/>
      <c r="AE416" s="114"/>
      <c r="AF416" s="114"/>
    </row>
    <row r="417" spans="1:7" ht="16.5" thickBot="1" x14ac:dyDescent="0.3">
      <c r="A417" s="108" t="s">
        <v>244</v>
      </c>
      <c r="B417" s="107">
        <v>0</v>
      </c>
      <c r="C417" s="107">
        <v>0</v>
      </c>
      <c r="D417" s="107">
        <v>0</v>
      </c>
      <c r="E417" s="107">
        <v>0</v>
      </c>
    </row>
    <row r="418" spans="1:7" ht="16.5" thickBot="1" x14ac:dyDescent="0.3">
      <c r="A418" s="108" t="s">
        <v>245</v>
      </c>
      <c r="B418" s="107">
        <v>0</v>
      </c>
      <c r="C418" s="107">
        <v>0</v>
      </c>
      <c r="D418" s="107">
        <v>0</v>
      </c>
      <c r="E418" s="109">
        <v>0</v>
      </c>
    </row>
    <row r="419" spans="1:7" ht="16.5" thickBot="1" x14ac:dyDescent="0.3">
      <c r="A419" s="108" t="s">
        <v>246</v>
      </c>
      <c r="B419" s="107">
        <v>0</v>
      </c>
      <c r="C419" s="107">
        <v>0</v>
      </c>
      <c r="D419" s="107">
        <v>0</v>
      </c>
      <c r="E419" s="109">
        <v>0</v>
      </c>
    </row>
    <row r="420" spans="1:7" ht="16.5" thickBot="1" x14ac:dyDescent="0.3">
      <c r="A420" s="106" t="s">
        <v>81</v>
      </c>
      <c r="B420" s="109">
        <f>B421+B422+B423+B424</f>
        <v>0</v>
      </c>
      <c r="C420" s="109">
        <f>C421+C422+C423+C424</f>
        <v>2900</v>
      </c>
      <c r="D420" s="109">
        <f>D421+D422+D423+D424</f>
        <v>3100</v>
      </c>
      <c r="E420" s="107">
        <f>E421+E422+E423+E424</f>
        <v>3100</v>
      </c>
    </row>
    <row r="421" spans="1:7" ht="16.5" thickBot="1" x14ac:dyDescent="0.3">
      <c r="A421" s="108" t="s">
        <v>45</v>
      </c>
      <c r="B421" s="109"/>
      <c r="C421" s="109"/>
      <c r="D421" s="109"/>
      <c r="E421" s="107"/>
    </row>
    <row r="422" spans="1:7" ht="16.5" thickBot="1" x14ac:dyDescent="0.3">
      <c r="A422" s="108" t="s">
        <v>244</v>
      </c>
      <c r="B422" s="107">
        <v>0</v>
      </c>
      <c r="C422" s="107">
        <v>2000</v>
      </c>
      <c r="D422" s="107">
        <v>2200</v>
      </c>
      <c r="E422" s="107">
        <v>2200</v>
      </c>
    </row>
    <row r="423" spans="1:7" ht="16.5" thickBot="1" x14ac:dyDescent="0.3">
      <c r="A423" s="108" t="s">
        <v>245</v>
      </c>
      <c r="B423" s="107">
        <v>0</v>
      </c>
      <c r="C423" s="107">
        <v>600</v>
      </c>
      <c r="D423" s="107">
        <v>600</v>
      </c>
      <c r="E423" s="109">
        <v>600</v>
      </c>
    </row>
    <row r="424" spans="1:7" ht="16.5" thickBot="1" x14ac:dyDescent="0.3">
      <c r="A424" s="108" t="s">
        <v>246</v>
      </c>
      <c r="B424" s="107">
        <v>0</v>
      </c>
      <c r="C424" s="107">
        <v>300</v>
      </c>
      <c r="D424" s="107">
        <v>300</v>
      </c>
      <c r="E424" s="109">
        <v>300</v>
      </c>
    </row>
    <row r="425" spans="1:7" ht="16.5" thickBot="1" x14ac:dyDescent="0.3">
      <c r="A425" s="132" t="s">
        <v>314</v>
      </c>
      <c r="B425" s="109">
        <f>B415+B420</f>
        <v>0</v>
      </c>
      <c r="C425" s="109">
        <f>C415+C420</f>
        <v>2900</v>
      </c>
      <c r="D425" s="109">
        <f>D415+D420</f>
        <v>3100</v>
      </c>
      <c r="E425" s="107">
        <f>E415+E420</f>
        <v>3100</v>
      </c>
    </row>
    <row r="426" spans="1:7" ht="16.5" thickBot="1" x14ac:dyDescent="0.3">
      <c r="A426" s="191"/>
      <c r="B426" s="192"/>
      <c r="C426" s="192"/>
      <c r="D426" s="192"/>
      <c r="E426" s="192"/>
      <c r="F426" s="79"/>
    </row>
    <row r="427" spans="1:7" ht="48" thickBot="1" x14ac:dyDescent="0.3">
      <c r="A427" s="89" t="s">
        <v>99</v>
      </c>
      <c r="B427" s="193">
        <f>+B151+B77+B37+B101+B251+B225+B201+B177+B125+B277+B303+B355+B381+B330+B407</f>
        <v>342000</v>
      </c>
      <c r="C427" s="193">
        <f>+C151+C77+C37+C101+C251+C225+C201+C177+C125+C277+C303+C355+C381+C407+C329</f>
        <v>275780</v>
      </c>
      <c r="D427" s="193">
        <f>+D151+D77+D37+D101+D251+D225+D201+D177+D125+D277+D303+D355+D381+D407+D329</f>
        <v>226780</v>
      </c>
      <c r="E427" s="193">
        <f>+E151+E77+E37+E101+E251+E225+E201+E177+E125+E277+E303+E355+E381+E330+E407</f>
        <v>227780</v>
      </c>
      <c r="F427" s="79"/>
    </row>
    <row r="428" spans="1:7" ht="32.25" thickBot="1" x14ac:dyDescent="0.3">
      <c r="A428" s="89" t="s">
        <v>100</v>
      </c>
      <c r="B428" s="193">
        <f>+B169+B143+B66+B269+B243+B219+B195+B119+B95+B295+B321+B373+B399+B347+B425</f>
        <v>342000</v>
      </c>
      <c r="C428" s="193">
        <f>+C169+C143+C66+C269+C243+C219+C195+C119+C95+C295+C321+C373+C399+C347+C425</f>
        <v>275780</v>
      </c>
      <c r="D428" s="193">
        <f>+D169+D143+D66+D269+D243+D219+D195+D119+D95+D295+D321+D373+D399+D347+D425</f>
        <v>226780</v>
      </c>
      <c r="E428" s="193">
        <f>+E169+E143+E66+E269+E243+E219+E195+E119+E95+E295+E321+E373+E399+E347+E425</f>
        <v>227780</v>
      </c>
      <c r="F428" s="79"/>
      <c r="G428" s="22"/>
    </row>
    <row r="429" spans="1:7" ht="16.5" thickBot="1" x14ac:dyDescent="0.3">
      <c r="A429" s="106" t="s">
        <v>44</v>
      </c>
      <c r="B429" s="194">
        <f>B430+B431</f>
        <v>47500</v>
      </c>
      <c r="C429" s="194">
        <f>C430+C431</f>
        <v>47500</v>
      </c>
      <c r="D429" s="194">
        <f>D430+D431</f>
        <v>47500</v>
      </c>
      <c r="E429" s="194">
        <f>E430+E431</f>
        <v>47500</v>
      </c>
      <c r="F429" s="79"/>
      <c r="G429" s="22"/>
    </row>
    <row r="430" spans="1:7" ht="16.5" thickBot="1" x14ac:dyDescent="0.3">
      <c r="A430" s="108" t="s">
        <v>45</v>
      </c>
      <c r="B430" s="109">
        <f t="shared" ref="B430:E431" si="28">B46</f>
        <v>47500</v>
      </c>
      <c r="C430" s="109">
        <f t="shared" si="28"/>
        <v>47500</v>
      </c>
      <c r="D430" s="109">
        <f t="shared" si="28"/>
        <v>47500</v>
      </c>
      <c r="E430" s="109">
        <f t="shared" si="28"/>
        <v>47500</v>
      </c>
      <c r="F430" s="79"/>
      <c r="G430" s="22"/>
    </row>
    <row r="431" spans="1:7" ht="16.5" thickBot="1" x14ac:dyDescent="0.3">
      <c r="A431" s="108" t="s">
        <v>101</v>
      </c>
      <c r="B431" s="109">
        <f t="shared" si="28"/>
        <v>0</v>
      </c>
      <c r="C431" s="109">
        <f t="shared" si="28"/>
        <v>0</v>
      </c>
      <c r="D431" s="109">
        <f t="shared" si="28"/>
        <v>0</v>
      </c>
      <c r="E431" s="109">
        <f t="shared" si="28"/>
        <v>0</v>
      </c>
      <c r="F431" s="79"/>
    </row>
    <row r="432" spans="1:7" ht="32.25" thickBot="1" x14ac:dyDescent="0.3">
      <c r="A432" s="106" t="s">
        <v>102</v>
      </c>
      <c r="B432" s="194">
        <f>B433+B434</f>
        <v>6000</v>
      </c>
      <c r="C432" s="194">
        <f>C433+C434</f>
        <v>6000</v>
      </c>
      <c r="D432" s="194">
        <f>D433+D434</f>
        <v>6000</v>
      </c>
      <c r="E432" s="194">
        <f>E433+E434</f>
        <v>6000</v>
      </c>
      <c r="F432" s="79"/>
    </row>
    <row r="433" spans="1:6" ht="16.5" thickBot="1" x14ac:dyDescent="0.3">
      <c r="A433" s="108" t="s">
        <v>45</v>
      </c>
      <c r="B433" s="107">
        <f t="shared" ref="B433:E434" si="29">B49</f>
        <v>6000</v>
      </c>
      <c r="C433" s="107">
        <f t="shared" si="29"/>
        <v>6000</v>
      </c>
      <c r="D433" s="107">
        <f t="shared" si="29"/>
        <v>6000</v>
      </c>
      <c r="E433" s="107">
        <f t="shared" si="29"/>
        <v>6000</v>
      </c>
      <c r="F433" s="79"/>
    </row>
    <row r="434" spans="1:6" ht="16.5" thickBot="1" x14ac:dyDescent="0.3">
      <c r="A434" s="108" t="s">
        <v>101</v>
      </c>
      <c r="B434" s="107">
        <f t="shared" si="29"/>
        <v>0</v>
      </c>
      <c r="C434" s="107">
        <f t="shared" si="29"/>
        <v>0</v>
      </c>
      <c r="D434" s="107">
        <f t="shared" si="29"/>
        <v>0</v>
      </c>
      <c r="E434" s="107">
        <f t="shared" si="29"/>
        <v>0</v>
      </c>
      <c r="F434" s="79"/>
    </row>
    <row r="435" spans="1:6" ht="16.5" thickBot="1" x14ac:dyDescent="0.3">
      <c r="A435" s="106" t="s">
        <v>48</v>
      </c>
      <c r="B435" s="194">
        <f>B436+B437</f>
        <v>37500</v>
      </c>
      <c r="C435" s="194">
        <f>C436+C437</f>
        <v>66500</v>
      </c>
      <c r="D435" s="194">
        <f>D436+D437</f>
        <v>71500</v>
      </c>
      <c r="E435" s="194">
        <f>E436+E437</f>
        <v>72500</v>
      </c>
    </row>
    <row r="436" spans="1:6" ht="16.5" thickBot="1" x14ac:dyDescent="0.3">
      <c r="A436" s="108" t="s">
        <v>45</v>
      </c>
      <c r="B436" s="109">
        <f t="shared" ref="B436:E437" si="30">B52</f>
        <v>37500</v>
      </c>
      <c r="C436" s="109">
        <f t="shared" si="30"/>
        <v>66500</v>
      </c>
      <c r="D436" s="109">
        <f t="shared" si="30"/>
        <v>71500</v>
      </c>
      <c r="E436" s="109">
        <f t="shared" si="30"/>
        <v>72500</v>
      </c>
    </row>
    <row r="437" spans="1:6" ht="16.5" thickBot="1" x14ac:dyDescent="0.3">
      <c r="A437" s="108" t="s">
        <v>101</v>
      </c>
      <c r="B437" s="109">
        <f t="shared" si="30"/>
        <v>0</v>
      </c>
      <c r="C437" s="109">
        <f t="shared" si="30"/>
        <v>0</v>
      </c>
      <c r="D437" s="109">
        <f t="shared" si="30"/>
        <v>0</v>
      </c>
      <c r="E437" s="109">
        <f t="shared" si="30"/>
        <v>0</v>
      </c>
    </row>
    <row r="438" spans="1:6" ht="16.5" thickBot="1" x14ac:dyDescent="0.3">
      <c r="A438" s="106" t="s">
        <v>49</v>
      </c>
      <c r="B438" s="194">
        <f>B439+B440</f>
        <v>0</v>
      </c>
      <c r="C438" s="194">
        <f>C439+C440</f>
        <v>0</v>
      </c>
      <c r="D438" s="194">
        <f>D439+D440</f>
        <v>0</v>
      </c>
      <c r="E438" s="194">
        <f>E439+E440</f>
        <v>0</v>
      </c>
    </row>
    <row r="439" spans="1:6" ht="16.5" thickBot="1" x14ac:dyDescent="0.3">
      <c r="A439" s="108" t="s">
        <v>45</v>
      </c>
      <c r="B439" s="107">
        <f t="shared" ref="B439:E440" si="31">B55</f>
        <v>0</v>
      </c>
      <c r="C439" s="107">
        <f t="shared" si="31"/>
        <v>0</v>
      </c>
      <c r="D439" s="107">
        <f t="shared" si="31"/>
        <v>0</v>
      </c>
      <c r="E439" s="107">
        <f t="shared" si="31"/>
        <v>0</v>
      </c>
    </row>
    <row r="440" spans="1:6" ht="16.5" thickBot="1" x14ac:dyDescent="0.3">
      <c r="A440" s="108" t="s">
        <v>101</v>
      </c>
      <c r="B440" s="107">
        <f t="shared" si="31"/>
        <v>0</v>
      </c>
      <c r="C440" s="107">
        <f t="shared" si="31"/>
        <v>0</v>
      </c>
      <c r="D440" s="107">
        <f t="shared" si="31"/>
        <v>0</v>
      </c>
      <c r="E440" s="107">
        <f t="shared" si="31"/>
        <v>0</v>
      </c>
    </row>
    <row r="441" spans="1:6" ht="16.5" thickBot="1" x14ac:dyDescent="0.3">
      <c r="A441" s="106" t="s">
        <v>50</v>
      </c>
      <c r="B441" s="194">
        <f>B442+B443</f>
        <v>0</v>
      </c>
      <c r="C441" s="194">
        <f>C442+C443</f>
        <v>0</v>
      </c>
      <c r="D441" s="194">
        <f>D442+D443</f>
        <v>0</v>
      </c>
      <c r="E441" s="194">
        <f>E442+E443</f>
        <v>0</v>
      </c>
    </row>
    <row r="442" spans="1:6" ht="16.5" thickBot="1" x14ac:dyDescent="0.3">
      <c r="A442" s="108" t="s">
        <v>45</v>
      </c>
      <c r="B442" s="107">
        <f t="shared" ref="B442:E443" si="32">B58</f>
        <v>0</v>
      </c>
      <c r="C442" s="107">
        <f t="shared" si="32"/>
        <v>0</v>
      </c>
      <c r="D442" s="107">
        <f t="shared" si="32"/>
        <v>0</v>
      </c>
      <c r="E442" s="107">
        <f t="shared" si="32"/>
        <v>0</v>
      </c>
    </row>
    <row r="443" spans="1:6" ht="16.5" thickBot="1" x14ac:dyDescent="0.3">
      <c r="A443" s="108" t="s">
        <v>101</v>
      </c>
      <c r="B443" s="107">
        <f t="shared" si="32"/>
        <v>0</v>
      </c>
      <c r="C443" s="107">
        <f t="shared" si="32"/>
        <v>0</v>
      </c>
      <c r="D443" s="107">
        <f t="shared" si="32"/>
        <v>0</v>
      </c>
      <c r="E443" s="107">
        <f t="shared" si="32"/>
        <v>0</v>
      </c>
      <c r="F443" s="126"/>
    </row>
    <row r="444" spans="1:6" ht="16.5" thickBot="1" x14ac:dyDescent="0.3">
      <c r="A444" s="106" t="s">
        <v>51</v>
      </c>
      <c r="B444" s="194">
        <f>B445+B446</f>
        <v>0</v>
      </c>
      <c r="C444" s="194">
        <f>C445+C446</f>
        <v>0</v>
      </c>
      <c r="D444" s="194">
        <f>D445+D446</f>
        <v>0</v>
      </c>
      <c r="E444" s="194">
        <f>E445+E446</f>
        <v>0</v>
      </c>
      <c r="F444" s="79"/>
    </row>
    <row r="445" spans="1:6" ht="16.5" thickBot="1" x14ac:dyDescent="0.3">
      <c r="A445" s="108" t="s">
        <v>45</v>
      </c>
      <c r="B445" s="107">
        <f t="shared" ref="B445:E446" si="33">B61</f>
        <v>0</v>
      </c>
      <c r="C445" s="107">
        <f t="shared" si="33"/>
        <v>0</v>
      </c>
      <c r="D445" s="107">
        <f t="shared" si="33"/>
        <v>0</v>
      </c>
      <c r="E445" s="107">
        <f t="shared" si="33"/>
        <v>0</v>
      </c>
      <c r="F445" s="79"/>
    </row>
    <row r="446" spans="1:6" ht="16.5" thickBot="1" x14ac:dyDescent="0.3">
      <c r="A446" s="108" t="s">
        <v>101</v>
      </c>
      <c r="B446" s="107">
        <f t="shared" si="33"/>
        <v>0</v>
      </c>
      <c r="C446" s="107">
        <f t="shared" si="33"/>
        <v>0</v>
      </c>
      <c r="D446" s="107">
        <f t="shared" si="33"/>
        <v>0</v>
      </c>
      <c r="E446" s="107">
        <f t="shared" si="33"/>
        <v>0</v>
      </c>
      <c r="F446" s="79"/>
    </row>
    <row r="447" spans="1:6" ht="32.25" thickBot="1" x14ac:dyDescent="0.3">
      <c r="A447" s="106" t="s">
        <v>52</v>
      </c>
      <c r="B447" s="194">
        <f>SUM(B448:B449)</f>
        <v>0</v>
      </c>
      <c r="C447" s="194">
        <f>SUM(C448:C449)</f>
        <v>0</v>
      </c>
      <c r="D447" s="194">
        <f>SUM(D448:D449)</f>
        <v>0</v>
      </c>
      <c r="E447" s="194">
        <f>SUM(E448:E449)</f>
        <v>0</v>
      </c>
      <c r="F447" s="79"/>
    </row>
    <row r="448" spans="1:6" ht="16.5" thickBot="1" x14ac:dyDescent="0.3">
      <c r="A448" s="108" t="s">
        <v>45</v>
      </c>
      <c r="B448" s="107">
        <f t="shared" ref="B448:E449" si="34">B64</f>
        <v>0</v>
      </c>
      <c r="C448" s="107">
        <f t="shared" si="34"/>
        <v>0</v>
      </c>
      <c r="D448" s="107">
        <f t="shared" si="34"/>
        <v>0</v>
      </c>
      <c r="E448" s="107">
        <f t="shared" si="34"/>
        <v>0</v>
      </c>
      <c r="F448" s="79"/>
    </row>
    <row r="449" spans="1:9" ht="16.5" thickBot="1" x14ac:dyDescent="0.3">
      <c r="A449" s="108" t="s">
        <v>101</v>
      </c>
      <c r="B449" s="107">
        <f t="shared" si="34"/>
        <v>0</v>
      </c>
      <c r="C449" s="107">
        <f t="shared" si="34"/>
        <v>0</v>
      </c>
      <c r="D449" s="107">
        <f t="shared" si="34"/>
        <v>0</v>
      </c>
      <c r="E449" s="107">
        <f t="shared" si="34"/>
        <v>0</v>
      </c>
      <c r="F449" s="79"/>
    </row>
    <row r="450" spans="1:9" ht="16.5" thickBot="1" x14ac:dyDescent="0.3">
      <c r="A450" s="106" t="s">
        <v>155</v>
      </c>
      <c r="B450" s="194">
        <f>B451+B452+B453+B454</f>
        <v>0</v>
      </c>
      <c r="C450" s="194">
        <f>C451+C452+C453+C454</f>
        <v>0</v>
      </c>
      <c r="D450" s="194">
        <f>D451+D452+D453+D454</f>
        <v>0</v>
      </c>
      <c r="E450" s="194">
        <f>E451+E452+E453+E454</f>
        <v>0</v>
      </c>
      <c r="F450" s="79"/>
    </row>
    <row r="451" spans="1:9" ht="16.5" thickBot="1" x14ac:dyDescent="0.3">
      <c r="A451" s="108" t="s">
        <v>45</v>
      </c>
      <c r="B451" s="107">
        <f t="shared" ref="B451:E454" si="35">B86+B110+B134+B160+B186+B210+B234+B260</f>
        <v>0</v>
      </c>
      <c r="C451" s="107">
        <f t="shared" si="35"/>
        <v>0</v>
      </c>
      <c r="D451" s="107">
        <f t="shared" si="35"/>
        <v>0</v>
      </c>
      <c r="E451" s="107">
        <f t="shared" si="35"/>
        <v>0</v>
      </c>
      <c r="F451" s="79"/>
      <c r="G451" s="58"/>
      <c r="H451" s="58"/>
    </row>
    <row r="452" spans="1:9" ht="16.5" thickBot="1" x14ac:dyDescent="0.3">
      <c r="A452" s="108" t="s">
        <v>315</v>
      </c>
      <c r="B452" s="107">
        <f t="shared" si="35"/>
        <v>0</v>
      </c>
      <c r="C452" s="107">
        <f t="shared" si="35"/>
        <v>0</v>
      </c>
      <c r="D452" s="107">
        <f t="shared" si="35"/>
        <v>0</v>
      </c>
      <c r="E452" s="107">
        <f t="shared" si="35"/>
        <v>0</v>
      </c>
      <c r="F452" s="79"/>
      <c r="G452" s="195"/>
      <c r="H452" s="195"/>
    </row>
    <row r="453" spans="1:9" ht="16.5" thickBot="1" x14ac:dyDescent="0.3">
      <c r="A453" s="108" t="s">
        <v>245</v>
      </c>
      <c r="B453" s="107">
        <f t="shared" si="35"/>
        <v>0</v>
      </c>
      <c r="C453" s="107">
        <f t="shared" si="35"/>
        <v>0</v>
      </c>
      <c r="D453" s="107">
        <f t="shared" si="35"/>
        <v>0</v>
      </c>
      <c r="E453" s="107">
        <f t="shared" si="35"/>
        <v>0</v>
      </c>
      <c r="F453" s="79"/>
      <c r="G453" s="58"/>
      <c r="H453" s="58"/>
    </row>
    <row r="454" spans="1:9" ht="16.5" thickBot="1" x14ac:dyDescent="0.3">
      <c r="A454" s="108" t="s">
        <v>246</v>
      </c>
      <c r="B454" s="107">
        <f t="shared" si="35"/>
        <v>0</v>
      </c>
      <c r="C454" s="107">
        <f t="shared" si="35"/>
        <v>0</v>
      </c>
      <c r="D454" s="107">
        <f t="shared" si="35"/>
        <v>0</v>
      </c>
      <c r="E454" s="107">
        <f t="shared" si="35"/>
        <v>0</v>
      </c>
      <c r="F454" s="79"/>
      <c r="G454" s="58"/>
      <c r="H454" s="196"/>
    </row>
    <row r="455" spans="1:9" ht="16.5" thickBot="1" x14ac:dyDescent="0.3">
      <c r="A455" s="106" t="s">
        <v>103</v>
      </c>
      <c r="B455" s="194">
        <f>B456+B457+B458+B459</f>
        <v>251000</v>
      </c>
      <c r="C455" s="197">
        <f>C456+C457+C458+C459</f>
        <v>155780</v>
      </c>
      <c r="D455" s="197">
        <f>D456+D457+D458+D459</f>
        <v>101780</v>
      </c>
      <c r="E455" s="197">
        <f>E456+E457+E458+E459</f>
        <v>101780</v>
      </c>
      <c r="F455" s="79"/>
      <c r="G455" s="58"/>
      <c r="H455" s="198"/>
    </row>
    <row r="456" spans="1:9" ht="16.5" thickBot="1" x14ac:dyDescent="0.3">
      <c r="A456" s="108" t="s">
        <v>45</v>
      </c>
      <c r="B456" s="107">
        <f>B91+B115+B139+B165+B191+B215+B239+B265+B291+B317+B343+B369+B395</f>
        <v>0</v>
      </c>
      <c r="C456" s="138">
        <f>C91+C115+C139+C165+C191+C215+C239+C265+C291+C317+C343+C369+C395</f>
        <v>0</v>
      </c>
      <c r="D456" s="138">
        <f>D91+D115+D139+D165+D191+D215+D239+D265+D291+D317+D343+D369+D395</f>
        <v>0</v>
      </c>
      <c r="E456" s="138">
        <f>E91+E115+E139+E165+E191+E215+E239+E265+E291+E317+E343+E369+E395</f>
        <v>0</v>
      </c>
      <c r="F456" s="79"/>
      <c r="G456" s="58"/>
      <c r="H456" s="58"/>
    </row>
    <row r="457" spans="1:9" ht="16.5" thickBot="1" x14ac:dyDescent="0.3">
      <c r="A457" s="108" t="s">
        <v>315</v>
      </c>
      <c r="B457" s="107">
        <f>B92+B116+B140+B166+B192+B216+B240+B266+B292+B318+B344+B370+B396</f>
        <v>220000</v>
      </c>
      <c r="C457" s="138">
        <f t="shared" ref="C457:E459" si="36">C92+C116+C140+C166+C192+C216+C240+C266+C292+C318+C344+C370+C396+C422</f>
        <v>134780</v>
      </c>
      <c r="D457" s="138">
        <f t="shared" si="36"/>
        <v>80780</v>
      </c>
      <c r="E457" s="138">
        <f t="shared" si="36"/>
        <v>80780</v>
      </c>
      <c r="F457" s="79"/>
      <c r="G457" s="58"/>
      <c r="H457" s="58"/>
    </row>
    <row r="458" spans="1:9" ht="16.5" thickBot="1" x14ac:dyDescent="0.3">
      <c r="A458" s="108" t="s">
        <v>245</v>
      </c>
      <c r="B458" s="107">
        <f>B93+B117+B141+B167+B193+B217+B241+B267+B293+B319+B345+B371+B397</f>
        <v>14444</v>
      </c>
      <c r="C458" s="138">
        <f t="shared" si="36"/>
        <v>15600</v>
      </c>
      <c r="D458" s="138">
        <f t="shared" si="36"/>
        <v>16100</v>
      </c>
      <c r="E458" s="138">
        <f t="shared" si="36"/>
        <v>17150</v>
      </c>
      <c r="F458" s="79"/>
      <c r="G458" s="58"/>
      <c r="H458" s="58"/>
    </row>
    <row r="459" spans="1:9" ht="16.5" thickBot="1" x14ac:dyDescent="0.3">
      <c r="A459" s="108" t="s">
        <v>246</v>
      </c>
      <c r="B459" s="107">
        <f>B94+B118+B142+B168+B194+B218+B242+B268+B294+B320+B346+B372+B398</f>
        <v>16556</v>
      </c>
      <c r="C459" s="138">
        <f t="shared" si="36"/>
        <v>5400</v>
      </c>
      <c r="D459" s="138">
        <f t="shared" si="36"/>
        <v>4900</v>
      </c>
      <c r="E459" s="138">
        <f t="shared" si="36"/>
        <v>3850</v>
      </c>
      <c r="F459" s="79"/>
      <c r="G459" s="57"/>
      <c r="H459" s="58"/>
    </row>
    <row r="460" spans="1:9" ht="16.5" thickBot="1" x14ac:dyDescent="0.3">
      <c r="A460" s="116" t="s">
        <v>54</v>
      </c>
      <c r="B460" s="117">
        <f>IF(B428-B427=0,0,"Error")</f>
        <v>0</v>
      </c>
      <c r="C460" s="117">
        <f>IF(C428-C427=0,0,"Error")</f>
        <v>0</v>
      </c>
      <c r="D460" s="117">
        <f>IF(D428-D427=0,0,"Error")</f>
        <v>0</v>
      </c>
      <c r="E460" s="117">
        <f>IF(E428-E427=0,0,"Error")</f>
        <v>0</v>
      </c>
      <c r="F460" s="79"/>
      <c r="G460" s="57"/>
      <c r="H460" s="58"/>
    </row>
    <row r="461" spans="1:9" x14ac:dyDescent="0.25">
      <c r="A461" s="276"/>
      <c r="B461" s="277"/>
      <c r="C461" s="144"/>
      <c r="D461" s="276"/>
      <c r="E461" s="277"/>
      <c r="F461" s="276"/>
      <c r="G461" s="276"/>
      <c r="H461" s="277"/>
      <c r="I461" s="128"/>
    </row>
    <row r="462" spans="1:9" x14ac:dyDescent="0.25">
      <c r="A462" s="277"/>
      <c r="B462" s="277"/>
      <c r="C462" s="275"/>
      <c r="D462" s="277"/>
      <c r="E462" s="277"/>
      <c r="F462" s="275"/>
      <c r="G462" s="277"/>
      <c r="H462" s="277"/>
      <c r="I462" s="128"/>
    </row>
    <row r="463" spans="1:9" x14ac:dyDescent="0.25">
      <c r="A463" s="144"/>
      <c r="B463" s="144"/>
      <c r="C463" s="144"/>
      <c r="D463" s="144"/>
      <c r="E463" s="144"/>
      <c r="F463" s="144"/>
      <c r="G463" s="144"/>
      <c r="H463" s="144"/>
      <c r="I463" s="128"/>
    </row>
    <row r="464" spans="1:9" x14ac:dyDescent="0.25">
      <c r="A464" s="144"/>
      <c r="B464" s="144"/>
      <c r="C464" s="144"/>
      <c r="D464" s="144"/>
      <c r="E464" s="144"/>
      <c r="F464" s="144"/>
      <c r="G464" s="144"/>
      <c r="H464" s="144"/>
      <c r="I464" s="128"/>
    </row>
    <row r="465" spans="1:8" ht="16.5" customHeight="1" x14ac:dyDescent="0.25">
      <c r="A465" s="157"/>
      <c r="B465" s="157"/>
      <c r="C465" s="157"/>
      <c r="D465" s="157"/>
      <c r="E465" s="157"/>
      <c r="F465" s="157"/>
      <c r="G465" s="157"/>
      <c r="H465" s="157"/>
    </row>
    <row r="466" spans="1:8" x14ac:dyDescent="0.25">
      <c r="A466" s="157"/>
      <c r="B466" s="199"/>
      <c r="C466" s="157"/>
      <c r="D466" s="157"/>
      <c r="E466" s="199"/>
      <c r="F466" s="157"/>
      <c r="G466" s="157"/>
      <c r="H466" s="199"/>
    </row>
    <row r="467" spans="1:8" x14ac:dyDescent="0.25">
      <c r="A467" s="157"/>
      <c r="B467" s="199"/>
      <c r="C467" s="157"/>
      <c r="D467" s="157"/>
      <c r="E467" s="199"/>
      <c r="F467" s="157"/>
      <c r="G467" s="157"/>
      <c r="H467" s="199"/>
    </row>
  </sheetData>
  <mergeCells count="112">
    <mergeCell ref="A3:E3"/>
    <mergeCell ref="B5:E5"/>
    <mergeCell ref="B6:E6"/>
    <mergeCell ref="B7:E7"/>
    <mergeCell ref="A8:E8"/>
    <mergeCell ref="A9:E11"/>
    <mergeCell ref="B31:E31"/>
    <mergeCell ref="B32:E32"/>
    <mergeCell ref="B33:E33"/>
    <mergeCell ref="A34:A35"/>
    <mergeCell ref="A42:E42"/>
    <mergeCell ref="A43:A44"/>
    <mergeCell ref="B12:E12"/>
    <mergeCell ref="A13:A14"/>
    <mergeCell ref="B18:E18"/>
    <mergeCell ref="A19:E19"/>
    <mergeCell ref="A29:E29"/>
    <mergeCell ref="A30:E30"/>
    <mergeCell ref="A74:A75"/>
    <mergeCell ref="A82:E82"/>
    <mergeCell ref="A83:A84"/>
    <mergeCell ref="B96:E96"/>
    <mergeCell ref="D97:E97"/>
    <mergeCell ref="B98:E98"/>
    <mergeCell ref="A68:E68"/>
    <mergeCell ref="A69:E69"/>
    <mergeCell ref="B70:E70"/>
    <mergeCell ref="D71:E71"/>
    <mergeCell ref="B72:E72"/>
    <mergeCell ref="B73:E73"/>
    <mergeCell ref="B123:E123"/>
    <mergeCell ref="A130:E130"/>
    <mergeCell ref="A131:A132"/>
    <mergeCell ref="B144:E144"/>
    <mergeCell ref="D145:E145"/>
    <mergeCell ref="B146:E146"/>
    <mergeCell ref="B99:E99"/>
    <mergeCell ref="A106:E106"/>
    <mergeCell ref="A107:A108"/>
    <mergeCell ref="B120:E120"/>
    <mergeCell ref="D121:E121"/>
    <mergeCell ref="B122:E122"/>
    <mergeCell ref="B172:E172"/>
    <mergeCell ref="B173:E173"/>
    <mergeCell ref="A174:A175"/>
    <mergeCell ref="A182:E182"/>
    <mergeCell ref="A183:A184"/>
    <mergeCell ref="B196:E196"/>
    <mergeCell ref="B147:E147"/>
    <mergeCell ref="A148:A149"/>
    <mergeCell ref="A156:E156"/>
    <mergeCell ref="A157:A158"/>
    <mergeCell ref="B170:E170"/>
    <mergeCell ref="D171:E171"/>
    <mergeCell ref="D221:E221"/>
    <mergeCell ref="B222:E222"/>
    <mergeCell ref="B223:E223"/>
    <mergeCell ref="A230:E230"/>
    <mergeCell ref="A231:A232"/>
    <mergeCell ref="B244:E244"/>
    <mergeCell ref="D197:E197"/>
    <mergeCell ref="B198:E198"/>
    <mergeCell ref="B199:E199"/>
    <mergeCell ref="A206:E206"/>
    <mergeCell ref="A207:A208"/>
    <mergeCell ref="B220:E220"/>
    <mergeCell ref="B270:E270"/>
    <mergeCell ref="D271:E271"/>
    <mergeCell ref="B272:E272"/>
    <mergeCell ref="B273:E273"/>
    <mergeCell ref="A274:A275"/>
    <mergeCell ref="A282:E282"/>
    <mergeCell ref="D245:E245"/>
    <mergeCell ref="B246:E246"/>
    <mergeCell ref="B247:E247"/>
    <mergeCell ref="A248:A249"/>
    <mergeCell ref="A256:E256"/>
    <mergeCell ref="A257:A258"/>
    <mergeCell ref="B322:E322"/>
    <mergeCell ref="D323:E323"/>
    <mergeCell ref="B324:E324"/>
    <mergeCell ref="B325:E325"/>
    <mergeCell ref="A283:A284"/>
    <mergeCell ref="B296:E296"/>
    <mergeCell ref="D297:E297"/>
    <mergeCell ref="B298:E298"/>
    <mergeCell ref="B299:E299"/>
    <mergeCell ref="A300:A301"/>
    <mergeCell ref="D401:E401"/>
    <mergeCell ref="B402:E402"/>
    <mergeCell ref="B403:E403"/>
    <mergeCell ref="A1:E1"/>
    <mergeCell ref="B376:E376"/>
    <mergeCell ref="B377:E377"/>
    <mergeCell ref="A378:A379"/>
    <mergeCell ref="A386:E386"/>
    <mergeCell ref="A387:A388"/>
    <mergeCell ref="B400:E400"/>
    <mergeCell ref="B351:E351"/>
    <mergeCell ref="A352:A353"/>
    <mergeCell ref="A360:E360"/>
    <mergeCell ref="A361:A362"/>
    <mergeCell ref="B374:E374"/>
    <mergeCell ref="D375:E375"/>
    <mergeCell ref="A326:A327"/>
    <mergeCell ref="A334:E334"/>
    <mergeCell ref="A335:A336"/>
    <mergeCell ref="B348:E348"/>
    <mergeCell ref="D349:E349"/>
    <mergeCell ref="B350:E350"/>
    <mergeCell ref="A308:E308"/>
    <mergeCell ref="A309:A310"/>
  </mergeCells>
  <pageMargins left="0.25" right="0.25" top="0.75" bottom="0.75" header="0.3" footer="0.3"/>
  <pageSetup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Formati 1 Misioni</vt:lpstr>
      <vt:lpstr>MEPJ 01110</vt:lpstr>
      <vt:lpstr>MEPJ 01120</vt:lpstr>
      <vt:lpstr>MEPJ 01130</vt:lpstr>
      <vt:lpstr>MEPJ 01150</vt:lpstr>
      <vt:lpstr>'Formati 1 Misioni'!Print_Area</vt:lpstr>
      <vt:lpstr>'MEPJ 01110'!Print_Area</vt:lpstr>
      <vt:lpstr>'MEPJ 01120'!Print_Area</vt:lpstr>
      <vt:lpstr>'MEPJ 01150'!Print_Area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2019-11-20T13:40:14Z</dcterms:modified>
</cp:coreProperties>
</file>